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DELL\Desktop\ESCRITORIO\AVANCES MIR 2023\3T-2023 MIR AVANCE-ACTUAL\1. Formato de Seguimiento TESORERÍA 3Tr23\"/>
    </mc:Choice>
  </mc:AlternateContent>
  <xr:revisionPtr revIDLastSave="0" documentId="13_ncr:1_{6D8A260C-DBB5-4FB4-A8FB-9D6347EEDEC7}" xr6:coauthVersionLast="47" xr6:coauthVersionMax="47" xr10:uidLastSave="{00000000-0000-0000-0000-000000000000}"/>
  <bookViews>
    <workbookView xWindow="-120" yWindow="-120" windowWidth="24240" windowHeight="13020" xr2:uid="{00000000-000D-0000-FFFF-FFFF00000000}"/>
  </bookViews>
  <sheets>
    <sheet name="SEGUIMIENTO 3Tr23" sheetId="3" r:id="rId1"/>
    <sheet name="Instrucciones" sheetId="4" r:id="rId2"/>
  </sheets>
  <definedNames>
    <definedName name="ADFASDF">#REF!</definedName>
    <definedName name="_xlnm.Print_Area" localSheetId="0">'SEGUIMIENTO 3Tr23'!$B$1:$W$67</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33" i="3" l="1"/>
  <c r="U41" i="3" l="1"/>
  <c r="U40" i="3"/>
  <c r="U39" i="3"/>
  <c r="U38" i="3"/>
  <c r="U37" i="3"/>
  <c r="U36" i="3"/>
  <c r="U35" i="3"/>
  <c r="R41" i="3"/>
  <c r="R40" i="3"/>
  <c r="R39" i="3"/>
  <c r="R38" i="3"/>
  <c r="R37" i="3"/>
  <c r="R36" i="3"/>
  <c r="R35" i="3"/>
  <c r="U23" i="3" l="1"/>
  <c r="U22" i="3"/>
  <c r="U21" i="3"/>
  <c r="R23" i="3"/>
  <c r="R22" i="3"/>
  <c r="R21" i="3"/>
  <c r="U45" i="3"/>
  <c r="U47" i="3"/>
  <c r="U46" i="3"/>
  <c r="R47" i="3"/>
  <c r="R46" i="3"/>
  <c r="R45" i="3"/>
  <c r="R55" i="3"/>
  <c r="R53" i="3"/>
  <c r="R52" i="3"/>
  <c r="T52" i="3" l="1"/>
  <c r="T51" i="3"/>
  <c r="U55" i="3"/>
  <c r="U54" i="3"/>
  <c r="U53" i="3"/>
  <c r="U52" i="3"/>
  <c r="U51" i="3" l="1"/>
  <c r="R51" i="3"/>
  <c r="U50" i="3"/>
  <c r="U49" i="3"/>
  <c r="U48" i="3"/>
  <c r="R50" i="3"/>
  <c r="R49" i="3"/>
  <c r="R48" i="3"/>
  <c r="R54" i="3" l="1"/>
  <c r="U44" i="3"/>
  <c r="U43" i="3"/>
  <c r="U42" i="3"/>
  <c r="R44" i="3"/>
  <c r="R43" i="3"/>
  <c r="R42" i="3"/>
  <c r="U30" i="3" l="1"/>
  <c r="U29" i="3"/>
  <c r="U28" i="3"/>
  <c r="U27" i="3"/>
  <c r="R30" i="3"/>
  <c r="R29" i="3"/>
  <c r="R28" i="3"/>
  <c r="R27" i="3"/>
  <c r="U26" i="3" l="1"/>
  <c r="U25" i="3"/>
  <c r="U24" i="3"/>
  <c r="R26" i="3"/>
  <c r="R25" i="3"/>
  <c r="R24" i="3"/>
  <c r="U18" i="3"/>
  <c r="U17" i="3"/>
  <c r="R18" i="3"/>
  <c r="R17" i="3"/>
  <c r="U34" i="3"/>
  <c r="U32" i="3"/>
  <c r="U31" i="3"/>
  <c r="U20" i="3"/>
  <c r="U19" i="3"/>
  <c r="T20" i="3"/>
  <c r="T19" i="3"/>
  <c r="R34" i="3"/>
  <c r="R33" i="3"/>
  <c r="R32" i="3"/>
  <c r="R31" i="3"/>
  <c r="R20" i="3" l="1"/>
  <c r="R19" i="3"/>
  <c r="P19" i="3"/>
  <c r="P20" i="3"/>
  <c r="U15" i="3"/>
  <c r="U14" i="3"/>
  <c r="U13" i="3"/>
  <c r="R15" i="3"/>
  <c r="R14" i="3"/>
  <c r="R13" i="3"/>
  <c r="J73" i="3" l="1"/>
  <c r="I73" i="3"/>
  <c r="H73" i="3"/>
  <c r="G73" i="3"/>
  <c r="L75" i="3"/>
  <c r="T75" i="3" s="1"/>
  <c r="L77" i="3"/>
  <c r="P77" i="3" s="1"/>
  <c r="L78" i="3"/>
  <c r="P78" i="3" s="1"/>
  <c r="L79" i="3"/>
  <c r="P79" i="3" s="1"/>
  <c r="L80" i="3"/>
  <c r="P80" i="3" s="1"/>
  <c r="L74" i="3"/>
  <c r="P74" i="3" s="1"/>
  <c r="L82" i="3"/>
  <c r="T82" i="3" s="1"/>
  <c r="L81" i="3"/>
  <c r="T81" i="3" s="1"/>
  <c r="L76" i="3"/>
  <c r="P76" i="3" s="1"/>
  <c r="L73" i="3"/>
  <c r="F82" i="3"/>
  <c r="S82" i="3" s="1"/>
  <c r="O82" i="3"/>
  <c r="P51" i="3"/>
  <c r="Q51" i="3"/>
  <c r="P54" i="3"/>
  <c r="Q54" i="3"/>
  <c r="P55" i="3"/>
  <c r="Q55" i="3"/>
  <c r="P52" i="3"/>
  <c r="Q52" i="3"/>
  <c r="P53" i="3"/>
  <c r="Q53" i="3"/>
  <c r="T55" i="3"/>
  <c r="T54" i="3"/>
  <c r="T53" i="3"/>
  <c r="P81" i="3" l="1"/>
  <c r="P73" i="3"/>
  <c r="P75" i="3"/>
  <c r="P82" i="3"/>
  <c r="T74" i="3"/>
  <c r="T76" i="3"/>
  <c r="T77" i="3"/>
  <c r="T78" i="3"/>
  <c r="T79" i="3"/>
  <c r="T80" i="3"/>
  <c r="T73" i="3"/>
  <c r="T50" i="3"/>
  <c r="T49" i="3"/>
  <c r="T48" i="3"/>
  <c r="Q50" i="3"/>
  <c r="Q49" i="3"/>
  <c r="Q48" i="3"/>
  <c r="T41" i="3" l="1"/>
  <c r="T40" i="3"/>
  <c r="T39" i="3"/>
  <c r="T38" i="3"/>
  <c r="T36" i="3"/>
  <c r="T35" i="3"/>
  <c r="Q41" i="3"/>
  <c r="Q40" i="3"/>
  <c r="Q39" i="3"/>
  <c r="Q38" i="3"/>
  <c r="Q37" i="3"/>
  <c r="Q36" i="3"/>
  <c r="Q35" i="3"/>
  <c r="Q30" i="3" l="1"/>
  <c r="Q29" i="3"/>
  <c r="Q28" i="3"/>
  <c r="Q27" i="3"/>
  <c r="T30" i="3"/>
  <c r="T29" i="3"/>
  <c r="T28" i="3"/>
  <c r="T27" i="3"/>
  <c r="T23" i="3" l="1"/>
  <c r="T22" i="3"/>
  <c r="T21" i="3"/>
  <c r="Q23" i="3"/>
  <c r="Q22" i="3"/>
  <c r="Q21" i="3"/>
  <c r="T33" i="3" l="1"/>
  <c r="T32" i="3"/>
  <c r="T34" i="3"/>
  <c r="T31" i="3"/>
  <c r="Q31" i="3"/>
  <c r="Q33" i="3"/>
  <c r="Q34" i="3"/>
  <c r="Q32" i="3"/>
  <c r="Q26" i="3" l="1"/>
  <c r="Q25" i="3"/>
  <c r="T26" i="3"/>
  <c r="T25" i="3"/>
  <c r="T24" i="3"/>
  <c r="Q24" i="3"/>
  <c r="T47" i="3"/>
  <c r="T46" i="3"/>
  <c r="T45" i="3"/>
  <c r="Q47" i="3"/>
  <c r="Q46" i="3"/>
  <c r="Q45" i="3"/>
  <c r="T44" i="3" l="1"/>
  <c r="T43" i="3"/>
  <c r="T42" i="3"/>
  <c r="Q44" i="3"/>
  <c r="Q43" i="3"/>
  <c r="Q42" i="3"/>
  <c r="F81" i="3"/>
  <c r="F80" i="3"/>
  <c r="F79" i="3"/>
  <c r="F78" i="3"/>
  <c r="F77" i="3"/>
  <c r="F76" i="3"/>
  <c r="F75" i="3"/>
  <c r="F74" i="3"/>
  <c r="F73" i="3"/>
  <c r="T18" i="3" l="1"/>
  <c r="T17" i="3"/>
  <c r="T15" i="3"/>
  <c r="T14" i="3"/>
  <c r="T13" i="3"/>
  <c r="Q20" i="3"/>
  <c r="Q19" i="3"/>
  <c r="Q56" i="3" s="1"/>
  <c r="Q18" i="3"/>
  <c r="Q17" i="3"/>
  <c r="Q15" i="3"/>
  <c r="Q14" i="3"/>
  <c r="Q13" i="3"/>
  <c r="P18" i="3" l="1"/>
  <c r="P17" i="3"/>
  <c r="P31" i="3" l="1"/>
  <c r="P32" i="3"/>
  <c r="P33" i="3"/>
  <c r="P34" i="3"/>
  <c r="P35" i="3"/>
  <c r="P36" i="3"/>
  <c r="P16" i="3"/>
  <c r="P21" i="3"/>
  <c r="P22" i="3"/>
  <c r="P23" i="3"/>
  <c r="O74" i="3" l="1"/>
  <c r="O75" i="3"/>
  <c r="O76" i="3"/>
  <c r="O77" i="3"/>
  <c r="O78" i="3"/>
  <c r="O79" i="3"/>
  <c r="O80" i="3"/>
  <c r="O81" i="3"/>
  <c r="S74" i="3"/>
  <c r="S75" i="3"/>
  <c r="S76" i="3"/>
  <c r="S77" i="3"/>
  <c r="S78" i="3"/>
  <c r="S79" i="3"/>
  <c r="S80" i="3"/>
  <c r="S81" i="3"/>
  <c r="S73" i="3"/>
  <c r="P50" i="3" l="1"/>
  <c r="P49" i="3"/>
  <c r="P48" i="3"/>
  <c r="P47" i="3"/>
  <c r="P46" i="3"/>
  <c r="P45" i="3"/>
  <c r="P44" i="3"/>
  <c r="P43" i="3"/>
  <c r="P42" i="3"/>
  <c r="P41" i="3"/>
  <c r="P40" i="3"/>
  <c r="P39" i="3"/>
  <c r="P38" i="3"/>
  <c r="P37" i="3"/>
  <c r="P30" i="3"/>
  <c r="P29" i="3"/>
  <c r="P28" i="3"/>
  <c r="P27" i="3"/>
  <c r="P26" i="3"/>
  <c r="P25" i="3"/>
  <c r="P24" i="3"/>
  <c r="P56" i="3" l="1"/>
  <c r="U72" i="3"/>
  <c r="T72" i="3"/>
  <c r="S72" i="3"/>
  <c r="R72" i="3"/>
  <c r="Q72" i="3"/>
  <c r="P72" i="3"/>
  <c r="O72" i="3"/>
  <c r="V72" i="3" s="1"/>
  <c r="U16" i="3" l="1"/>
  <c r="V16" i="3"/>
  <c r="T16" i="3"/>
  <c r="Q16" i="3"/>
  <c r="R16" i="3"/>
  <c r="S16" i="3"/>
  <c r="P15" i="3" l="1"/>
  <c r="P14" i="3"/>
  <c r="P13" i="3"/>
  <c r="O73" i="3" l="1"/>
</calcChain>
</file>

<file path=xl/sharedStrings.xml><?xml version="1.0" encoding="utf-8"?>
<sst xmlns="http://schemas.openxmlformats.org/spreadsheetml/2006/main" count="322" uniqueCount="228">
  <si>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</si>
  <si>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</si>
  <si>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</si>
  <si>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</si>
  <si>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</si>
  <si>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</si>
  <si>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</si>
  <si>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</si>
  <si>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</si>
  <si>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</si>
  <si>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</si>
  <si>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</si>
  <si>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</si>
  <si>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</si>
  <si>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</si>
  <si>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</si>
  <si>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</si>
  <si>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</si>
  <si>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</si>
  <si>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</si>
  <si>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</si>
  <si>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</si>
  <si>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</si>
  <si>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</si>
  <si>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</si>
  <si>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</si>
  <si>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</si>
  <si>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</si>
  <si>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</si>
  <si>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</si>
  <si>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</si>
  <si>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</si>
  <si>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</si>
  <si>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</si>
  <si>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</si>
  <si>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</si>
  <si>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</si>
  <si>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</si>
  <si>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</si>
  <si>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</si>
  <si>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</si>
  <si>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</si>
  <si>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</si>
  <si>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</si>
  <si>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</si>
  <si>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</si>
  <si>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ANUAL</t>
  </si>
  <si>
    <t>Propósito
(Tesorería)</t>
  </si>
  <si>
    <r>
      <t xml:space="preserve">1.03.1.1 </t>
    </r>
    <r>
      <rPr>
        <sz val="11"/>
        <color theme="0"/>
        <rFont val="Arial"/>
        <family val="2"/>
      </rPr>
      <t xml:space="preserve"> Las dependencias y entidades mejoran la Hacienda Publica Municipal del Municipio de Benito Juárez, realizando la administración  con eficacia y eficiencia cumpliendo con los procesos normativos aplicables. </t>
    </r>
  </si>
  <si>
    <r>
      <t xml:space="preserve">TVFI: </t>
    </r>
    <r>
      <rPr>
        <sz val="11"/>
        <color theme="0"/>
        <rFont val="Arial"/>
        <family val="2"/>
      </rPr>
      <t xml:space="preserve">Tasa de Variación del Fortalecimiento de los Ingresos. </t>
    </r>
  </si>
  <si>
    <t>Anual</t>
  </si>
  <si>
    <r>
      <t>UNIDAD DE MEDIDA DEL INDICADOR:</t>
    </r>
    <r>
      <rPr>
        <sz val="11"/>
        <color theme="0"/>
        <rFont val="Arial"/>
        <family val="2"/>
      </rPr>
      <t xml:space="preserve"> Porcentaje</t>
    </r>
    <r>
      <rPr>
        <b/>
        <sz val="11"/>
        <color theme="0"/>
        <rFont val="Arial"/>
        <family val="2"/>
      </rPr>
      <t xml:space="preserve">
UNIDAD DE MEDIDA DE LAS VARIABLES:</t>
    </r>
    <r>
      <rPr>
        <sz val="11"/>
        <color theme="0"/>
        <rFont val="Arial"/>
        <family val="2"/>
      </rPr>
      <t xml:space="preserve"> Variación de los ingresos.</t>
    </r>
  </si>
  <si>
    <t>Componente
(Tesorería)</t>
  </si>
  <si>
    <r>
      <t xml:space="preserve">
1.03.1.1.1 </t>
    </r>
    <r>
      <rPr>
        <sz val="11"/>
        <color theme="1"/>
        <rFont val="Arial"/>
        <family val="2"/>
      </rPr>
      <t>Administración de la Hacienda Pública Municipal  Equilibrada.</t>
    </r>
  </si>
  <si>
    <r>
      <t xml:space="preserve">
TCHPME:</t>
    </r>
    <r>
      <rPr>
        <sz val="11"/>
        <color theme="1"/>
        <rFont val="Arial"/>
        <family val="2"/>
      </rPr>
      <t xml:space="preserve"> Tasa Comparativa de Hacienda Pública Municipal Equilibrada.</t>
    </r>
  </si>
  <si>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</si>
  <si>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Comparativo de los Ingresos y Egresos.</t>
    </r>
  </si>
  <si>
    <r>
      <t xml:space="preserve">1.03.1.1.1.1 </t>
    </r>
    <r>
      <rPr>
        <sz val="11"/>
        <color theme="1"/>
        <rFont val="Arial"/>
        <family val="2"/>
      </rPr>
      <t>Coordinación integral de las reuniones con áreas recaudatorias y de gestión de ingresos municipales.</t>
    </r>
  </si>
  <si>
    <r>
      <rPr>
        <b/>
        <sz val="11"/>
        <color theme="1"/>
        <rFont val="Arial"/>
        <family val="2"/>
      </rPr>
      <t xml:space="preserve">PRRR: </t>
    </r>
    <r>
      <rPr>
        <sz val="11"/>
        <color theme="1"/>
        <rFont val="Arial"/>
        <family val="2"/>
      </rPr>
      <t xml:space="preserve">Porcentaje de Reuniones Recaudatorias Realizadas.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</si>
  <si>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</si>
  <si>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t xml:space="preserve">1.03.1.1.1.2 </t>
    </r>
    <r>
      <rPr>
        <sz val="11"/>
        <color theme="1"/>
        <rFont val="Arial"/>
        <family val="2"/>
      </rPr>
      <t>Coordinación Integral de las  reuniones de control del ejercicio del gasto.</t>
    </r>
  </si>
  <si>
    <r>
      <rPr>
        <b/>
        <sz val="11"/>
        <color theme="1"/>
        <rFont val="Arial"/>
        <family val="2"/>
      </rPr>
      <t>PRCGR:</t>
    </r>
    <r>
      <rPr>
        <sz val="11"/>
        <color theme="1"/>
        <rFont val="Arial"/>
        <family val="2"/>
      </rPr>
      <t xml:space="preserve"> Porcentaje de Reuniones de Control del Gasto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</si>
  <si>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
</t>
    </r>
  </si>
  <si>
    <t>Componente
(Catastro)</t>
  </si>
  <si>
    <r>
      <t xml:space="preserve">
1.03.1.1.2 </t>
    </r>
    <r>
      <rPr>
        <sz val="11"/>
        <color theme="1"/>
        <rFont val="Arial"/>
        <family val="2"/>
      </rPr>
      <t>Valor catastral  de los bienes inmuebles del municipio actualizados.</t>
    </r>
  </si>
  <si>
    <r>
      <t xml:space="preserve">
PVCBIA: </t>
    </r>
    <r>
      <rPr>
        <sz val="11"/>
        <color theme="1"/>
        <rFont val="Arial"/>
        <family val="2"/>
      </rPr>
      <t>Porcentaje de los Valores Catastrales de los Bienes Inmuebles Actualizados.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</si>
  <si>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Valor Catastral</t>
    </r>
  </si>
  <si>
    <r>
      <t>1.03.1.1.2.1</t>
    </r>
    <r>
      <rPr>
        <sz val="11"/>
        <color indexed="8"/>
        <rFont val="Arial"/>
        <family val="2"/>
      </rPr>
      <t xml:space="preserve"> Actualización del padrón de contribuyentes y el estatus de cada uno de los predios.</t>
    </r>
  </si>
  <si>
    <r>
      <rPr>
        <b/>
        <sz val="11"/>
        <color theme="1"/>
        <rFont val="Arial"/>
        <family val="2"/>
      </rPr>
      <t>PPTM:</t>
    </r>
    <r>
      <rPr>
        <sz val="11"/>
        <color theme="1"/>
        <rFont val="Arial"/>
        <family val="2"/>
      </rPr>
      <t xml:space="preserve"> </t>
    </r>
    <r>
      <rPr>
        <sz val="11"/>
        <color indexed="8"/>
        <rFont val="Arial"/>
        <family val="2"/>
      </rPr>
      <t>Porcentaje de Predios que Tienen Modificaciones.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</si>
  <si>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Predios.</t>
    </r>
  </si>
  <si>
    <r>
      <t xml:space="preserve">1.03.1.1.2.2 </t>
    </r>
    <r>
      <rPr>
        <sz val="11"/>
        <color indexed="8"/>
        <rFont val="Arial"/>
        <family val="2"/>
      </rPr>
      <t>Mejoramiento de los servicios que Catastro ofrece a la ciudadanía al atenderlos en los tiempos establecidos.</t>
    </r>
  </si>
  <si>
    <r>
      <rPr>
        <b/>
        <sz val="11"/>
        <color theme="1"/>
        <rFont val="Arial"/>
        <family val="2"/>
      </rPr>
      <t>PSCTE:</t>
    </r>
    <r>
      <rPr>
        <sz val="11"/>
        <color theme="1"/>
        <rFont val="Arial"/>
        <family val="2"/>
      </rPr>
      <t xml:space="preserve"> </t>
    </r>
    <r>
      <rPr>
        <sz val="11"/>
        <color indexed="8"/>
        <rFont val="Arial"/>
        <family val="2"/>
      </rPr>
      <t>Porcentaje de servicios que cumplen con el tiempo establecido para su atención.</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</si>
  <si>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Trámites.</t>
    </r>
  </si>
  <si>
    <t>Componente
(Comercio y Servicios en la Vía Pública)</t>
  </si>
  <si>
    <r>
      <t>1.03.1.1.1.3</t>
    </r>
    <r>
      <rPr>
        <sz val="11"/>
        <color indexed="8"/>
        <rFont val="Arial"/>
        <family val="2"/>
      </rPr>
      <t xml:space="preserve"> Operativos a comercios en vía pública en zonas conflictivas realizados.</t>
    </r>
  </si>
  <si>
    <r>
      <t xml:space="preserve">POCVPR: </t>
    </r>
    <r>
      <rPr>
        <sz val="11"/>
        <color indexed="8"/>
        <rFont val="Arial"/>
        <family val="2"/>
      </rPr>
      <t>Porcentaje de Operativos a Comercios en Via Pública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</si>
  <si>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Operativos.</t>
    </r>
  </si>
  <si>
    <r>
      <t xml:space="preserve">1.03.1.1.3.1 </t>
    </r>
    <r>
      <rPr>
        <sz val="11"/>
        <color indexed="8"/>
        <rFont val="Arial"/>
        <family val="2"/>
      </rPr>
      <t>Verificación de los comercios informales en las zonas conflictivas.</t>
    </r>
  </si>
  <si>
    <r>
      <rPr>
        <b/>
        <sz val="11"/>
        <color theme="1"/>
        <rFont val="Arial"/>
        <family val="2"/>
      </rPr>
      <t>PCIV:</t>
    </r>
    <r>
      <rPr>
        <sz val="11"/>
        <color indexed="8"/>
        <rFont val="Arial"/>
        <family val="2"/>
      </rPr>
      <t xml:space="preserve"> Porcentaje de comercios informales verificados.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</si>
  <si>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t>
    </r>
  </si>
  <si>
    <r>
      <t>1.03.1.1.3.2</t>
    </r>
    <r>
      <rPr>
        <sz val="11"/>
        <color indexed="8"/>
        <rFont val="Arial"/>
        <family val="2"/>
      </rPr>
      <t xml:space="preserve"> Atención a quejas Ciudadanas que reportan el funcionamiento de comercios informales en vía pública.</t>
    </r>
  </si>
  <si>
    <r>
      <rPr>
        <b/>
        <sz val="11"/>
        <color theme="1"/>
        <rFont val="Arial"/>
        <family val="2"/>
      </rPr>
      <t>PQCA:</t>
    </r>
    <r>
      <rPr>
        <sz val="11"/>
        <color theme="1"/>
        <rFont val="Arial"/>
        <family val="2"/>
      </rPr>
      <t xml:space="preserve"> </t>
    </r>
    <r>
      <rPr>
        <sz val="11"/>
        <color indexed="8"/>
        <rFont val="Arial"/>
        <family val="2"/>
      </rPr>
      <t xml:space="preserve"> Porcentaje de Quejas Ciudadanas Atendidas.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</si>
  <si>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Quejas ciudadanas.</t>
    </r>
  </si>
  <si>
    <t>Componente
(Contabilidad)</t>
  </si>
  <si>
    <r>
      <t>1.03.1.1.4</t>
    </r>
    <r>
      <rPr>
        <sz val="11"/>
        <color indexed="8"/>
        <rFont val="Arial"/>
        <family val="2"/>
      </rPr>
      <t xml:space="preserve"> Cuenta Pública del Municipio de Benito Juárez Compilada e Integrada para envío a la Auditoria Superior del Estado.</t>
    </r>
  </si>
  <si>
    <r>
      <t xml:space="preserve">PEFPCI: </t>
    </r>
    <r>
      <rPr>
        <sz val="11"/>
        <color rgb="FF000000"/>
        <rFont val="Arial"/>
        <family val="2"/>
      </rPr>
      <t>Porcentaje de Estados Financieros y demás información presupuestal y contable Integrada.</t>
    </r>
  </si>
  <si>
    <r>
      <t xml:space="preserve">1.03.1.1.4.1 </t>
    </r>
    <r>
      <rPr>
        <sz val="11"/>
        <color theme="1"/>
        <rFont val="Arial"/>
        <family val="2"/>
      </rPr>
      <t>Publicación de los Reportes Financieros del Municipio de Benito Juaréz.</t>
    </r>
  </si>
  <si>
    <r>
      <rPr>
        <b/>
        <sz val="11"/>
        <color theme="1"/>
        <rFont val="Arial"/>
        <family val="2"/>
      </rPr>
      <t>PRFP:</t>
    </r>
    <r>
      <rPr>
        <sz val="11"/>
        <color theme="1"/>
        <rFont val="Arial"/>
        <family val="2"/>
      </rPr>
      <t xml:space="preserve"> Porcentaje de Reportes Financieros Publicados.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</si>
  <si>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Reportes Financieros.  </t>
    </r>
  </si>
  <si>
    <r>
      <t xml:space="preserve">1.03.1.1.4.2 </t>
    </r>
    <r>
      <rPr>
        <sz val="11"/>
        <color theme="1"/>
        <rFont val="Arial"/>
        <family val="2"/>
      </rPr>
      <t>Presentación del Avance de Gestión Financiera de la información para la planeación de la Fiscalización de la Cuenta Pública del Municipio de Benito Juárez.</t>
    </r>
  </si>
  <si>
    <r>
      <rPr>
        <b/>
        <sz val="11"/>
        <color theme="1"/>
        <rFont val="Arial"/>
        <family val="2"/>
      </rPr>
      <t>PAGFP:</t>
    </r>
    <r>
      <rPr>
        <sz val="11"/>
        <color theme="1"/>
        <rFont val="Arial"/>
        <family val="2"/>
      </rPr>
      <t xml:space="preserve">  Porcentaje de los Avances de Gestión Financiera Presentados.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</si>
  <si>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Gestión Financiera.</t>
    </r>
  </si>
  <si>
    <r>
      <t>1.03.1.1.4.3</t>
    </r>
    <r>
      <rPr>
        <sz val="11"/>
        <color theme="1"/>
        <rFont val="Arial"/>
        <family val="2"/>
      </rPr>
      <t xml:space="preserve"> Integración de la Glosa para la entrega a la Auditoría Superior del Estado.</t>
    </r>
  </si>
  <si>
    <r>
      <rPr>
        <b/>
        <sz val="11"/>
        <color theme="1"/>
        <rFont val="Arial"/>
        <family val="2"/>
      </rPr>
      <t>PPCE:</t>
    </r>
    <r>
      <rPr>
        <sz val="11"/>
        <color theme="1"/>
        <rFont val="Arial"/>
        <family val="2"/>
      </rPr>
      <t xml:space="preserve"> Porcentaje de los Periodos Contables Entregados.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</si>
  <si>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Periodos.</t>
    </r>
  </si>
  <si>
    <t>Componente
(Financiera)</t>
  </si>
  <si>
    <r>
      <t xml:space="preserve">1.03.1.1.5  </t>
    </r>
    <r>
      <rPr>
        <sz val="11"/>
        <color indexed="8"/>
        <rFont val="Arial"/>
        <family val="2"/>
      </rPr>
      <t>Recursos financieros controlados.</t>
    </r>
  </si>
  <si>
    <r>
      <t xml:space="preserve">PAEP: </t>
    </r>
    <r>
      <rPr>
        <sz val="11"/>
        <color indexed="8"/>
        <rFont val="Arial"/>
        <family val="2"/>
      </rPr>
      <t xml:space="preserve"> Porcentaje de avance en la ejecución del presupuesto.</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</si>
  <si>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Pesos</t>
    </r>
  </si>
  <si>
    <r>
      <t xml:space="preserve">1.03.1.1.5.1  </t>
    </r>
    <r>
      <rPr>
        <sz val="11"/>
        <color theme="1"/>
        <rFont val="Arial"/>
        <family val="2"/>
      </rPr>
      <t>Fortalecimiento de Hacienda Pública Municipal.</t>
    </r>
  </si>
  <si>
    <r>
      <rPr>
        <b/>
        <sz val="11"/>
        <color theme="1"/>
        <rFont val="Arial"/>
        <family val="2"/>
      </rPr>
      <t xml:space="preserve">PCCMBJO:  </t>
    </r>
    <r>
      <rPr>
        <sz val="11"/>
        <color indexed="8"/>
        <rFont val="Arial"/>
        <family val="2"/>
      </rPr>
      <t xml:space="preserve"> Porcentaje de Calificaciones Crediticias para el Municipio de Benito Juárez Obtenidas.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</si>
  <si>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Calificación créditicia obtenida.</t>
    </r>
  </si>
  <si>
    <r>
      <t xml:space="preserve">1.03.1.1.5.2 </t>
    </r>
    <r>
      <rPr>
        <sz val="11"/>
        <color theme="1"/>
        <rFont val="Arial"/>
        <family val="2"/>
      </rPr>
      <t xml:space="preserve"> Integración responsable de los recursos municipales de los Anteproyectos de Presupuesto de Egresos de sus Programas Presupuestarios Anuales.</t>
    </r>
  </si>
  <si>
    <r>
      <rPr>
        <b/>
        <sz val="11"/>
        <color theme="1"/>
        <rFont val="Arial"/>
        <family val="2"/>
      </rPr>
      <t xml:space="preserve">PAPE:   </t>
    </r>
    <r>
      <rPr>
        <sz val="11"/>
        <color theme="1"/>
        <rFont val="Arial"/>
        <family val="2"/>
      </rPr>
      <t>Porcentaje de Anteproyectos de Presupuesto de Egresos de los PPA presentados por las Dependencias y entidades municipales.</t>
    </r>
  </si>
  <si>
    <r>
      <rPr>
        <b/>
        <sz val="11"/>
        <rFont val="Arial"/>
        <family val="2"/>
      </rPr>
      <t>1.03.1.1.5.3</t>
    </r>
    <r>
      <rPr>
        <sz val="11"/>
        <rFont val="Arial"/>
        <family val="2"/>
      </rPr>
      <t xml:space="preserve"> </t>
    </r>
    <r>
      <rPr>
        <sz val="11"/>
        <color theme="1"/>
        <rFont val="Arial"/>
        <family val="2"/>
      </rPr>
      <t>Cumplimiento de pago de Deuda Pública.</t>
    </r>
  </si>
  <si>
    <r>
      <rPr>
        <b/>
        <sz val="11"/>
        <rFont val="Arial"/>
        <family val="2"/>
      </rPr>
      <t xml:space="preserve">PCADPE: </t>
    </r>
    <r>
      <rPr>
        <sz val="11"/>
        <rFont val="Arial"/>
        <family val="2"/>
      </rPr>
      <t xml:space="preserve"> Porcentaje de Cumplimiento Anual de la Deuda Pública Estimada.</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</si>
  <si>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</si>
  <si>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t>Componente
(Zofemat)</t>
  </si>
  <si>
    <r>
      <t xml:space="preserve">1.03.1.1.6 </t>
    </r>
    <r>
      <rPr>
        <sz val="11"/>
        <color indexed="8"/>
        <rFont val="Arial"/>
        <family val="2"/>
      </rPr>
      <t>Derechos de la Zona Federal Marítimo Terrestre recaudados.</t>
    </r>
  </si>
  <si>
    <r>
      <t xml:space="preserve">PRUZ:  </t>
    </r>
    <r>
      <rPr>
        <sz val="11"/>
        <color indexed="8"/>
        <rFont val="Arial"/>
        <family val="2"/>
      </rPr>
      <t>Porcentaje de recaudación por concepto de uso, goce y aprovechamiento de la ZOFEMAT.</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</si>
  <si>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Ingresos Recaudados.</t>
    </r>
  </si>
  <si>
    <r>
      <t xml:space="preserve">1.03.1.1.6.1 </t>
    </r>
    <r>
      <rPr>
        <sz val="11"/>
        <color indexed="8"/>
        <rFont val="Arial"/>
        <family val="2"/>
      </rPr>
      <t>Programa de Administración  del Fondo de la ZOFEMAT.</t>
    </r>
  </si>
  <si>
    <r>
      <rPr>
        <b/>
        <sz val="11"/>
        <color theme="1"/>
        <rFont val="Arial"/>
        <family val="2"/>
      </rPr>
      <t>PPOP:</t>
    </r>
    <r>
      <rPr>
        <b/>
        <sz val="11"/>
        <color indexed="8"/>
        <rFont val="Arial"/>
        <family val="2"/>
      </rPr>
      <t xml:space="preserve"> </t>
    </r>
    <r>
      <rPr>
        <sz val="11"/>
        <color indexed="8"/>
        <rFont val="Arial"/>
        <family val="2"/>
      </rPr>
      <t>Porcentaje del presupuesto otorgado a los programas.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</si>
  <si>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Presupuesto otorgado a los programas.</t>
    </r>
  </si>
  <si>
    <r>
      <t xml:space="preserve">1.03.1.1.6.2 </t>
    </r>
    <r>
      <rPr>
        <sz val="11"/>
        <color theme="1"/>
        <rFont val="Arial"/>
        <family val="2"/>
      </rPr>
      <t xml:space="preserve">Programa de </t>
    </r>
    <r>
      <rPr>
        <sz val="11"/>
        <color indexed="8"/>
        <rFont val="Arial"/>
        <family val="2"/>
      </rPr>
      <t>Mantenimiento y Conservación de la Certificación de Playas del Municipio de Benito Juárez.</t>
    </r>
  </si>
  <si>
    <r>
      <rPr>
        <b/>
        <sz val="11"/>
        <color theme="1"/>
        <rFont val="Arial"/>
        <family val="2"/>
      </rPr>
      <t xml:space="preserve">PPCG: </t>
    </r>
    <r>
      <rPr>
        <sz val="11"/>
        <color theme="1"/>
        <rFont val="Arial"/>
        <family val="2"/>
      </rPr>
      <t xml:space="preserve"> </t>
    </r>
    <r>
      <rPr>
        <sz val="11"/>
        <color indexed="8"/>
        <rFont val="Arial"/>
        <family val="2"/>
      </rPr>
      <t>Porcentaje de playas certificadas y galardonadas.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</si>
  <si>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Certificaciones y Galardones</t>
    </r>
  </si>
  <si>
    <r>
      <t xml:space="preserve">1.03.1.1.6.3 </t>
    </r>
    <r>
      <rPr>
        <sz val="11"/>
        <color theme="1"/>
        <rFont val="Arial"/>
        <family val="2"/>
      </rPr>
      <t>Programa</t>
    </r>
    <r>
      <rPr>
        <sz val="11"/>
        <color indexed="8"/>
        <rFont val="Arial"/>
        <family val="2"/>
      </rPr>
      <t xml:space="preserve"> de Retiro y Traslasdo de Sargazo de la Arena de las Playas.</t>
    </r>
  </si>
  <si>
    <r>
      <rPr>
        <b/>
        <sz val="11"/>
        <color theme="1"/>
        <rFont val="Arial"/>
        <family val="2"/>
      </rPr>
      <t xml:space="preserve">PRTSP:  </t>
    </r>
    <r>
      <rPr>
        <sz val="11"/>
        <color indexed="8"/>
        <rFont val="Arial"/>
        <family val="2"/>
      </rPr>
      <t>Porcentaje de Retiro y Traslado de Sargazo de Playas.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</si>
  <si>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t>
    </r>
    <r>
      <rPr>
        <sz val="11"/>
        <rFont val="Arial"/>
        <family val="2"/>
      </rPr>
      <t>Retiro y traslado de sargazo (M3).</t>
    </r>
  </si>
  <si>
    <r>
      <t>1.03.1.1.6.4</t>
    </r>
    <r>
      <rPr>
        <sz val="11"/>
        <color theme="1"/>
        <rFont val="Arial"/>
        <family val="2"/>
      </rPr>
      <t xml:space="preserve"> Programa de </t>
    </r>
    <r>
      <rPr>
        <sz val="11"/>
        <color rgb="FF000000"/>
        <rFont val="Arial"/>
        <family val="2"/>
      </rPr>
      <t>Remoci</t>
    </r>
    <r>
      <rPr>
        <sz val="11"/>
        <color indexed="8"/>
        <rFont val="Arial"/>
        <family val="2"/>
      </rPr>
      <t>ón de Sargazo de Playas.</t>
    </r>
  </si>
  <si>
    <r>
      <rPr>
        <b/>
        <sz val="11"/>
        <color theme="1"/>
        <rFont val="Arial"/>
        <family val="2"/>
      </rPr>
      <t xml:space="preserve">PRS: </t>
    </r>
    <r>
      <rPr>
        <b/>
        <sz val="11"/>
        <color indexed="8"/>
        <rFont val="Arial"/>
        <family val="2"/>
      </rPr>
      <t xml:space="preserve"> </t>
    </r>
    <r>
      <rPr>
        <sz val="11"/>
        <color indexed="8"/>
        <rFont val="Arial"/>
        <family val="2"/>
      </rPr>
      <t>Porcentaje de Remoción de Sargazo.</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</si>
  <si>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Remoción de sargazo (M3).</t>
    </r>
  </si>
  <si>
    <r>
      <t xml:space="preserve">1.03.1.1.6.5 </t>
    </r>
    <r>
      <rPr>
        <sz val="11"/>
        <color indexed="8"/>
        <rFont val="Arial"/>
        <family val="2"/>
      </rPr>
      <t>Programa de Cribado de Arena de las Playas Públicas del Municipio de Benito Juárez.</t>
    </r>
  </si>
  <si>
    <r>
      <rPr>
        <b/>
        <sz val="11"/>
        <color theme="1"/>
        <rFont val="Arial"/>
        <family val="2"/>
      </rPr>
      <t xml:space="preserve">PAC: </t>
    </r>
    <r>
      <rPr>
        <sz val="11"/>
        <color indexed="8"/>
        <rFont val="Arial"/>
        <family val="2"/>
      </rPr>
      <t xml:space="preserve"> Porcentaje  de Arenales Cribados realizados.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</si>
  <si>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Cribado de arena (M2).</t>
    </r>
  </si>
  <si>
    <r>
      <t xml:space="preserve">1.03.1.1.6.6 </t>
    </r>
    <r>
      <rPr>
        <sz val="11"/>
        <color indexed="8"/>
        <rFont val="Arial"/>
        <family val="2"/>
      </rPr>
      <t>Programa de Limpieza de Playas y Remoción de Sargazo en la  ZOFEMAT.</t>
    </r>
  </si>
  <si>
    <r>
      <rPr>
        <b/>
        <sz val="11"/>
        <color theme="1"/>
        <rFont val="Arial"/>
        <family val="2"/>
      </rPr>
      <t xml:space="preserve">PDRP: </t>
    </r>
    <r>
      <rPr>
        <sz val="11"/>
        <color theme="1"/>
        <rFont val="Arial"/>
        <family val="2"/>
      </rPr>
      <t xml:space="preserve"> </t>
    </r>
    <r>
      <rPr>
        <sz val="11"/>
        <color indexed="8"/>
        <rFont val="Arial"/>
        <family val="2"/>
      </rPr>
      <t>Porcentaje de Desechos Recolectados de las Playas.</t>
    </r>
  </si>
  <si>
    <r>
      <rPr>
        <b/>
        <sz val="11"/>
        <color theme="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Desechos recolectados de las playas (T).</t>
    </r>
  </si>
  <si>
    <t>Componente
(Fiscalización)</t>
  </si>
  <si>
    <r>
      <t xml:space="preserve">1.03.1.1.7 </t>
    </r>
    <r>
      <rPr>
        <sz val="11"/>
        <rFont val="Arial"/>
        <family val="2"/>
      </rPr>
      <t>Licencias de Funcionamiento de los Comercios del Municipio de Benito Juárez Inspeccionadas.</t>
    </r>
  </si>
  <si>
    <r>
      <t xml:space="preserve">PEV: </t>
    </r>
    <r>
      <rPr>
        <sz val="11"/>
        <color indexed="8"/>
        <rFont val="Arial"/>
        <family val="2"/>
      </rPr>
      <t xml:space="preserve"> Porcentaje de establecimientos Visitados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</si>
  <si>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Visitas.</t>
    </r>
  </si>
  <si>
    <r>
      <t xml:space="preserve">1.03.1.1.7.1 </t>
    </r>
    <r>
      <rPr>
        <sz val="11"/>
        <rFont val="Arial"/>
        <family val="2"/>
      </rPr>
      <t>Levantamiento de Actas de Inspección a los Establecimientos que No Cuentan con la Licencia de Funcionamiento.</t>
    </r>
  </si>
  <si>
    <r>
      <rPr>
        <b/>
        <sz val="11"/>
        <color theme="1"/>
        <rFont val="Arial"/>
        <family val="2"/>
      </rPr>
      <t xml:space="preserve">PEQNLF: </t>
    </r>
    <r>
      <rPr>
        <sz val="11"/>
        <rFont val="Arial"/>
        <family val="2"/>
      </rPr>
      <t xml:space="preserve"> Porcentaje de Establecimientos que No Cuentan con la Licencia de Funcionamiento.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</si>
  <si>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de Inspección</t>
    </r>
  </si>
  <si>
    <r>
      <t xml:space="preserve">1.03.1.1.7.2 </t>
    </r>
    <r>
      <rPr>
        <sz val="11"/>
        <color indexed="8"/>
        <rFont val="Arial"/>
        <family val="2"/>
      </rPr>
      <t xml:space="preserve"> Atención a Quejas Ciudadanas de Comercios.</t>
    </r>
  </si>
  <si>
    <r>
      <rPr>
        <b/>
        <sz val="11"/>
        <color theme="1"/>
        <rFont val="Arial"/>
        <family val="2"/>
      </rPr>
      <t>PQCA</t>
    </r>
    <r>
      <rPr>
        <sz val="11"/>
        <color theme="1"/>
        <rFont val="Arial"/>
        <family val="2"/>
      </rPr>
      <t xml:space="preserve">: </t>
    </r>
    <r>
      <rPr>
        <sz val="11"/>
        <color indexed="8"/>
        <rFont val="Arial"/>
        <family val="2"/>
      </rPr>
      <t>Porcentaje de Quejas Ciudadanas Atendidas.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</si>
  <si>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Quejas Ciudadanas.</t>
    </r>
  </si>
  <si>
    <t>Componente
(Ingresos Coordinados y Cobranza)</t>
  </si>
  <si>
    <r>
      <t xml:space="preserve">1.03.1.1.8  </t>
    </r>
    <r>
      <rPr>
        <sz val="11"/>
        <color theme="1"/>
        <rFont val="Arial"/>
        <family val="2"/>
      </rPr>
      <t>R</t>
    </r>
    <r>
      <rPr>
        <sz val="11"/>
        <color indexed="8"/>
        <rFont val="Arial"/>
        <family val="2"/>
      </rPr>
      <t>ezago de impuesto predial y multas de diversas dependencias municipales y federales no fiscalizables notificadas.</t>
    </r>
  </si>
  <si>
    <r>
      <t xml:space="preserve">PNR: </t>
    </r>
    <r>
      <rPr>
        <sz val="11"/>
        <color indexed="8"/>
        <rFont val="Arial"/>
        <family val="2"/>
      </rPr>
      <t>Porcentaje de Notificaciones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</si>
  <si>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Notificaciones</t>
    </r>
  </si>
  <si>
    <r>
      <t xml:space="preserve">1.03.1.1.8.1 </t>
    </r>
    <r>
      <rPr>
        <sz val="11"/>
        <color indexed="8"/>
        <rFont val="Arial"/>
        <family val="2"/>
      </rPr>
      <t>Gestión de cobro y/o Procedimiento Administrativo de Ejecución del Rezago de Impuesto Predial.</t>
    </r>
  </si>
  <si>
    <r>
      <rPr>
        <b/>
        <sz val="11"/>
        <color theme="1"/>
        <rFont val="Arial"/>
        <family val="2"/>
      </rPr>
      <t xml:space="preserve">PCMN: </t>
    </r>
    <r>
      <rPr>
        <sz val="11"/>
        <color theme="1"/>
        <rFont val="Arial"/>
        <family val="2"/>
      </rPr>
      <t xml:space="preserve"> </t>
    </r>
    <r>
      <rPr>
        <sz val="11"/>
        <color indexed="8"/>
        <rFont val="Arial"/>
        <family val="2"/>
      </rPr>
      <t>Porcentaje de contribuyentes morosos notificados.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</si>
  <si>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Notificaciones.</t>
    </r>
  </si>
  <si>
    <r>
      <t xml:space="preserve">1.03.1.1.8.2 </t>
    </r>
    <r>
      <rPr>
        <sz val="11"/>
        <color theme="1"/>
        <rFont val="Arial"/>
        <family val="2"/>
      </rPr>
      <t>Gestión de cobro y/o Procedimiento Administrativo de Ejecución de Multas Municipales y Federales no Fiscalizables.</t>
    </r>
  </si>
  <si>
    <r>
      <rPr>
        <b/>
        <sz val="11"/>
        <color theme="1"/>
        <rFont val="Arial"/>
        <family val="2"/>
      </rPr>
      <t xml:space="preserve">PMP:  </t>
    </r>
    <r>
      <rPr>
        <sz val="11"/>
        <color indexed="8"/>
        <rFont val="Arial"/>
        <family val="2"/>
      </rPr>
      <t xml:space="preserve"> Porcentaje de multas pagadas.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</si>
  <si>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Multas</t>
    </r>
  </si>
  <si>
    <t>Componente
(Egresos)</t>
  </si>
  <si>
    <r>
      <t xml:space="preserve">1.03.1.1.9 </t>
    </r>
    <r>
      <rPr>
        <sz val="11"/>
        <color indexed="8"/>
        <rFont val="Arial"/>
        <family val="2"/>
      </rPr>
      <t>Pagos a proveedores y  de pago de nomina empleados.</t>
    </r>
  </si>
  <si>
    <r>
      <t xml:space="preserve">PPTR:   </t>
    </r>
    <r>
      <rPr>
        <sz val="11"/>
        <color theme="1"/>
        <rFont val="Arial"/>
        <family val="2"/>
      </rPr>
      <t>Porcentaje de Pagos Totales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</si>
  <si>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</si>
  <si>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t xml:space="preserve">1.03.1.1.9.1 </t>
    </r>
    <r>
      <rPr>
        <sz val="11"/>
        <color indexed="8"/>
        <rFont val="Arial"/>
        <family val="2"/>
      </rPr>
      <t>Emisión de pagos por cheque y transferencia a proveedores.</t>
    </r>
  </si>
  <si>
    <r>
      <rPr>
        <b/>
        <sz val="11"/>
        <color theme="1"/>
        <rFont val="Arial"/>
        <family val="2"/>
      </rPr>
      <t>PPE:</t>
    </r>
    <r>
      <rPr>
        <sz val="11"/>
        <color theme="1"/>
        <rFont val="Arial"/>
        <family val="2"/>
      </rPr>
      <t xml:space="preserve">  </t>
    </r>
    <r>
      <rPr>
        <sz val="11"/>
        <color indexed="8"/>
        <rFont val="Arial"/>
        <family val="2"/>
      </rPr>
      <t xml:space="preserve"> Porcentaje de Pagos Emitidos.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</si>
  <si>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Pagos emitidos.</t>
    </r>
  </si>
  <si>
    <r>
      <t xml:space="preserve">1.03.1.1.9.2 </t>
    </r>
    <r>
      <rPr>
        <sz val="11"/>
        <color indexed="8"/>
        <rFont val="Arial"/>
        <family val="2"/>
      </rPr>
      <t>Emisión de Pagos de nómina a empleados.</t>
    </r>
  </si>
  <si>
    <r>
      <rPr>
        <b/>
        <sz val="11"/>
        <color theme="1"/>
        <rFont val="Arial"/>
        <family val="2"/>
      </rPr>
      <t>PPNE:</t>
    </r>
    <r>
      <rPr>
        <sz val="11"/>
        <color theme="1"/>
        <rFont val="Arial"/>
        <family val="2"/>
      </rPr>
      <t xml:space="preserve">  </t>
    </r>
    <r>
      <rPr>
        <sz val="11"/>
        <color indexed="8"/>
        <rFont val="Arial"/>
        <family val="2"/>
      </rPr>
      <t>Porcentaje de Pagos de Nómina Emitidos.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</si>
  <si>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Pagos de nómina emitidos.</t>
    </r>
  </si>
  <si>
    <r>
      <t xml:space="preserve">1.03.1.1.9.3 </t>
    </r>
    <r>
      <rPr>
        <sz val="11"/>
        <color indexed="8"/>
        <rFont val="Arial"/>
        <family val="2"/>
      </rPr>
      <t>Reducción de días de pago a proveedores.</t>
    </r>
  </si>
  <si>
    <r>
      <rPr>
        <b/>
        <sz val="11"/>
        <color theme="1"/>
        <rFont val="Arial"/>
        <family val="2"/>
      </rPr>
      <t xml:space="preserve">PRDPP: </t>
    </r>
    <r>
      <rPr>
        <sz val="11"/>
        <color theme="1"/>
        <rFont val="Arial"/>
        <family val="2"/>
      </rPr>
      <t xml:space="preserve"> </t>
    </r>
    <r>
      <rPr>
        <sz val="11"/>
        <color indexed="8"/>
        <rFont val="Arial"/>
        <family val="2"/>
      </rPr>
      <t>Porcentaje de Reducción de Días de Pago a Proveedores.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</si>
  <si>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Días de Pago.</t>
    </r>
  </si>
  <si>
    <t>Componente
(Ingresos)</t>
  </si>
  <si>
    <r>
      <t xml:space="preserve">1.03.1.1.10 </t>
    </r>
    <r>
      <rPr>
        <sz val="11"/>
        <rFont val="Arial"/>
        <family val="2"/>
      </rPr>
      <t>Contribuciones tributarias (Cobro de Impuestos, derechos, productos, aprovechamientos, participaciones y otros Ingresos y los fondos de aportación general) recaudados.</t>
    </r>
  </si>
  <si>
    <r>
      <t xml:space="preserve">PCT: </t>
    </r>
    <r>
      <rPr>
        <sz val="11"/>
        <color indexed="8"/>
        <rFont val="Arial"/>
        <family val="2"/>
      </rPr>
      <t>Porcentaje de Contribuciones Tributarias.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</si>
  <si>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Contribuciones tributarias.</t>
    </r>
  </si>
  <si>
    <r>
      <t xml:space="preserve">1.03.1.1.10.1 </t>
    </r>
    <r>
      <rPr>
        <sz val="11"/>
        <rFont val="Arial"/>
        <family val="2"/>
      </rPr>
      <t xml:space="preserve">Recaudación anual de Impuesto Predial. </t>
    </r>
  </si>
  <si>
    <r>
      <rPr>
        <b/>
        <sz val="11"/>
        <color theme="1"/>
        <rFont val="Arial"/>
        <family val="2"/>
      </rPr>
      <t xml:space="preserve">PIPR:  </t>
    </r>
    <r>
      <rPr>
        <sz val="11"/>
        <color indexed="8"/>
        <rFont val="Arial"/>
        <family val="2"/>
      </rPr>
      <t>Porcentaje de Impuesto Predial Recaudado.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</si>
  <si>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Impuesto predial.</t>
    </r>
  </si>
  <si>
    <r>
      <t xml:space="preserve">1.03.1.1.10.2 </t>
    </r>
    <r>
      <rPr>
        <sz val="11"/>
        <color indexed="8"/>
        <rFont val="Arial"/>
        <family val="2"/>
      </rPr>
      <t>Renovación de Licencias de Funcionamiento.</t>
    </r>
  </si>
  <si>
    <r>
      <rPr>
        <b/>
        <sz val="11"/>
        <color theme="1"/>
        <rFont val="Arial"/>
        <family val="2"/>
      </rPr>
      <t>PLFR:</t>
    </r>
    <r>
      <rPr>
        <sz val="11"/>
        <color indexed="8"/>
        <rFont val="Arial"/>
        <family val="2"/>
      </rPr>
      <t xml:space="preserve"> Porcentaje  de Licencias de Funcionamiento renovadas.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</si>
  <si>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Licencias.</t>
    </r>
  </si>
  <si>
    <r>
      <t xml:space="preserve">1.03.1.1.10.3 </t>
    </r>
    <r>
      <rPr>
        <sz val="11"/>
        <color indexed="8"/>
        <rFont val="Arial"/>
        <family val="2"/>
      </rPr>
      <t>Realización de Jornadas de Regularización de trámites y descuentos Municipales.</t>
    </r>
  </si>
  <si>
    <r>
      <rPr>
        <b/>
        <sz val="11"/>
        <color theme="1"/>
        <rFont val="Arial"/>
        <family val="2"/>
      </rPr>
      <t>PJRR:</t>
    </r>
    <r>
      <rPr>
        <sz val="11"/>
        <color theme="1"/>
        <rFont val="Arial"/>
        <family val="2"/>
      </rPr>
      <t xml:space="preserve">  </t>
    </r>
    <r>
      <rPr>
        <sz val="11"/>
        <color indexed="8"/>
        <rFont val="Arial"/>
        <family val="2"/>
      </rPr>
      <t>Porcentaje de Jornadas de Regularización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</si>
  <si>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Jornadas de Regularización.</t>
    </r>
  </si>
  <si>
    <r>
      <t xml:space="preserve">1.03.1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</si>
  <si>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Anteproyectos</t>
    </r>
  </si>
  <si>
    <t>TESORERÍA MUNICIPAL</t>
  </si>
  <si>
    <t>DIRECCIÓN DE CATASTRO MUNICIPAL</t>
  </si>
  <si>
    <t>DIRECCIÓN DE COMERCIO Y SERVICIOS EN LA VÍA PÚBLICA</t>
  </si>
  <si>
    <t>DIRECCIÓN DE CONTABILIDAD</t>
  </si>
  <si>
    <t>DIRECCIÓN FINANCIERA</t>
  </si>
  <si>
    <t>DIRECCIÓN DE ZOFEMAT</t>
  </si>
  <si>
    <t>DIRECCIÓN DE FISCALIZACIÓN</t>
  </si>
  <si>
    <t>DIRECCIÓN DE INGRESOS COORDINADOS Y COBRANZA</t>
  </si>
  <si>
    <t>DIRECCIÓN DE EGRESOS</t>
  </si>
  <si>
    <r>
      <t>Justificación Trimestral</t>
    </r>
    <r>
      <rPr>
        <sz val="11"/>
        <color theme="0"/>
        <rFont val="Arial"/>
        <family val="2"/>
      </rPr>
      <t xml:space="preserve">: Debido a que el indicador se mide de manera anual el resultado se obtendrá hasta el cuarto trimestre. </t>
    </r>
  </si>
  <si>
    <r>
      <t xml:space="preserve">Justificación Trimestral: </t>
    </r>
    <r>
      <rPr>
        <sz val="11"/>
        <color theme="1"/>
        <rFont val="Arial"/>
        <family val="2"/>
      </rPr>
      <t xml:space="preserve">Debido a que el indicador se mide de manera anual el resultado se obtendrá hasta el cuarto trimestre. </t>
    </r>
  </si>
  <si>
    <r>
      <t xml:space="preserve">Justificación Trimestral:  </t>
    </r>
    <r>
      <rPr>
        <sz val="11"/>
        <color theme="1"/>
        <rFont val="Arial"/>
        <family val="2"/>
      </rPr>
      <t>La Tesorería Municipal logra el 100% de su meta trimestral al mantener una eficiente coordinación de sus reuniones con las áreas recaudatorias.</t>
    </r>
  </si>
  <si>
    <r>
      <t xml:space="preserve">Justificación Trimestral: </t>
    </r>
    <r>
      <rPr>
        <sz val="11"/>
        <color theme="1"/>
        <rFont val="Arial"/>
        <family val="2"/>
      </rPr>
      <t>La Tesorería Municipal logra el 100% de su meta trimestral al mantener reuniones con sus áreas ejecutorias para un eficaz manejo del gasto público.</t>
    </r>
  </si>
  <si>
    <r>
      <t xml:space="preserve">Justificación Trimestral: </t>
    </r>
    <r>
      <rPr>
        <sz val="11"/>
        <color theme="1"/>
        <rFont val="Arial"/>
        <family val="2"/>
      </rPr>
      <t>La Dirección Financiera logra el 100% de su meta trimestral al mantener un entorno económico estable.</t>
    </r>
  </si>
  <si>
    <r>
      <t xml:space="preserve">Justificación Trimestral: </t>
    </r>
    <r>
      <rPr>
        <sz val="11"/>
        <color theme="1"/>
        <rFont val="Arial"/>
        <family val="2"/>
      </rPr>
      <t>En este trimestre, las 7 playas siguen manteniendo sus certfificaciones y sus galardones.</t>
    </r>
  </si>
  <si>
    <r>
      <t xml:space="preserve">Justificación Trimestral: </t>
    </r>
    <r>
      <rPr>
        <sz val="11"/>
        <color theme="1"/>
        <rFont val="Arial"/>
        <family val="2"/>
      </rPr>
      <t>En este trimestre, la remoción del sargazo de las playas no cumplio con lo programado, ya que el arribo de esta alga fue menor a lo esperado.</t>
    </r>
  </si>
  <si>
    <r>
      <t>Justificación Trimestral:</t>
    </r>
    <r>
      <rPr>
        <sz val="11"/>
        <color theme="1"/>
        <rFont val="Arial"/>
        <family val="2"/>
      </rPr>
      <t xml:space="preserve"> En este trimestre no se cumplió con lo programado de limpieza de las playas y remoción de sargazo, ya que el arribo de esta alga fue menor a lo esperado.</t>
    </r>
  </si>
  <si>
    <t>M-PP 1.03  PROGRAMA DE FORTALECIMIENTO DE LAS FINANZAS PÚBLICAS.</t>
  </si>
  <si>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Estados Financieros y demás informacíon presupuestal y contable.  </t>
    </r>
  </si>
  <si>
    <t>AUTORIZÓ
C.P.C. Yuri Salazar Ceballos
Tesorero Municipal</t>
  </si>
  <si>
    <r>
      <t xml:space="preserve">Justificación Trimestral: </t>
    </r>
    <r>
      <rPr>
        <sz val="11"/>
        <color theme="1"/>
        <rFont val="Arial"/>
        <family val="2"/>
      </rPr>
      <t>Se obtuvo un cumplimiento del 100% en el pago de nómina,debido a la oportuna realización de los pagos programado a nóminas.</t>
    </r>
  </si>
  <si>
    <r>
      <t xml:space="preserve">Justificación Trimestral: </t>
    </r>
    <r>
      <rPr>
        <sz val="11"/>
        <color theme="1"/>
        <rFont val="Arial"/>
        <family val="2"/>
      </rPr>
      <t>En este trimestre no se cumplió con la meta programada de cribado de arenales a causa de las lluvias, ya que la maquinaria no puede trabajar correctamente si los arenales estan humedos.</t>
    </r>
  </si>
  <si>
    <r>
      <t>Justificación Trimestral:</t>
    </r>
    <r>
      <rPr>
        <sz val="11"/>
        <color theme="1"/>
        <rFont val="Arial"/>
        <family val="2"/>
      </rPr>
      <t xml:space="preserve"> Se deriva de las acciones de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t>
    </r>
  </si>
  <si>
    <t>JUSTIFICACIÓN TRIMESTRAL Y ANUAL DE AVANCE DE RESULTADOS 2023</t>
  </si>
  <si>
    <r>
      <t xml:space="preserve">Justificación Trimestral: </t>
    </r>
    <r>
      <rPr>
        <sz val="11"/>
        <color theme="1"/>
        <rFont val="Arial"/>
        <family val="2"/>
      </rPr>
      <t xml:space="preserve">La Dirección de Contabilidad logra el 100% de su meta trimestral en virtud de que se tomaron acciones con la solicitud anticipada, asi como de coordinación con las entidades emisoras de la información requerida por la Entidad Fiscalizadora mediante la "Guía" y al "Acuerdo que contiene los Lineamientos para la Integración y Rendición de los Informes de Avance de la Gestión Financiera y de la Información para la Planeación de la Fiscalización de la Cuenta Pública de las Entidades Fiscalizables del Estado de Quintana Roo, ante la Auditoría Superior del Estado". </t>
    </r>
  </si>
  <si>
    <t xml:space="preserve">DIRECCIÓN DE INGRESOS </t>
  </si>
  <si>
    <r>
      <t xml:space="preserve">Justificación Trimestral: </t>
    </r>
    <r>
      <rPr>
        <sz val="11"/>
        <color theme="1"/>
        <rFont val="Arial"/>
        <family val="2"/>
      </rPr>
      <t>La Dirección Financiera en coordinación con la Dirección de Contabilidad, entregará el Informe de Avance de la Gestión Financiera del tercer trimestre de 2023 a la Auditoría Superior del Estado la última semana de octubre de 2023, en apego al Artículo 51 de la Ley General de Contabilidad Gubernamental.</t>
    </r>
  </si>
  <si>
    <r>
      <t xml:space="preserve">Justificación Trimestral: </t>
    </r>
    <r>
      <rPr>
        <sz val="11"/>
        <color theme="1"/>
        <rFont val="Arial"/>
        <family val="2"/>
      </rPr>
      <t>La Calificadora de Valores Fitch Rating, realizó una visita en septiembre, estamos en espera de la calificación Emisor al Municipio de Benito Juárez (Cancún).</t>
    </r>
  </si>
  <si>
    <r>
      <t xml:space="preserve">Justificación Trimestral: </t>
    </r>
    <r>
      <rPr>
        <sz val="11"/>
        <color theme="1"/>
        <rFont val="Arial"/>
        <family val="2"/>
      </rPr>
      <t>La Dirección de Contabilidad logra el 100% de su meta trimestral al realizar acciones de coordinación con las áreas ejecutoras del gasto y recuadadoras del ingreso para  que realizaran sus registros contables en tiempo y forma y a su vez, la entrega de documentación comprobatoria, lo que contribuyó a efectuar los cierres contables de manera oportuna, integrar y compilar la Cuenta Pública de acuerdo al Marco Normativo aplicable.</t>
    </r>
  </si>
  <si>
    <t>ELABORÓ
L.C. Carlos Manuel May Tun</t>
  </si>
  <si>
    <r>
      <t xml:space="preserve">Justificación Trimestral: </t>
    </r>
    <r>
      <rPr>
        <sz val="11"/>
        <color theme="1"/>
        <rFont val="Arial"/>
        <family val="2"/>
      </rPr>
      <t>Se logra la meta en un 101.33% en las verificaciones mediante verificaciones oportunas.</t>
    </r>
  </si>
  <si>
    <r>
      <t xml:space="preserve">Justificación Trimestral: </t>
    </r>
    <r>
      <rPr>
        <sz val="11"/>
        <color theme="1"/>
        <rFont val="Arial"/>
        <family val="2"/>
      </rPr>
      <t>Se logra  la meta en un 88.89%  en relación al seguimiento oportuno del tiempo de respueta en atender las quejas en tiempo y forma.</t>
    </r>
  </si>
  <si>
    <r>
      <t xml:space="preserve">Justificación Trimestral:  </t>
    </r>
    <r>
      <rPr>
        <sz val="11"/>
        <color theme="1"/>
        <rFont val="Arial"/>
        <family val="2"/>
      </rPr>
      <t>Se logra el objetivo trimestral al rebasar  la meta en un 12.50%  en relación a los operativos oportunos programados.</t>
    </r>
  </si>
  <si>
    <r>
      <t xml:space="preserve">Justificación Trimestral: </t>
    </r>
    <r>
      <rPr>
        <sz val="11"/>
        <color theme="1"/>
        <rFont val="Arial"/>
        <family val="2"/>
      </rPr>
      <t xml:space="preserve">La Dirección de Contabilidad logra el 100% de su meta trimestral al realizar acciones inmediatas, posterior al cierre del Tercer Trimestre para su publicación en la pagina oficial del Municipio de Benito Juárez en la seccion de Transparencia Presupuestaria-Armonización Contable, cumpliendo así con las disposiciones del Título Quinto de la Ley General de Contabilidad Gubernamental. </t>
    </r>
  </si>
  <si>
    <r>
      <t xml:space="preserve">Justificación Trimestral: </t>
    </r>
    <r>
      <rPr>
        <sz val="11"/>
        <color theme="1"/>
        <rFont val="Arial"/>
        <family val="2"/>
      </rPr>
      <t>Se logró  en el trimestre en un 93.38% en el número de actas de inspección superando la meta estimada debido a los operativos realizados en el trimestre, verificando la licencia de funcionamiento 2023.</t>
    </r>
  </si>
  <si>
    <r>
      <t xml:space="preserve">Justificación Trimestral: </t>
    </r>
    <r>
      <rPr>
        <sz val="11"/>
        <color theme="1"/>
        <rFont val="Arial"/>
        <family val="2"/>
      </rPr>
      <t>Se realizaron distintos operativos debido a las quejas ingresadas logrando rebasar la meta trimestral en un 30% para lo cual fueron atendidas y se dio a concientizar a los contribuyentes para que regularicen sus establecimientos.</t>
    </r>
  </si>
  <si>
    <r>
      <t xml:space="preserve">Justificación Trimestral: </t>
    </r>
    <r>
      <rPr>
        <sz val="11"/>
        <color theme="1"/>
        <rFont val="Arial"/>
        <family val="2"/>
      </rPr>
      <t>En este trimestre se logró superar las metas establecidadas en un 18.08%, esto debido a una eficacia en los pagos programados.</t>
    </r>
  </si>
  <si>
    <r>
      <t xml:space="preserve">Justificación Trimestral: </t>
    </r>
    <r>
      <rPr>
        <sz val="11"/>
        <color theme="1"/>
        <rFont val="Arial"/>
        <family val="2"/>
      </rPr>
      <t>Se obtuvo un cumplimiento del 27.50% en el cual se resalta el buen manejo en los tiempos de pagos de los pasivos.</t>
    </r>
  </si>
  <si>
    <r>
      <t xml:space="preserve">Justificación Trimestral: </t>
    </r>
    <r>
      <rPr>
        <sz val="11"/>
        <color theme="1"/>
        <rFont val="Arial"/>
        <family val="2"/>
      </rPr>
      <t>En este trimestre se logró superar la meta en un 18.17%, debido a la oportuna realización de los pagos programados a proveedores.</t>
    </r>
  </si>
  <si>
    <r>
      <t xml:space="preserve">Justificación Trimestral: </t>
    </r>
    <r>
      <rPr>
        <sz val="11"/>
        <color theme="1"/>
        <rFont val="Arial"/>
        <family val="2"/>
      </rPr>
      <t>A la fecha la cuenta pública se encuentra en proceso de cierre. (Fecha aproximada 31-octubre-2023), en apego al Artículo 51 de la Ley General de Contabilidad Gubernamental.</t>
    </r>
  </si>
  <si>
    <r>
      <t>Justificación Trimestral:</t>
    </r>
    <r>
      <rPr>
        <sz val="11"/>
        <color theme="1"/>
        <rFont val="Arial"/>
        <family val="2"/>
      </rPr>
      <t xml:space="preserve">  En relación a este trimestre se alcanzo el 73% de la meta establecida, toda vez que como resultado del procedimiento administrativo de ejecución a los contribuyentes; los supuestos que se obtuvieron fueron no localizables o desocupaciones. Asimismo diversos contribuyentes han promovido sus medio de defensa lo que suspende la ejecución de cobro, motivo por el cual se impide alcanzar la meta establecida. </t>
    </r>
  </si>
  <si>
    <r>
      <t xml:space="preserve">Justificación Trimestral: </t>
    </r>
    <r>
      <rPr>
        <sz val="11"/>
        <color theme="1"/>
        <rFont val="Arial"/>
        <family val="2"/>
      </rPr>
      <t>Se alcanzó el  97.86% de la meta programada en los servicios catastrales solicitados por los contribuyentes lo que permitió actualizar los valores catastrales programados.</t>
    </r>
  </si>
  <si>
    <r>
      <t xml:space="preserve">Justificación Trimestral: </t>
    </r>
    <r>
      <rPr>
        <sz val="11"/>
        <color theme="1"/>
        <rFont val="Arial"/>
        <family val="2"/>
      </rPr>
      <t>Se alcanzó el  93% de la meta programada en los servicios catastrales solicitados por los contribuyentes.</t>
    </r>
  </si>
  <si>
    <r>
      <t xml:space="preserve">Justificación Trimestral: </t>
    </r>
    <r>
      <rPr>
        <sz val="11"/>
        <color theme="1"/>
        <rFont val="Arial"/>
        <family val="2"/>
      </rPr>
      <t xml:space="preserve"> Se alcanzó el  97.50% de la meta programada en los servicios catastrales solicitados por los contribuyentes. 
Es de mencionar que esta Dirección ofrece sus trámites y servicios de acuerdo a la demanda por parte de los contribuyentes .</t>
    </r>
  </si>
  <si>
    <r>
      <t xml:space="preserve">Justificación Trimestral: </t>
    </r>
    <r>
      <rPr>
        <sz val="11"/>
        <color theme="1"/>
        <rFont val="Arial"/>
        <family val="2"/>
      </rPr>
      <t>Se informa que  para el tercer trimestre del ejercicio 2023, el plazo del refrendo declarativo que fué el 15 de marzo, un porcentaje del padron comercial, lo realiza en el primer trimestre 2023, por lo que en este tercer trimestre se reducen la cantidad de solicitudes de los contribuyentes dado que se dio la atención con la prontitud del uso de las plataformas digitales para la atención dentro del periodo obligatorio para el refrendo, y es importante mencionar que respecto a la meta acumulada al periodo, se cuenta con un cumplimiento del 6% de incremento en atención de trámites arriba de lo establecido.</t>
    </r>
  </si>
  <si>
    <r>
      <t xml:space="preserve">Justificación Trimestral: </t>
    </r>
    <r>
      <rPr>
        <sz val="11"/>
        <color theme="1"/>
        <rFont val="Arial"/>
        <family val="2"/>
      </rPr>
      <t>En este trimestre se logró  un 38 % debido a la implementación de un plan de control, al día de hoy se verifican todos los establecimientos comerciales y se les deja un acta circunstanciada lo que conlleva más tiempo revisando el establecimiento, esto con el fin de poder llevar un control específico de los establecimientos que cuentan y  no  con sus obligaciones fiscales municipales.</t>
    </r>
  </si>
  <si>
    <r>
      <t>Justificación Trimestral:</t>
    </r>
    <r>
      <rPr>
        <sz val="11"/>
        <color theme="1"/>
        <rFont val="Arial"/>
        <family val="2"/>
      </rPr>
      <t xml:space="preserve"> La Dirección de Contabilidad logra el 100% de su meta trimestral al realizar acciones de coordinación con las diferentes áreas ejecutoras, remitiendo toda la documentación comprobatoria con base en sus registros contables, cumpliendo asi, con la integración de la glosa de la Cuentra Pública, de conformidad con lo establecido en el "Acuerdo que contiene los Lineamientos para la Integración, Recepción y Entrega de la Cuenta Pública de las Entidades Fiscalizables ante la ASEQROO.</t>
    </r>
  </si>
  <si>
    <r>
      <t xml:space="preserve">Justificación Trimestral: </t>
    </r>
    <r>
      <rPr>
        <sz val="11"/>
        <color theme="1"/>
        <rFont val="Arial"/>
        <family val="2"/>
      </rPr>
      <t>En este trimestre se logró  superar  la meta programada en un 1.51%, ya que a través de los requerimientos que se hicieron a los contribuyentes rezagados, estos se pusieron al corriente en sus pagos.</t>
    </r>
  </si>
  <si>
    <r>
      <t xml:space="preserve">Justificación Trimestral: </t>
    </r>
    <r>
      <rPr>
        <sz val="11"/>
        <color theme="1"/>
        <rFont val="Arial"/>
        <family val="2"/>
      </rPr>
      <t xml:space="preserve"> </t>
    </r>
    <r>
      <rPr>
        <sz val="11"/>
        <rFont val="Arial"/>
        <family val="2"/>
      </rPr>
      <t>En este trimestre, se superó la meta programada en un 29.84%, ya que parte del presupuesto que se tenía programado para el primer y segundo trimestre, también se aplico en este.</t>
    </r>
  </si>
  <si>
    <r>
      <t xml:space="preserve">Justificación Trimestral: </t>
    </r>
    <r>
      <rPr>
        <sz val="11"/>
        <color theme="1"/>
        <rFont val="Arial"/>
        <family val="2"/>
      </rPr>
      <t>Durante este trimestre se continúo informando a la ciudadanía acerca del Programa ¡CANCÚN NOS UNE!, haciendo de su conocimiento de los distintos subsidios, estímulos fiscales, regularización de trámites y descuentos otorgados en Impuesto Predial, tambien se incrementó la realización de requerimientos de documentos datos e informes en las distintas zonas de la ciudad, logrando superar la meta en un 9%.</t>
    </r>
  </si>
  <si>
    <r>
      <t xml:space="preserve">Justificación Trimestral: </t>
    </r>
    <r>
      <rPr>
        <sz val="11"/>
        <color theme="1"/>
        <rFont val="Arial"/>
        <family val="2"/>
      </rPr>
      <t>Durante este periodo, en relación al cobro de rezago de Impuesto Predial se logró rebasar la meta en un 9% de la meta programada,  toda vez q que se continúa con el Programa ¡CANCÚN NOS UNE!. Asimismo solo se logra un avance del 73% como resultado del Procedimiento Administrativo de Ejecución en las Multas Federales y Municipales No Fiscales, toda vez, que las multas que se diligenciaron, garantizaron el interés fiscal mediante pólizas de fianza.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</si>
</sst>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4"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sz val="11"/>
      <color rgb="FF000000"/>
      <name val="Arial"/>
      <family val="2"/>
    </font>
    <font>
      <b/>
      <sz val="11"/>
      <color indexed="8"/>
      <name val="Arial"/>
      <family val="2"/>
    </font>
    <font>
      <b/>
      <sz val="16"/>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theme="0"/>
        <bgColor rgb="FFF2F2F2"/>
      </patternFill>
    </fill>
  </fills>
  <borders count="101">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dashed">
        <color theme="1"/>
      </left>
      <right style="dashed">
        <color theme="1"/>
      </right>
      <top style="dashed">
        <color theme="1"/>
      </top>
      <bottom/>
      <diagonal/>
    </border>
    <border>
      <left style="dashed">
        <color theme="1"/>
      </left>
      <right style="medium">
        <color theme="1"/>
      </right>
      <top style="dashed">
        <color theme="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ashed">
        <color theme="1"/>
      </left>
      <right style="medium">
        <color indexed="64"/>
      </right>
      <top style="dashed">
        <color theme="1"/>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right style="medium">
        <color indexed="64"/>
      </right>
      <top/>
      <bottom style="dotted">
        <color indexed="64"/>
      </bottom>
      <diagonal/>
    </border>
    <border>
      <left/>
      <right/>
      <top style="thin">
        <color indexed="64"/>
      </top>
      <bottom style="thin">
        <color indexed="64"/>
      </bottom>
      <diagonal/>
    </border>
  </borders>
  <cellStyleXfs count="4">
    <xf numFmtId="0" fontId="0" fillId="0" borderId="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215">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8" borderId="25" xfId="0" applyFont="1" applyFill="1" applyBorder="1" applyAlignment="1">
      <alignment horizontal="center" vertical="center" wrapText="1"/>
    </xf>
    <xf numFmtId="2" fontId="2" fillId="2" borderId="19" xfId="1" applyNumberFormat="1" applyFont="1" applyFill="1" applyBorder="1" applyAlignment="1">
      <alignment horizontal="center" vertical="center" wrapText="1"/>
    </xf>
    <xf numFmtId="2" fontId="2" fillId="2" borderId="20" xfId="1"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2" fontId="4" fillId="8" borderId="19" xfId="1" applyNumberFormat="1" applyFont="1" applyFill="1" applyBorder="1" applyAlignment="1">
      <alignment horizontal="center" vertical="center" wrapText="1"/>
    </xf>
    <xf numFmtId="0" fontId="2" fillId="8" borderId="27" xfId="0" applyFont="1" applyFill="1" applyBorder="1" applyAlignment="1">
      <alignment vertical="center" wrapText="1"/>
    </xf>
    <xf numFmtId="0" fontId="2" fillId="8" borderId="28" xfId="0" applyFont="1" applyFill="1" applyBorder="1" applyAlignment="1">
      <alignment vertical="center" wrapText="1"/>
    </xf>
    <xf numFmtId="0" fontId="4" fillId="8"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5" xfId="0" applyFont="1" applyFill="1" applyBorder="1" applyAlignment="1">
      <alignment horizontal="left" vertical="center" wrapText="1"/>
    </xf>
    <xf numFmtId="0" fontId="4" fillId="4" borderId="31" xfId="0" applyFont="1" applyFill="1" applyBorder="1" applyAlignment="1">
      <alignment horizontal="center" vertical="center" wrapText="1"/>
    </xf>
    <xf numFmtId="0" fontId="2" fillId="3" borderId="36" xfId="0" applyFont="1" applyFill="1" applyBorder="1" applyAlignment="1">
      <alignment horizontal="left" vertical="center" wrapText="1"/>
    </xf>
    <xf numFmtId="0" fontId="4" fillId="4" borderId="30" xfId="0" applyFont="1" applyFill="1" applyBorder="1" applyAlignment="1">
      <alignment horizontal="center" vertical="center" wrapText="1"/>
    </xf>
    <xf numFmtId="0" fontId="2" fillId="3" borderId="35" xfId="0" applyFont="1" applyFill="1" applyBorder="1" applyAlignment="1">
      <alignment horizontal="center" vertical="center" wrapText="1"/>
    </xf>
    <xf numFmtId="164" fontId="1" fillId="8" borderId="29" xfId="0" applyNumberFormat="1" applyFont="1" applyFill="1" applyBorder="1" applyAlignment="1">
      <alignment horizontal="center" vertical="center" wrapText="1"/>
    </xf>
    <xf numFmtId="0" fontId="12" fillId="8" borderId="33" xfId="0" applyFont="1" applyFill="1" applyBorder="1" applyAlignment="1">
      <alignment horizontal="justify" vertical="center" wrapText="1"/>
    </xf>
    <xf numFmtId="0" fontId="12" fillId="8" borderId="34" xfId="0" applyFont="1" applyFill="1" applyBorder="1" applyAlignment="1">
      <alignment horizontal="justify" vertical="center" wrapText="1"/>
    </xf>
    <xf numFmtId="0" fontId="16" fillId="0" borderId="41" xfId="0" applyFont="1" applyBorder="1" applyAlignment="1">
      <alignment vertical="center"/>
    </xf>
    <xf numFmtId="164" fontId="1" fillId="8" borderId="21" xfId="0" applyNumberFormat="1"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0" fillId="9" borderId="0" xfId="0" applyFill="1"/>
    <xf numFmtId="0" fontId="0" fillId="10" borderId="0" xfId="0" applyFill="1"/>
    <xf numFmtId="10" fontId="0" fillId="6" borderId="44" xfId="0" applyNumberFormat="1" applyFill="1" applyBorder="1" applyAlignment="1">
      <alignment horizontal="center" vertical="center" wrapText="1"/>
    </xf>
    <xf numFmtId="0" fontId="0" fillId="0" borderId="0" xfId="0" applyAlignment="1">
      <alignment horizontal="center" vertical="center"/>
    </xf>
    <xf numFmtId="10" fontId="0" fillId="6" borderId="47" xfId="0" applyNumberFormat="1" applyFill="1" applyBorder="1" applyAlignment="1">
      <alignment horizontal="center" vertical="center" wrapText="1"/>
    </xf>
    <xf numFmtId="3" fontId="2" fillId="2" borderId="51" xfId="0" applyNumberFormat="1" applyFont="1" applyFill="1" applyBorder="1" applyAlignment="1">
      <alignment horizontal="center" vertical="center" wrapText="1"/>
    </xf>
    <xf numFmtId="3" fontId="2" fillId="2" borderId="54"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10" fontId="0" fillId="6" borderId="52" xfId="0" applyNumberFormat="1" applyFill="1" applyBorder="1" applyAlignment="1">
      <alignment horizontal="center" vertical="center" wrapText="1"/>
    </xf>
    <xf numFmtId="4" fontId="2" fillId="2" borderId="51" xfId="0" applyNumberFormat="1" applyFont="1" applyFill="1" applyBorder="1" applyAlignment="1">
      <alignment horizontal="center" vertical="center" wrapText="1"/>
    </xf>
    <xf numFmtId="0" fontId="2" fillId="8" borderId="56" xfId="0" applyFont="1" applyFill="1" applyBorder="1" applyAlignment="1">
      <alignment vertical="center" wrapText="1"/>
    </xf>
    <xf numFmtId="0" fontId="0" fillId="0" borderId="0" xfId="0" applyAlignment="1">
      <alignment wrapText="1"/>
    </xf>
    <xf numFmtId="0" fontId="17" fillId="0" borderId="0" xfId="0" applyFont="1"/>
    <xf numFmtId="3" fontId="2" fillId="2" borderId="15"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60" xfId="2" applyFont="1" applyFill="1" applyBorder="1" applyAlignment="1">
      <alignment horizontal="center" vertical="center" wrapText="1"/>
    </xf>
    <xf numFmtId="44" fontId="2" fillId="2" borderId="61"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62" xfId="2" applyFont="1" applyFill="1" applyBorder="1" applyAlignment="1">
      <alignment horizontal="center" vertical="center" wrapText="1"/>
    </xf>
    <xf numFmtId="44" fontId="2" fillId="2" borderId="63" xfId="2" applyFont="1" applyFill="1" applyBorder="1" applyAlignment="1">
      <alignment horizontal="center" vertical="center" wrapText="1"/>
    </xf>
    <xf numFmtId="10" fontId="0" fillId="6" borderId="59" xfId="0" applyNumberFormat="1" applyFill="1" applyBorder="1" applyAlignment="1">
      <alignment horizontal="center" vertical="center" wrapText="1"/>
    </xf>
    <xf numFmtId="10" fontId="0" fillId="6" borderId="64" xfId="0" applyNumberFormat="1" applyFill="1" applyBorder="1" applyAlignment="1">
      <alignment horizontal="center" vertical="center" wrapText="1"/>
    </xf>
    <xf numFmtId="3" fontId="2" fillId="4" borderId="57"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0" fillId="11" borderId="64" xfId="0" applyNumberFormat="1" applyFill="1" applyBorder="1" applyAlignment="1">
      <alignment horizontal="center" vertical="center" wrapText="1"/>
    </xf>
    <xf numFmtId="10" fontId="0" fillId="11" borderId="47" xfId="0" applyNumberFormat="1" applyFill="1" applyBorder="1" applyAlignment="1">
      <alignment horizontal="center" vertical="center" wrapText="1"/>
    </xf>
    <xf numFmtId="0" fontId="5" fillId="4" borderId="33" xfId="0" applyFont="1" applyFill="1" applyBorder="1" applyAlignment="1">
      <alignment horizontal="left" vertical="center" wrapText="1"/>
    </xf>
    <xf numFmtId="0" fontId="5" fillId="4" borderId="66" xfId="0" applyFont="1" applyFill="1" applyBorder="1" applyAlignment="1">
      <alignment horizontal="center" vertical="center" wrapText="1"/>
    </xf>
    <xf numFmtId="0" fontId="0" fillId="0" borderId="0" xfId="0" applyAlignment="1">
      <alignment horizontal="center"/>
    </xf>
    <xf numFmtId="0" fontId="16" fillId="0" borderId="0" xfId="0" applyFont="1" applyAlignment="1">
      <alignment vertical="center"/>
    </xf>
    <xf numFmtId="0" fontId="4" fillId="8" borderId="68" xfId="0" applyFont="1" applyFill="1" applyBorder="1" applyAlignment="1">
      <alignment horizontal="center" vertical="center" wrapText="1"/>
    </xf>
    <xf numFmtId="2" fontId="4" fillId="8" borderId="68" xfId="1" applyNumberFormat="1" applyFont="1" applyFill="1" applyBorder="1" applyAlignment="1">
      <alignment horizontal="center" vertical="center" wrapText="1"/>
    </xf>
    <xf numFmtId="3" fontId="2" fillId="4" borderId="65" xfId="0" applyNumberFormat="1" applyFont="1" applyFill="1" applyBorder="1" applyAlignment="1">
      <alignment horizontal="center" vertical="center" wrapText="1"/>
    </xf>
    <xf numFmtId="0" fontId="2" fillId="8" borderId="26" xfId="0" applyFont="1" applyFill="1" applyBorder="1" applyAlignment="1">
      <alignment horizontal="justify" vertical="center" wrapText="1"/>
    </xf>
    <xf numFmtId="0" fontId="2" fillId="8" borderId="70" xfId="0" applyFont="1" applyFill="1" applyBorder="1" applyAlignment="1">
      <alignment horizontal="center" vertical="center" wrapText="1"/>
    </xf>
    <xf numFmtId="0" fontId="2" fillId="8" borderId="71" xfId="0" applyFont="1" applyFill="1" applyBorder="1" applyAlignment="1">
      <alignment vertical="center" wrapText="1"/>
    </xf>
    <xf numFmtId="0" fontId="14" fillId="7" borderId="67" xfId="0" applyFont="1" applyFill="1" applyBorder="1" applyAlignment="1">
      <alignment horizontal="center" vertical="center" wrapText="1"/>
    </xf>
    <xf numFmtId="4" fontId="2" fillId="8" borderId="79"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8" borderId="2" xfId="0" applyNumberFormat="1" applyFont="1" applyFill="1" applyBorder="1" applyAlignment="1">
      <alignment horizontal="center" vertical="center" wrapText="1"/>
    </xf>
    <xf numFmtId="4" fontId="2" fillId="2" borderId="80" xfId="0" applyNumberFormat="1" applyFont="1" applyFill="1" applyBorder="1" applyAlignment="1">
      <alignment horizontal="center" vertical="center" wrapText="1"/>
    </xf>
    <xf numFmtId="4" fontId="2" fillId="2" borderId="81" xfId="0" applyNumberFormat="1" applyFont="1" applyFill="1" applyBorder="1" applyAlignment="1">
      <alignment horizontal="center" vertical="center" wrapText="1"/>
    </xf>
    <xf numFmtId="4" fontId="2" fillId="2" borderId="82" xfId="0" applyNumberFormat="1" applyFont="1" applyFill="1" applyBorder="1" applyAlignment="1">
      <alignment horizontal="center" vertical="center" wrapText="1"/>
    </xf>
    <xf numFmtId="10" fontId="0" fillId="6" borderId="83" xfId="0" applyNumberFormat="1" applyFill="1" applyBorder="1" applyAlignment="1">
      <alignment horizontal="center" vertical="center" wrapText="1"/>
    </xf>
    <xf numFmtId="10" fontId="0" fillId="6" borderId="85" xfId="0" applyNumberFormat="1" applyFill="1" applyBorder="1" applyAlignment="1">
      <alignment horizontal="center" vertical="center" wrapText="1"/>
    </xf>
    <xf numFmtId="2" fontId="0" fillId="6" borderId="84" xfId="0" applyNumberFormat="1" applyFill="1" applyBorder="1" applyAlignment="1">
      <alignment horizontal="center" vertical="center" wrapText="1"/>
    </xf>
    <xf numFmtId="0" fontId="1" fillId="2" borderId="30" xfId="0" applyFont="1" applyFill="1" applyBorder="1" applyAlignment="1">
      <alignment horizontal="center" vertical="center" wrapText="1"/>
    </xf>
    <xf numFmtId="0" fontId="8" fillId="8" borderId="86"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2" fillId="8" borderId="87" xfId="0" applyFont="1" applyFill="1" applyBorder="1" applyAlignment="1">
      <alignment horizontal="justify"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1" fillId="8" borderId="87" xfId="0" applyFont="1" applyFill="1" applyBorder="1" applyAlignment="1">
      <alignment horizontal="justify" vertical="center" wrapText="1"/>
    </xf>
    <xf numFmtId="0" fontId="2" fillId="8" borderId="87"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8" borderId="1" xfId="0" applyFont="1" applyFill="1" applyBorder="1" applyAlignment="1">
      <alignment horizontal="left" vertical="center" wrapText="1"/>
    </xf>
    <xf numFmtId="0" fontId="4" fillId="8" borderId="87" xfId="0" applyFont="1" applyFill="1" applyBorder="1" applyAlignment="1">
      <alignment horizontal="justify" vertical="center" wrapText="1"/>
    </xf>
    <xf numFmtId="0" fontId="2" fillId="8" borderId="10" xfId="0" applyFont="1" applyFill="1" applyBorder="1" applyAlignment="1">
      <alignment horizontal="left" vertical="center" wrapText="1"/>
    </xf>
    <xf numFmtId="3" fontId="2" fillId="2" borderId="11" xfId="0" applyNumberFormat="1" applyFont="1" applyFill="1" applyBorder="1" applyAlignment="1">
      <alignment horizontal="center" vertical="center" wrapText="1"/>
    </xf>
    <xf numFmtId="3" fontId="2" fillId="2" borderId="57"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88" xfId="0" applyNumberFormat="1" applyFont="1" applyFill="1" applyBorder="1" applyAlignment="1">
      <alignment horizontal="center" vertical="center" wrapText="1"/>
    </xf>
    <xf numFmtId="0" fontId="1" fillId="8" borderId="33" xfId="0" applyFont="1" applyFill="1" applyBorder="1" applyAlignment="1">
      <alignment horizontal="left" vertical="center" wrapText="1"/>
    </xf>
    <xf numFmtId="3" fontId="2" fillId="2" borderId="9" xfId="0" applyNumberFormat="1" applyFont="1" applyFill="1" applyBorder="1" applyAlignment="1">
      <alignment horizontal="center" vertical="center" wrapText="1"/>
    </xf>
    <xf numFmtId="0" fontId="0" fillId="0" borderId="4" xfId="0" applyBorder="1"/>
    <xf numFmtId="0" fontId="0" fillId="0" borderId="89" xfId="0" applyBorder="1"/>
    <xf numFmtId="9" fontId="2" fillId="2" borderId="11" xfId="1" applyFont="1" applyFill="1" applyBorder="1" applyAlignment="1">
      <alignment horizontal="center" vertical="center" wrapText="1"/>
    </xf>
    <xf numFmtId="3" fontId="2" fillId="4" borderId="91" xfId="0" applyNumberFormat="1" applyFont="1" applyFill="1" applyBorder="1" applyAlignment="1">
      <alignment horizontal="center" vertical="center" wrapText="1"/>
    </xf>
    <xf numFmtId="0" fontId="0" fillId="0" borderId="90" xfId="0" applyBorder="1"/>
    <xf numFmtId="10" fontId="18" fillId="5" borderId="84" xfId="0" applyNumberFormat="1" applyFont="1" applyFill="1" applyBorder="1" applyAlignment="1">
      <alignment horizontal="center" vertical="center"/>
    </xf>
    <xf numFmtId="10" fontId="0" fillId="11" borderId="92" xfId="0" applyNumberFormat="1" applyFill="1" applyBorder="1" applyAlignment="1">
      <alignment horizontal="center" vertical="center" wrapText="1"/>
    </xf>
    <xf numFmtId="10" fontId="18" fillId="5" borderId="15" xfId="0" applyNumberFormat="1" applyFont="1" applyFill="1" applyBorder="1" applyAlignment="1">
      <alignment horizontal="center" vertical="center"/>
    </xf>
    <xf numFmtId="10" fontId="0" fillId="11" borderId="93" xfId="0" applyNumberFormat="1" applyFill="1" applyBorder="1" applyAlignment="1">
      <alignment horizontal="center" vertical="center" wrapText="1"/>
    </xf>
    <xf numFmtId="3" fontId="19" fillId="5" borderId="17" xfId="0" applyNumberFormat="1" applyFont="1" applyFill="1" applyBorder="1" applyAlignment="1">
      <alignment horizontal="center" vertical="center" wrapText="1"/>
    </xf>
    <xf numFmtId="9" fontId="19" fillId="5" borderId="17" xfId="1" applyFont="1" applyFill="1" applyBorder="1" applyAlignment="1">
      <alignment horizontal="center" vertical="center" wrapText="1"/>
    </xf>
    <xf numFmtId="0" fontId="19" fillId="5" borderId="17" xfId="0" applyFont="1" applyFill="1" applyBorder="1" applyAlignment="1">
      <alignment horizontal="center" vertical="center" wrapText="1"/>
    </xf>
    <xf numFmtId="3" fontId="2" fillId="2" borderId="58" xfId="0" applyNumberFormat="1" applyFont="1" applyFill="1" applyBorder="1" applyAlignment="1">
      <alignment horizontal="center" vertical="center" wrapText="1"/>
    </xf>
    <xf numFmtId="164" fontId="1" fillId="8" borderId="95" xfId="0" applyNumberFormat="1" applyFont="1" applyFill="1" applyBorder="1" applyAlignment="1">
      <alignment horizontal="center" vertical="center" wrapText="1"/>
    </xf>
    <xf numFmtId="44" fontId="2" fillId="2" borderId="96" xfId="2" applyFont="1" applyFill="1" applyBorder="1" applyAlignment="1">
      <alignment horizontal="center" vertical="center" wrapText="1"/>
    </xf>
    <xf numFmtId="44" fontId="2" fillId="2" borderId="2" xfId="2" applyFont="1" applyFill="1" applyBorder="1" applyAlignment="1">
      <alignment horizontal="center" vertical="center" wrapText="1"/>
    </xf>
    <xf numFmtId="44" fontId="2" fillId="2" borderId="82" xfId="2" applyFont="1" applyFill="1" applyBorder="1" applyAlignment="1">
      <alignment horizontal="center" vertical="center" wrapText="1"/>
    </xf>
    <xf numFmtId="44" fontId="2" fillId="2" borderId="97" xfId="2" applyFont="1" applyFill="1" applyBorder="1" applyAlignment="1">
      <alignment horizontal="center" vertical="center" wrapText="1"/>
    </xf>
    <xf numFmtId="44" fontId="2" fillId="2" borderId="98" xfId="2" applyFont="1" applyFill="1" applyBorder="1" applyAlignment="1">
      <alignment horizontal="center" vertical="center" wrapText="1"/>
    </xf>
    <xf numFmtId="3" fontId="2" fillId="2" borderId="84" xfId="0" applyNumberFormat="1" applyFont="1" applyFill="1" applyBorder="1" applyAlignment="1">
      <alignment horizontal="center" vertical="center" wrapText="1"/>
    </xf>
    <xf numFmtId="3" fontId="2" fillId="2" borderId="85" xfId="0" applyNumberFormat="1" applyFont="1" applyFill="1" applyBorder="1" applyAlignment="1">
      <alignment horizontal="center" vertical="center" wrapText="1"/>
    </xf>
    <xf numFmtId="0" fontId="2" fillId="0" borderId="99" xfId="0" applyFont="1" applyBorder="1" applyAlignment="1">
      <alignment horizontal="center" vertical="center" wrapText="1"/>
    </xf>
    <xf numFmtId="0" fontId="1" fillId="8" borderId="33" xfId="0" applyFont="1" applyFill="1" applyBorder="1" applyAlignment="1">
      <alignment horizontal="justify" vertical="center" wrapText="1"/>
    </xf>
    <xf numFmtId="0" fontId="1" fillId="3" borderId="33" xfId="0" applyFont="1" applyFill="1" applyBorder="1" applyAlignment="1">
      <alignment horizontal="justify" vertical="center" wrapText="1"/>
    </xf>
    <xf numFmtId="3" fontId="19" fillId="5" borderId="21" xfId="0" applyNumberFormat="1" applyFont="1" applyFill="1" applyBorder="1" applyAlignment="1">
      <alignment horizontal="center" vertical="center" wrapText="1"/>
    </xf>
    <xf numFmtId="10" fontId="0" fillId="6" borderId="15" xfId="0" applyNumberForma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8" borderId="29" xfId="0" applyFont="1" applyFill="1" applyBorder="1" applyAlignment="1">
      <alignment horizontal="left" vertical="center" wrapText="1"/>
    </xf>
    <xf numFmtId="0" fontId="1" fillId="8" borderId="95" xfId="0" applyFont="1" applyFill="1" applyBorder="1" applyAlignment="1">
      <alignment horizontal="left" vertical="center" wrapText="1"/>
    </xf>
    <xf numFmtId="3" fontId="2" fillId="2" borderId="87" xfId="0" applyNumberFormat="1" applyFont="1" applyFill="1" applyBorder="1" applyAlignment="1">
      <alignment horizontal="center" vertical="center" wrapText="1"/>
    </xf>
    <xf numFmtId="10" fontId="0" fillId="12" borderId="64" xfId="0" applyNumberFormat="1" applyFill="1" applyBorder="1" applyAlignment="1">
      <alignment horizontal="center" vertical="center" wrapText="1"/>
    </xf>
    <xf numFmtId="0" fontId="5" fillId="5" borderId="33" xfId="0" applyFont="1" applyFill="1" applyBorder="1" applyAlignment="1">
      <alignment horizontal="justify" vertical="center" wrapText="1"/>
    </xf>
    <xf numFmtId="10" fontId="0" fillId="6" borderId="92" xfId="0" applyNumberFormat="1" applyFill="1" applyBorder="1" applyAlignment="1">
      <alignment horizontal="center" vertical="center" wrapText="1"/>
    </xf>
    <xf numFmtId="0" fontId="1" fillId="8" borderId="21" xfId="0" applyFont="1" applyFill="1" applyBorder="1" applyAlignment="1">
      <alignment horizontal="left" vertical="center" wrapText="1"/>
    </xf>
    <xf numFmtId="10" fontId="0" fillId="6" borderId="54" xfId="0" applyNumberFormat="1" applyFill="1" applyBorder="1" applyAlignment="1">
      <alignment horizontal="center" vertical="center" wrapText="1"/>
    </xf>
    <xf numFmtId="10" fontId="0" fillId="6" borderId="53" xfId="0" applyNumberFormat="1" applyFill="1" applyBorder="1" applyAlignment="1">
      <alignment horizontal="center" vertical="center" wrapText="1"/>
    </xf>
    <xf numFmtId="10" fontId="0" fillId="6" borderId="100" xfId="0" applyNumberFormat="1" applyFill="1" applyBorder="1" applyAlignment="1">
      <alignment horizontal="center" vertical="center" wrapText="1"/>
    </xf>
    <xf numFmtId="10" fontId="0" fillId="6" borderId="94" xfId="0" applyNumberForma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5" fillId="5" borderId="14" xfId="0" applyFont="1" applyFill="1" applyBorder="1" applyAlignment="1">
      <alignment horizontal="center" vertical="center"/>
    </xf>
    <xf numFmtId="0" fontId="15" fillId="5" borderId="12" xfId="0" applyFont="1" applyFill="1" applyBorder="1" applyAlignment="1">
      <alignment horizontal="center" vertical="center"/>
    </xf>
    <xf numFmtId="0" fontId="15" fillId="5" borderId="13" xfId="0" applyFont="1" applyFill="1" applyBorder="1" applyAlignment="1">
      <alignment horizontal="center" vertical="center"/>
    </xf>
    <xf numFmtId="0" fontId="10" fillId="5" borderId="29"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23" fillId="0" borderId="40" xfId="0" applyFont="1" applyBorder="1" applyAlignment="1">
      <alignment horizontal="center" vertical="center" wrapText="1"/>
    </xf>
    <xf numFmtId="0" fontId="23" fillId="0" borderId="40" xfId="0" applyFont="1" applyBorder="1" applyAlignment="1">
      <alignment horizontal="center" vertical="center"/>
    </xf>
    <xf numFmtId="0" fontId="23" fillId="0" borderId="40" xfId="0" applyFont="1" applyBorder="1" applyAlignment="1">
      <alignment horizontal="center" vertical="top" wrapText="1"/>
    </xf>
    <xf numFmtId="0" fontId="23" fillId="0" borderId="40" xfId="0" applyFont="1" applyBorder="1" applyAlignment="1">
      <alignment horizontal="center" vertical="top"/>
    </xf>
    <xf numFmtId="0" fontId="0" fillId="0" borderId="4" xfId="0" applyBorder="1" applyAlignment="1">
      <alignment horizontal="center"/>
    </xf>
    <xf numFmtId="0" fontId="8" fillId="4" borderId="45"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3" fillId="8" borderId="69"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4" fillId="7" borderId="72" xfId="0" applyFont="1" applyFill="1" applyBorder="1" applyAlignment="1">
      <alignment horizontal="center" vertical="center" wrapText="1"/>
    </xf>
    <xf numFmtId="0" fontId="14" fillId="7" borderId="73" xfId="0" applyFont="1" applyFill="1" applyBorder="1" applyAlignment="1">
      <alignment horizontal="center" vertical="center" wrapText="1"/>
    </xf>
    <xf numFmtId="0" fontId="14" fillId="7" borderId="74" xfId="0" applyFont="1" applyFill="1" applyBorder="1" applyAlignment="1">
      <alignment horizontal="center" vertical="center" wrapText="1"/>
    </xf>
    <xf numFmtId="0" fontId="14" fillId="7" borderId="78" xfId="0" applyFont="1" applyFill="1" applyBorder="1" applyAlignment="1">
      <alignment horizontal="center" vertical="center" wrapText="1"/>
    </xf>
    <xf numFmtId="0" fontId="14" fillId="7" borderId="75" xfId="0" applyFont="1" applyFill="1" applyBorder="1" applyAlignment="1">
      <alignment horizontal="center" vertical="center" wrapText="1"/>
    </xf>
    <xf numFmtId="0" fontId="14" fillId="7" borderId="76" xfId="0" applyFont="1" applyFill="1" applyBorder="1" applyAlignment="1">
      <alignment horizontal="center" vertical="center" wrapText="1"/>
    </xf>
    <xf numFmtId="0" fontId="14" fillId="7" borderId="77" xfId="0" applyFont="1" applyFill="1" applyBorder="1" applyAlignment="1">
      <alignment horizontal="center" vertical="center" wrapText="1"/>
    </xf>
    <xf numFmtId="0" fontId="9" fillId="7" borderId="12" xfId="0" applyFont="1" applyFill="1" applyBorder="1" applyAlignment="1">
      <alignment horizontal="center" vertical="center"/>
    </xf>
    <xf numFmtId="0" fontId="9" fillId="7" borderId="13" xfId="0" applyFont="1" applyFill="1" applyBorder="1" applyAlignment="1">
      <alignment horizontal="center" vertical="center"/>
    </xf>
    <xf numFmtId="0" fontId="1" fillId="8" borderId="87" xfId="0" applyFont="1" applyFill="1" applyBorder="1" applyAlignment="1">
      <alignment horizontal="left" vertical="center" wrapText="1"/>
    </xf>
    <xf numFmtId="0" fontId="2" fillId="8" borderId="26" xfId="0" applyFont="1" applyFill="1" applyBorder="1" applyAlignment="1">
      <alignment horizontal="left" vertical="center" wrapText="1"/>
    </xf>
    <xf numFmtId="0" fontId="2" fillId="8" borderId="2" xfId="0" applyFont="1" applyFill="1" applyBorder="1" applyAlignment="1">
      <alignment horizontal="left" vertical="center" wrapText="1"/>
    </xf>
    <xf numFmtId="0" fontId="0" fillId="0" borderId="0" xfId="0" applyAlignment="1">
      <alignment horizontal="justify" vertical="center" wrapText="1"/>
    </xf>
  </cellXfs>
  <cellStyles count="4">
    <cellStyle name="Moneda" xfId="2" builtinId="4"/>
    <cellStyle name="Moneda 2" xfId="3" xr:uid="{4A168340-B5DC-4792-8350-A2E3875DFEC6}"/>
    <cellStyle name="Normal" xfId="0" builtinId="0"/>
    <cellStyle name="Porcentaje" xfId="1" builtinId="5"/>
  </cellStyles>
  <dxfs count="134">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theme="7" tint="0.79998168889431442"/>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19</xdr:col>
      <xdr:colOff>35719</xdr:colOff>
      <xdr:row>1</xdr:row>
      <xdr:rowOff>250030</xdr:rowOff>
    </xdr:from>
    <xdr:to>
      <xdr:col>21</xdr:col>
      <xdr:colOff>792254</xdr:colOff>
      <xdr:row>4</xdr:row>
      <xdr:rowOff>285749</xdr:rowOff>
    </xdr:to>
    <xdr:pic>
      <xdr:nvPicPr>
        <xdr:cNvPr id="5" name="Imagen 4">
          <a:extLst>
            <a:ext uri="{FF2B5EF4-FFF2-40B4-BE49-F238E27FC236}">
              <a16:creationId xmlns:a16="http://schemas.microsoft.com/office/drawing/2014/main" id="{6D54992B-8D85-AF9A-939F-195C5D16C0E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6479500" y="452436"/>
          <a:ext cx="3328285" cy="11787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654842</xdr:colOff>
      <xdr:row>1</xdr:row>
      <xdr:rowOff>261938</xdr:rowOff>
    </xdr:from>
    <xdr:to>
      <xdr:col>22</xdr:col>
      <xdr:colOff>1182852</xdr:colOff>
      <xdr:row>4</xdr:row>
      <xdr:rowOff>237893</xdr:rowOff>
    </xdr:to>
    <xdr:pic>
      <xdr:nvPicPr>
        <xdr:cNvPr id="7" name="Imagen 6">
          <a:extLst>
            <a:ext uri="{FF2B5EF4-FFF2-40B4-BE49-F238E27FC236}">
              <a16:creationId xmlns:a16="http://schemas.microsoft.com/office/drawing/2014/main" id="{76DDDF82-D637-8D69-C5CE-56DA31F6448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9670373" y="464344"/>
          <a:ext cx="1813885" cy="111895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2000250</xdr:colOff>
      <xdr:row>0</xdr:row>
      <xdr:rowOff>119063</xdr:rowOff>
    </xdr:from>
    <xdr:to>
      <xdr:col>3</xdr:col>
      <xdr:colOff>1619251</xdr:colOff>
      <xdr:row>7</xdr:row>
      <xdr:rowOff>11906</xdr:rowOff>
    </xdr:to>
    <xdr:pic>
      <xdr:nvPicPr>
        <xdr:cNvPr id="8" name="Imagen 7">
          <a:extLst>
            <a:ext uri="{FF2B5EF4-FFF2-40B4-BE49-F238E27FC236}">
              <a16:creationId xmlns:a16="http://schemas.microsoft.com/office/drawing/2014/main" id="{5507C36B-55F9-4618-E68F-6868F887364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131469" y="119063"/>
          <a:ext cx="2012157" cy="19764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3"/>
  <sheetViews>
    <sheetView tabSelected="1" topLeftCell="B1" zoomScale="80" zoomScaleNormal="80" zoomScaleSheetLayoutView="30" workbookViewId="0">
      <selection activeCell="A58" sqref="A58"/>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7" width="18.85546875" customWidth="1"/>
    <col min="8" max="8" width="20.5703125" customWidth="1"/>
    <col min="9" max="9" width="19.140625" customWidth="1"/>
    <col min="10" max="10" width="19.42578125" customWidth="1"/>
    <col min="11" max="11" width="19.28515625" customWidth="1"/>
    <col min="12" max="12" width="19.42578125" customWidth="1"/>
    <col min="13" max="19" width="16.85546875" customWidth="1"/>
    <col min="20" max="22" width="19.28515625" customWidth="1"/>
    <col min="23" max="23" width="50" customWidth="1"/>
  </cols>
  <sheetData>
    <row r="1" spans="2:23" ht="15.75" thickBot="1" x14ac:dyDescent="0.3"/>
    <row r="2" spans="2:23" ht="30" customHeight="1" x14ac:dyDescent="0.25">
      <c r="E2" s="163" t="s">
        <v>0</v>
      </c>
      <c r="F2" s="164"/>
      <c r="G2" s="164"/>
      <c r="H2" s="164"/>
      <c r="I2" s="164"/>
      <c r="J2" s="164"/>
      <c r="K2" s="164"/>
      <c r="L2" s="164"/>
      <c r="M2" s="164"/>
      <c r="N2" s="164"/>
      <c r="O2" s="164"/>
      <c r="P2" s="164"/>
      <c r="Q2" s="164"/>
      <c r="R2" s="164"/>
      <c r="S2" s="164"/>
    </row>
    <row r="3" spans="2:23" ht="30" customHeight="1" x14ac:dyDescent="0.25">
      <c r="E3" s="165" t="s">
        <v>1</v>
      </c>
      <c r="F3" s="166"/>
      <c r="G3" s="166"/>
      <c r="H3" s="166"/>
      <c r="I3" s="166"/>
      <c r="J3" s="166"/>
      <c r="K3" s="166"/>
      <c r="L3" s="166"/>
      <c r="M3" s="166"/>
      <c r="N3" s="166"/>
      <c r="O3" s="166"/>
      <c r="P3" s="166"/>
      <c r="Q3" s="166"/>
      <c r="R3" s="166"/>
      <c r="S3" s="166"/>
    </row>
    <row r="4" spans="2:23" ht="30" customHeight="1" x14ac:dyDescent="0.25">
      <c r="E4" s="165" t="s">
        <v>194</v>
      </c>
      <c r="F4" s="166"/>
      <c r="G4" s="166"/>
      <c r="H4" s="166"/>
      <c r="I4" s="166"/>
      <c r="J4" s="166"/>
      <c r="K4" s="166"/>
      <c r="L4" s="166"/>
      <c r="M4" s="166"/>
      <c r="N4" s="166"/>
      <c r="O4" s="166"/>
      <c r="P4" s="166"/>
      <c r="Q4" s="166"/>
      <c r="R4" s="166"/>
      <c r="S4" s="166"/>
    </row>
    <row r="5" spans="2:23" ht="28.5" thickBot="1" x14ac:dyDescent="0.3">
      <c r="E5" s="169" t="s">
        <v>177</v>
      </c>
      <c r="F5" s="170"/>
      <c r="G5" s="170"/>
      <c r="H5" s="170"/>
      <c r="I5" s="170"/>
      <c r="J5" s="170"/>
      <c r="K5" s="170"/>
      <c r="L5" s="170"/>
      <c r="M5" s="170"/>
      <c r="N5" s="170"/>
      <c r="O5" s="170"/>
      <c r="P5" s="170"/>
      <c r="Q5" s="170"/>
      <c r="R5" s="170"/>
      <c r="S5" s="170"/>
    </row>
    <row r="9" spans="2:23" ht="15.75" thickBot="1" x14ac:dyDescent="0.3"/>
    <row r="10" spans="2:23" ht="33.6" customHeight="1" thickBot="1" x14ac:dyDescent="0.3">
      <c r="G10" s="184" t="s">
        <v>2</v>
      </c>
      <c r="H10" s="185"/>
      <c r="I10" s="185"/>
      <c r="J10" s="185"/>
      <c r="K10" s="185"/>
      <c r="L10" s="185"/>
      <c r="M10" s="185"/>
      <c r="N10" s="185"/>
      <c r="O10" s="185"/>
      <c r="P10" s="185"/>
      <c r="Q10" s="185"/>
      <c r="R10" s="185"/>
      <c r="S10" s="185"/>
      <c r="T10" s="185"/>
      <c r="U10" s="185"/>
      <c r="V10" s="186"/>
    </row>
    <row r="11" spans="2:23" ht="43.15" customHeight="1" thickBot="1" x14ac:dyDescent="0.3">
      <c r="B11" s="202" t="s">
        <v>3</v>
      </c>
      <c r="C11" s="204" t="s">
        <v>4</v>
      </c>
      <c r="D11" s="206" t="s">
        <v>5</v>
      </c>
      <c r="E11" s="207"/>
      <c r="F11" s="208"/>
      <c r="G11" s="209" t="s">
        <v>6</v>
      </c>
      <c r="H11" s="209"/>
      <c r="I11" s="209"/>
      <c r="J11" s="209"/>
      <c r="K11" s="210"/>
      <c r="L11" s="167" t="s">
        <v>7</v>
      </c>
      <c r="M11" s="167"/>
      <c r="N11" s="167"/>
      <c r="O11" s="168"/>
      <c r="P11" s="199" t="s">
        <v>8</v>
      </c>
      <c r="Q11" s="200"/>
      <c r="R11" s="200"/>
      <c r="S11" s="201"/>
      <c r="T11" s="200" t="s">
        <v>9</v>
      </c>
      <c r="U11" s="200"/>
      <c r="V11" s="200"/>
      <c r="W11" s="187" t="s">
        <v>45</v>
      </c>
    </row>
    <row r="12" spans="2:23" ht="122.45" customHeight="1" thickBot="1" x14ac:dyDescent="0.3">
      <c r="B12" s="203"/>
      <c r="C12" s="205"/>
      <c r="D12" s="72" t="s">
        <v>10</v>
      </c>
      <c r="E12" s="72" t="s">
        <v>11</v>
      </c>
      <c r="F12" s="72" t="s">
        <v>12</v>
      </c>
      <c r="G12" s="82" t="s">
        <v>46</v>
      </c>
      <c r="H12" s="83" t="s">
        <v>13</v>
      </c>
      <c r="I12" s="84" t="s">
        <v>14</v>
      </c>
      <c r="J12" s="85" t="s">
        <v>15</v>
      </c>
      <c r="K12" s="86" t="s">
        <v>16</v>
      </c>
      <c r="L12" s="87" t="s">
        <v>13</v>
      </c>
      <c r="M12" s="84" t="s">
        <v>14</v>
      </c>
      <c r="N12" s="85" t="s">
        <v>15</v>
      </c>
      <c r="O12" s="86" t="s">
        <v>16</v>
      </c>
      <c r="P12" s="88" t="s">
        <v>13</v>
      </c>
      <c r="Q12" s="89" t="s">
        <v>14</v>
      </c>
      <c r="R12" s="90" t="s">
        <v>15</v>
      </c>
      <c r="S12" s="91" t="s">
        <v>16</v>
      </c>
      <c r="T12" s="89" t="s">
        <v>14</v>
      </c>
      <c r="U12" s="90" t="s">
        <v>15</v>
      </c>
      <c r="V12" s="91" t="s">
        <v>16</v>
      </c>
      <c r="W12" s="188"/>
    </row>
    <row r="13" spans="2:23" ht="153" customHeight="1" x14ac:dyDescent="0.25">
      <c r="B13" s="196" t="s">
        <v>17</v>
      </c>
      <c r="C13" s="211" t="s">
        <v>175</v>
      </c>
      <c r="D13" s="69" t="s">
        <v>18</v>
      </c>
      <c r="E13" s="70" t="s">
        <v>19</v>
      </c>
      <c r="F13" s="71" t="s">
        <v>20</v>
      </c>
      <c r="G13" s="93">
        <v>37.01</v>
      </c>
      <c r="H13" s="73">
        <v>37.01</v>
      </c>
      <c r="I13" s="74">
        <v>37.01</v>
      </c>
      <c r="J13" s="75">
        <v>37.01</v>
      </c>
      <c r="K13" s="76">
        <v>37.01</v>
      </c>
      <c r="L13" s="77">
        <v>34.700000000000003</v>
      </c>
      <c r="M13" s="74">
        <v>34.700000000000003</v>
      </c>
      <c r="N13" s="74">
        <v>34.700000000000003</v>
      </c>
      <c r="O13" s="78"/>
      <c r="P13" s="79">
        <f>IFERROR(L13/H13,"100%")</f>
        <v>0.93758443663874647</v>
      </c>
      <c r="Q13" s="148">
        <f t="shared" ref="Q13:R15" si="0">IFERROR(M13/I13,"100%")</f>
        <v>0.93758443663874647</v>
      </c>
      <c r="R13" s="148">
        <f t="shared" si="0"/>
        <v>0.93758443663874647</v>
      </c>
      <c r="S13" s="80"/>
      <c r="T13" s="55">
        <f t="shared" ref="T13:T18" si="1">IFERROR(((L13+M13)/(H13+I13)),"100%")</f>
        <v>0.93758443663874647</v>
      </c>
      <c r="U13" s="31">
        <f t="shared" ref="U13:U18" si="2">IFERROR(((L13+M13+N13)/(H13+I13+J13)),"100%")</f>
        <v>0.93758443663874635</v>
      </c>
      <c r="V13" s="81"/>
      <c r="W13" s="24" t="s">
        <v>21</v>
      </c>
    </row>
    <row r="14" spans="2:23" ht="116.25" customHeight="1" x14ac:dyDescent="0.25">
      <c r="B14" s="197"/>
      <c r="C14" s="212"/>
      <c r="D14" s="11" t="s">
        <v>22</v>
      </c>
      <c r="E14" s="3" t="s">
        <v>19</v>
      </c>
      <c r="F14" s="39" t="s">
        <v>20</v>
      </c>
      <c r="G14" s="94">
        <v>70.5</v>
      </c>
      <c r="H14" s="66">
        <v>70.5</v>
      </c>
      <c r="I14" s="7">
        <v>70.5</v>
      </c>
      <c r="J14" s="8">
        <v>70.5</v>
      </c>
      <c r="K14" s="9">
        <v>70.5</v>
      </c>
      <c r="L14" s="34">
        <v>59</v>
      </c>
      <c r="M14" s="1">
        <v>59</v>
      </c>
      <c r="N14" s="1">
        <v>59</v>
      </c>
      <c r="O14" s="2"/>
      <c r="P14" s="37">
        <f>IFERROR(L14/H14,"100%")</f>
        <v>0.83687943262411346</v>
      </c>
      <c r="Q14" s="31">
        <f t="shared" si="0"/>
        <v>0.83687943262411346</v>
      </c>
      <c r="R14" s="31">
        <f t="shared" si="0"/>
        <v>0.83687943262411346</v>
      </c>
      <c r="S14" s="54"/>
      <c r="T14" s="55">
        <f t="shared" si="1"/>
        <v>0.83687943262411346</v>
      </c>
      <c r="U14" s="31">
        <f t="shared" si="2"/>
        <v>0.83687943262411346</v>
      </c>
      <c r="V14" s="31"/>
      <c r="W14" s="23" t="s">
        <v>23</v>
      </c>
    </row>
    <row r="15" spans="2:23" ht="112.5" customHeight="1" x14ac:dyDescent="0.25">
      <c r="B15" s="198"/>
      <c r="C15" s="213"/>
      <c r="D15" s="12" t="s">
        <v>24</v>
      </c>
      <c r="E15" s="4" t="s">
        <v>19</v>
      </c>
      <c r="F15" s="39" t="s">
        <v>25</v>
      </c>
      <c r="G15" s="94">
        <v>5.8</v>
      </c>
      <c r="H15" s="67">
        <v>5.8</v>
      </c>
      <c r="I15" s="5">
        <v>5.8</v>
      </c>
      <c r="J15" s="10">
        <v>5.8</v>
      </c>
      <c r="K15" s="6">
        <v>5.8</v>
      </c>
      <c r="L15" s="38">
        <v>5</v>
      </c>
      <c r="M15" s="74">
        <v>5</v>
      </c>
      <c r="N15" s="74">
        <v>5</v>
      </c>
      <c r="O15" s="2"/>
      <c r="P15" s="37">
        <f>IFERROR(L15/H15,"100%")</f>
        <v>0.86206896551724144</v>
      </c>
      <c r="Q15" s="31">
        <f t="shared" si="0"/>
        <v>0.86206896551724144</v>
      </c>
      <c r="R15" s="31">
        <f t="shared" si="0"/>
        <v>0.86206896551724144</v>
      </c>
      <c r="S15" s="54"/>
      <c r="T15" s="55">
        <f t="shared" si="1"/>
        <v>0.86206896551724144</v>
      </c>
      <c r="U15" s="31">
        <f t="shared" si="2"/>
        <v>0.86206896551724144</v>
      </c>
      <c r="V15" s="31"/>
      <c r="W15" s="23" t="s">
        <v>26</v>
      </c>
    </row>
    <row r="16" spans="2:23" ht="54.75" hidden="1" customHeight="1" x14ac:dyDescent="0.25">
      <c r="B16" s="194" t="s">
        <v>44</v>
      </c>
      <c r="C16" s="195"/>
      <c r="D16" s="195"/>
      <c r="E16" s="195"/>
      <c r="F16" s="195"/>
      <c r="G16" s="92"/>
      <c r="H16" s="68"/>
      <c r="I16" s="57"/>
      <c r="J16" s="57"/>
      <c r="K16" s="58"/>
      <c r="L16" s="56"/>
      <c r="M16" s="57"/>
      <c r="N16" s="57"/>
      <c r="O16" s="59"/>
      <c r="P16" s="37" t="str">
        <f t="shared" ref="P16:P18" si="3">IFERROR(L16/H16,"100%")</f>
        <v>100%</v>
      </c>
      <c r="Q16" s="31" t="str">
        <f t="shared" ref="Q16:R30" si="4">IFERROR((M16/I16),"100%")</f>
        <v>100%</v>
      </c>
      <c r="R16" s="31" t="str">
        <f t="shared" ref="R16" si="5">IFERROR((N16/J16),"100%")</f>
        <v>100%</v>
      </c>
      <c r="S16" s="33" t="str">
        <f t="shared" ref="S16" si="6">IFERROR((O16/K16),"100%")</f>
        <v>100%</v>
      </c>
      <c r="T16" s="55" t="str">
        <f>IFERROR(((L16+M16)/(H16+I16)),"100%")</f>
        <v>100%</v>
      </c>
      <c r="U16" s="31" t="str">
        <f t="shared" si="2"/>
        <v>100%</v>
      </c>
      <c r="V16" s="33" t="str">
        <f>IFERROR(((L16+M16+N16+O16)/(H16+I16+J16+K16)),"100%")</f>
        <v>100%</v>
      </c>
      <c r="W16" s="62"/>
    </row>
    <row r="17" spans="2:23" ht="100.5" x14ac:dyDescent="0.25">
      <c r="B17" s="104" t="s">
        <v>47</v>
      </c>
      <c r="C17" s="105" t="s">
        <v>48</v>
      </c>
      <c r="D17" s="105" t="s">
        <v>49</v>
      </c>
      <c r="E17" s="106" t="s">
        <v>50</v>
      </c>
      <c r="F17" s="105" t="s">
        <v>51</v>
      </c>
      <c r="G17" s="132">
        <v>5632016096</v>
      </c>
      <c r="H17" s="56"/>
      <c r="I17" s="57"/>
      <c r="J17" s="57"/>
      <c r="K17" s="117">
        <v>5632016096</v>
      </c>
      <c r="L17" s="56"/>
      <c r="M17" s="57"/>
      <c r="N17" s="57"/>
      <c r="O17" s="59"/>
      <c r="P17" s="37" t="str">
        <f t="shared" si="3"/>
        <v>100%</v>
      </c>
      <c r="Q17" s="31" t="str">
        <f t="shared" si="4"/>
        <v>100%</v>
      </c>
      <c r="R17" s="31" t="str">
        <f t="shared" si="4"/>
        <v>100%</v>
      </c>
      <c r="S17" s="61"/>
      <c r="T17" s="55" t="str">
        <f t="shared" si="1"/>
        <v>100%</v>
      </c>
      <c r="U17" s="31" t="str">
        <f t="shared" si="2"/>
        <v>100%</v>
      </c>
      <c r="V17" s="61"/>
      <c r="W17" s="154" t="s">
        <v>186</v>
      </c>
    </row>
    <row r="18" spans="2:23" ht="80.25" customHeight="1" x14ac:dyDescent="0.25">
      <c r="B18" s="107" t="s">
        <v>52</v>
      </c>
      <c r="C18" s="108" t="s">
        <v>53</v>
      </c>
      <c r="D18" s="108" t="s">
        <v>54</v>
      </c>
      <c r="E18" s="109" t="s">
        <v>55</v>
      </c>
      <c r="F18" s="108" t="s">
        <v>56</v>
      </c>
      <c r="G18" s="133">
        <v>0.05</v>
      </c>
      <c r="H18" s="118"/>
      <c r="I18" s="1"/>
      <c r="J18" s="1"/>
      <c r="K18" s="125">
        <v>0.05</v>
      </c>
      <c r="L18" s="56"/>
      <c r="M18" s="57"/>
      <c r="N18" s="57"/>
      <c r="O18" s="59"/>
      <c r="P18" s="37" t="str">
        <f t="shared" si="3"/>
        <v>100%</v>
      </c>
      <c r="Q18" s="31" t="str">
        <f t="shared" si="4"/>
        <v>100%</v>
      </c>
      <c r="R18" s="31" t="str">
        <f t="shared" si="4"/>
        <v>100%</v>
      </c>
      <c r="S18" s="61"/>
      <c r="T18" s="55" t="str">
        <f t="shared" si="1"/>
        <v>100%</v>
      </c>
      <c r="U18" s="31" t="str">
        <f t="shared" si="2"/>
        <v>100%</v>
      </c>
      <c r="V18" s="61"/>
      <c r="W18" s="146" t="s">
        <v>187</v>
      </c>
    </row>
    <row r="19" spans="2:23" ht="72.75" customHeight="1" x14ac:dyDescent="0.25">
      <c r="B19" s="95" t="s">
        <v>27</v>
      </c>
      <c r="C19" s="96" t="s">
        <v>57</v>
      </c>
      <c r="D19" s="97" t="s">
        <v>58</v>
      </c>
      <c r="E19" s="98" t="s">
        <v>55</v>
      </c>
      <c r="F19" s="110" t="s">
        <v>59</v>
      </c>
      <c r="G19" s="134">
        <v>48</v>
      </c>
      <c r="H19" s="118">
        <v>12</v>
      </c>
      <c r="I19" s="1">
        <v>12</v>
      </c>
      <c r="J19" s="1">
        <v>12</v>
      </c>
      <c r="K19" s="117">
        <v>12</v>
      </c>
      <c r="L19" s="118">
        <v>12</v>
      </c>
      <c r="M19" s="149">
        <v>12</v>
      </c>
      <c r="N19" s="149">
        <v>12</v>
      </c>
      <c r="O19" s="59"/>
      <c r="P19" s="55">
        <f t="shared" ref="P19:R55" si="7">IFERROR((L19/H19),"100%")</f>
        <v>1</v>
      </c>
      <c r="Q19" s="31">
        <f t="shared" si="4"/>
        <v>1</v>
      </c>
      <c r="R19" s="31">
        <f t="shared" si="4"/>
        <v>1</v>
      </c>
      <c r="S19" s="61"/>
      <c r="T19" s="55">
        <f>IFERROR(((L19+M19)/(G19)),"100%")</f>
        <v>0.5</v>
      </c>
      <c r="U19" s="31">
        <f>IFERROR(((L19+M19+N19)/(G19)),"100%")</f>
        <v>0.75</v>
      </c>
      <c r="V19" s="61"/>
      <c r="W19" s="121" t="s">
        <v>188</v>
      </c>
    </row>
    <row r="20" spans="2:23" ht="100.5" customHeight="1" x14ac:dyDescent="0.25">
      <c r="B20" s="95" t="s">
        <v>27</v>
      </c>
      <c r="C20" s="111" t="s">
        <v>60</v>
      </c>
      <c r="D20" s="103" t="s">
        <v>61</v>
      </c>
      <c r="E20" s="98" t="s">
        <v>55</v>
      </c>
      <c r="F20" s="112" t="s">
        <v>62</v>
      </c>
      <c r="G20" s="134">
        <v>48</v>
      </c>
      <c r="H20" s="118">
        <v>12</v>
      </c>
      <c r="I20" s="1">
        <v>12</v>
      </c>
      <c r="J20" s="1">
        <v>12</v>
      </c>
      <c r="K20" s="117">
        <v>12</v>
      </c>
      <c r="L20" s="118">
        <v>12</v>
      </c>
      <c r="M20" s="149">
        <v>12</v>
      </c>
      <c r="N20" s="149">
        <v>12</v>
      </c>
      <c r="O20" s="59"/>
      <c r="P20" s="55">
        <f t="shared" si="7"/>
        <v>1</v>
      </c>
      <c r="Q20" s="31">
        <f t="shared" si="4"/>
        <v>1</v>
      </c>
      <c r="R20" s="31">
        <f t="shared" si="4"/>
        <v>1</v>
      </c>
      <c r="S20" s="61"/>
      <c r="T20" s="55">
        <f>IFERROR(((L20+M20)/(G20)),"100%")</f>
        <v>0.5</v>
      </c>
      <c r="U20" s="31">
        <f>IFERROR(((L20+M20+N20)/(G20)),"100%")</f>
        <v>0.75</v>
      </c>
      <c r="V20" s="61"/>
      <c r="W20" s="121" t="s">
        <v>189</v>
      </c>
    </row>
    <row r="21" spans="2:23" ht="96" customHeight="1" x14ac:dyDescent="0.25">
      <c r="B21" s="107" t="s">
        <v>63</v>
      </c>
      <c r="C21" s="113" t="s">
        <v>64</v>
      </c>
      <c r="D21" s="113" t="s">
        <v>65</v>
      </c>
      <c r="E21" s="109" t="s">
        <v>55</v>
      </c>
      <c r="F21" s="108" t="s">
        <v>66</v>
      </c>
      <c r="G21" s="132">
        <v>28000</v>
      </c>
      <c r="H21" s="118">
        <v>7000</v>
      </c>
      <c r="I21" s="1">
        <v>7000</v>
      </c>
      <c r="J21" s="1">
        <v>7000</v>
      </c>
      <c r="K21" s="117">
        <v>7000</v>
      </c>
      <c r="L21" s="118">
        <v>6600</v>
      </c>
      <c r="M21" s="1">
        <v>6800</v>
      </c>
      <c r="N21" s="1">
        <v>6850</v>
      </c>
      <c r="O21" s="59"/>
      <c r="P21" s="55">
        <f t="shared" si="7"/>
        <v>0.94285714285714284</v>
      </c>
      <c r="Q21" s="31">
        <f t="shared" si="4"/>
        <v>0.97142857142857142</v>
      </c>
      <c r="R21" s="31">
        <f t="shared" si="4"/>
        <v>0.97857142857142854</v>
      </c>
      <c r="S21" s="61"/>
      <c r="T21" s="55">
        <f t="shared" ref="T21:T23" si="8">IFERROR(((L21+M21)/(G21)),"100%")</f>
        <v>0.47857142857142859</v>
      </c>
      <c r="U21" s="31">
        <f t="shared" ref="U21:U23" si="9">IFERROR(((L21+M21+N21)/(G21)),"100%")</f>
        <v>0.7232142857142857</v>
      </c>
      <c r="V21" s="61"/>
      <c r="W21" s="146" t="s">
        <v>218</v>
      </c>
    </row>
    <row r="22" spans="2:23" ht="103.5" customHeight="1" x14ac:dyDescent="0.25">
      <c r="B22" s="95" t="s">
        <v>27</v>
      </c>
      <c r="C22" s="111" t="s">
        <v>67</v>
      </c>
      <c r="D22" s="103" t="s">
        <v>68</v>
      </c>
      <c r="E22" s="98" t="s">
        <v>55</v>
      </c>
      <c r="F22" s="112" t="s">
        <v>69</v>
      </c>
      <c r="G22" s="132">
        <v>40000</v>
      </c>
      <c r="H22" s="118">
        <v>10000</v>
      </c>
      <c r="I22" s="1">
        <v>10000</v>
      </c>
      <c r="J22" s="1">
        <v>10000</v>
      </c>
      <c r="K22" s="117">
        <v>10000</v>
      </c>
      <c r="L22" s="118">
        <v>8800</v>
      </c>
      <c r="M22" s="1">
        <v>9100</v>
      </c>
      <c r="N22" s="1">
        <v>9300</v>
      </c>
      <c r="O22" s="59"/>
      <c r="P22" s="55">
        <f t="shared" si="7"/>
        <v>0.88</v>
      </c>
      <c r="Q22" s="31">
        <f t="shared" si="4"/>
        <v>0.91</v>
      </c>
      <c r="R22" s="31">
        <f t="shared" si="4"/>
        <v>0.93</v>
      </c>
      <c r="S22" s="61"/>
      <c r="T22" s="55">
        <f t="shared" si="8"/>
        <v>0.44750000000000001</v>
      </c>
      <c r="U22" s="31">
        <f t="shared" si="9"/>
        <v>0.68</v>
      </c>
      <c r="V22" s="61"/>
      <c r="W22" s="121" t="s">
        <v>219</v>
      </c>
    </row>
    <row r="23" spans="2:23" ht="110.25" customHeight="1" x14ac:dyDescent="0.25">
      <c r="B23" s="95" t="s">
        <v>27</v>
      </c>
      <c r="C23" s="111" t="s">
        <v>70</v>
      </c>
      <c r="D23" s="103" t="s">
        <v>71</v>
      </c>
      <c r="E23" s="98" t="s">
        <v>55</v>
      </c>
      <c r="F23" s="112" t="s">
        <v>72</v>
      </c>
      <c r="G23" s="132">
        <v>24000</v>
      </c>
      <c r="H23" s="118">
        <v>6000</v>
      </c>
      <c r="I23" s="1">
        <v>6000</v>
      </c>
      <c r="J23" s="1">
        <v>6000</v>
      </c>
      <c r="K23" s="117">
        <v>6000</v>
      </c>
      <c r="L23" s="118">
        <v>5300</v>
      </c>
      <c r="M23" s="1">
        <v>5800</v>
      </c>
      <c r="N23" s="1">
        <v>5850</v>
      </c>
      <c r="O23" s="59"/>
      <c r="P23" s="55">
        <f t="shared" si="7"/>
        <v>0.8833333333333333</v>
      </c>
      <c r="Q23" s="31">
        <f t="shared" si="4"/>
        <v>0.96666666666666667</v>
      </c>
      <c r="R23" s="31">
        <f t="shared" si="4"/>
        <v>0.97499999999999998</v>
      </c>
      <c r="S23" s="61"/>
      <c r="T23" s="55">
        <f t="shared" si="8"/>
        <v>0.46250000000000002</v>
      </c>
      <c r="U23" s="31">
        <f t="shared" si="9"/>
        <v>0.70625000000000004</v>
      </c>
      <c r="V23" s="61"/>
      <c r="W23" s="121" t="s">
        <v>220</v>
      </c>
    </row>
    <row r="24" spans="2:23" ht="66.75" customHeight="1" x14ac:dyDescent="0.25">
      <c r="B24" s="107" t="s">
        <v>73</v>
      </c>
      <c r="C24" s="113" t="s">
        <v>74</v>
      </c>
      <c r="D24" s="113" t="s">
        <v>75</v>
      </c>
      <c r="E24" s="109" t="s">
        <v>55</v>
      </c>
      <c r="F24" s="108" t="s">
        <v>76</v>
      </c>
      <c r="G24" s="132">
        <v>185</v>
      </c>
      <c r="H24" s="118">
        <v>45</v>
      </c>
      <c r="I24" s="1">
        <v>60</v>
      </c>
      <c r="J24" s="1">
        <v>40</v>
      </c>
      <c r="K24" s="117">
        <v>40</v>
      </c>
      <c r="L24" s="118">
        <v>40</v>
      </c>
      <c r="M24" s="1">
        <v>62</v>
      </c>
      <c r="N24" s="1">
        <v>45</v>
      </c>
      <c r="O24" s="59"/>
      <c r="P24" s="55">
        <f t="shared" si="7"/>
        <v>0.88888888888888884</v>
      </c>
      <c r="Q24" s="31">
        <f t="shared" si="7"/>
        <v>1.0333333333333334</v>
      </c>
      <c r="R24" s="31">
        <f t="shared" si="4"/>
        <v>1.125</v>
      </c>
      <c r="S24" s="61"/>
      <c r="T24" s="55">
        <f t="shared" ref="T24:T30" si="10">IFERROR(((L24+M24)/(G24)),"100%")</f>
        <v>0.55135135135135138</v>
      </c>
      <c r="U24" s="31">
        <f t="shared" ref="U24:U30" si="11">IFERROR(((L24+M24+N24)/(G24)),"100%")</f>
        <v>0.79459459459459458</v>
      </c>
      <c r="V24" s="61"/>
      <c r="W24" s="146" t="s">
        <v>209</v>
      </c>
    </row>
    <row r="25" spans="2:23" ht="63.75" customHeight="1" x14ac:dyDescent="0.25">
      <c r="B25" s="95" t="s">
        <v>27</v>
      </c>
      <c r="C25" s="111" t="s">
        <v>77</v>
      </c>
      <c r="D25" s="103" t="s">
        <v>78</v>
      </c>
      <c r="E25" s="98" t="s">
        <v>55</v>
      </c>
      <c r="F25" s="112" t="s">
        <v>79</v>
      </c>
      <c r="G25" s="132">
        <v>1500</v>
      </c>
      <c r="H25" s="118">
        <v>375</v>
      </c>
      <c r="I25" s="1">
        <v>375</v>
      </c>
      <c r="J25" s="1">
        <v>375</v>
      </c>
      <c r="K25" s="117">
        <v>375</v>
      </c>
      <c r="L25" s="118">
        <v>441</v>
      </c>
      <c r="M25" s="1">
        <v>371</v>
      </c>
      <c r="N25" s="1">
        <v>380</v>
      </c>
      <c r="O25" s="59"/>
      <c r="P25" s="55">
        <f t="shared" si="7"/>
        <v>1.1759999999999999</v>
      </c>
      <c r="Q25" s="31">
        <f t="shared" si="7"/>
        <v>0.98933333333333329</v>
      </c>
      <c r="R25" s="31">
        <f t="shared" si="4"/>
        <v>1.0133333333333334</v>
      </c>
      <c r="S25" s="61"/>
      <c r="T25" s="55">
        <f t="shared" si="10"/>
        <v>0.54133333333333333</v>
      </c>
      <c r="U25" s="31">
        <f t="shared" si="11"/>
        <v>0.79466666666666663</v>
      </c>
      <c r="V25" s="61"/>
      <c r="W25" s="121" t="s">
        <v>207</v>
      </c>
    </row>
    <row r="26" spans="2:23" ht="93" customHeight="1" x14ac:dyDescent="0.25">
      <c r="B26" s="95" t="s">
        <v>27</v>
      </c>
      <c r="C26" s="111" t="s">
        <v>80</v>
      </c>
      <c r="D26" s="103" t="s">
        <v>81</v>
      </c>
      <c r="E26" s="98" t="s">
        <v>55</v>
      </c>
      <c r="F26" s="112" t="s">
        <v>82</v>
      </c>
      <c r="G26" s="132">
        <v>181</v>
      </c>
      <c r="H26" s="118">
        <v>36</v>
      </c>
      <c r="I26" s="1">
        <v>50</v>
      </c>
      <c r="J26" s="1">
        <v>45</v>
      </c>
      <c r="K26" s="117">
        <v>50</v>
      </c>
      <c r="L26" s="118">
        <v>64</v>
      </c>
      <c r="M26" s="1">
        <v>49</v>
      </c>
      <c r="N26" s="1">
        <v>40</v>
      </c>
      <c r="O26" s="59"/>
      <c r="P26" s="55">
        <f t="shared" si="7"/>
        <v>1.7777777777777777</v>
      </c>
      <c r="Q26" s="31">
        <f t="shared" si="7"/>
        <v>0.98</v>
      </c>
      <c r="R26" s="31">
        <f t="shared" si="4"/>
        <v>0.88888888888888884</v>
      </c>
      <c r="S26" s="61"/>
      <c r="T26" s="55">
        <f t="shared" si="10"/>
        <v>0.62430939226519333</v>
      </c>
      <c r="U26" s="31">
        <f t="shared" si="11"/>
        <v>0.84530386740331487</v>
      </c>
      <c r="V26" s="61"/>
      <c r="W26" s="121" t="s">
        <v>208</v>
      </c>
    </row>
    <row r="27" spans="2:23" ht="149.25" customHeight="1" x14ac:dyDescent="0.25">
      <c r="B27" s="107" t="s">
        <v>83</v>
      </c>
      <c r="C27" s="113" t="s">
        <v>84</v>
      </c>
      <c r="D27" s="113" t="s">
        <v>85</v>
      </c>
      <c r="E27" s="109" t="s">
        <v>55</v>
      </c>
      <c r="F27" s="108" t="s">
        <v>195</v>
      </c>
      <c r="G27" s="132">
        <v>12</v>
      </c>
      <c r="H27" s="118">
        <v>3</v>
      </c>
      <c r="I27" s="1">
        <v>3</v>
      </c>
      <c r="J27" s="1">
        <v>3</v>
      </c>
      <c r="K27" s="117">
        <v>3</v>
      </c>
      <c r="L27" s="118">
        <v>3</v>
      </c>
      <c r="M27" s="1">
        <v>3</v>
      </c>
      <c r="N27" s="1">
        <v>3</v>
      </c>
      <c r="O27" s="59"/>
      <c r="P27" s="55">
        <f t="shared" si="7"/>
        <v>1</v>
      </c>
      <c r="Q27" s="31">
        <f t="shared" si="7"/>
        <v>1</v>
      </c>
      <c r="R27" s="31">
        <f t="shared" si="4"/>
        <v>1</v>
      </c>
      <c r="S27" s="61"/>
      <c r="T27" s="60">
        <f t="shared" si="10"/>
        <v>0.5</v>
      </c>
      <c r="U27" s="31">
        <f t="shared" si="11"/>
        <v>0.75</v>
      </c>
      <c r="V27" s="61"/>
      <c r="W27" s="146" t="s">
        <v>205</v>
      </c>
    </row>
    <row r="28" spans="2:23" ht="136.5" customHeight="1" x14ac:dyDescent="0.25">
      <c r="B28" s="95" t="s">
        <v>27</v>
      </c>
      <c r="C28" s="96" t="s">
        <v>86</v>
      </c>
      <c r="D28" s="97" t="s">
        <v>87</v>
      </c>
      <c r="E28" s="98" t="s">
        <v>55</v>
      </c>
      <c r="F28" s="112" t="s">
        <v>88</v>
      </c>
      <c r="G28" s="132">
        <v>108</v>
      </c>
      <c r="H28" s="118">
        <v>27</v>
      </c>
      <c r="I28" s="1">
        <v>27</v>
      </c>
      <c r="J28" s="1">
        <v>27</v>
      </c>
      <c r="K28" s="117">
        <v>27</v>
      </c>
      <c r="L28" s="118">
        <v>27</v>
      </c>
      <c r="M28" s="1">
        <v>27</v>
      </c>
      <c r="N28" s="1">
        <v>27</v>
      </c>
      <c r="O28" s="59"/>
      <c r="P28" s="55">
        <f t="shared" si="7"/>
        <v>1</v>
      </c>
      <c r="Q28" s="31">
        <f t="shared" si="7"/>
        <v>1</v>
      </c>
      <c r="R28" s="31">
        <f t="shared" si="4"/>
        <v>1</v>
      </c>
      <c r="S28" s="61"/>
      <c r="T28" s="60">
        <f t="shared" si="10"/>
        <v>0.5</v>
      </c>
      <c r="U28" s="31">
        <f t="shared" si="11"/>
        <v>0.75</v>
      </c>
      <c r="V28" s="61"/>
      <c r="W28" s="145" t="s">
        <v>210</v>
      </c>
    </row>
    <row r="29" spans="2:23" ht="192.75" customHeight="1" x14ac:dyDescent="0.25">
      <c r="B29" s="95" t="s">
        <v>27</v>
      </c>
      <c r="C29" s="96" t="s">
        <v>89</v>
      </c>
      <c r="D29" s="97" t="s">
        <v>90</v>
      </c>
      <c r="E29" s="98" t="s">
        <v>55</v>
      </c>
      <c r="F29" s="112" t="s">
        <v>91</v>
      </c>
      <c r="G29" s="132">
        <v>4</v>
      </c>
      <c r="H29" s="118">
        <v>1</v>
      </c>
      <c r="I29" s="1">
        <v>1</v>
      </c>
      <c r="J29" s="1">
        <v>1</v>
      </c>
      <c r="K29" s="117">
        <v>1</v>
      </c>
      <c r="L29" s="118">
        <v>1</v>
      </c>
      <c r="M29" s="1">
        <v>1</v>
      </c>
      <c r="N29" s="1">
        <v>1</v>
      </c>
      <c r="O29" s="59"/>
      <c r="P29" s="55">
        <f t="shared" si="7"/>
        <v>1</v>
      </c>
      <c r="Q29" s="31">
        <f t="shared" si="7"/>
        <v>1</v>
      </c>
      <c r="R29" s="31">
        <f t="shared" si="4"/>
        <v>1</v>
      </c>
      <c r="S29" s="61"/>
      <c r="T29" s="60">
        <f t="shared" si="10"/>
        <v>0.5</v>
      </c>
      <c r="U29" s="31">
        <f t="shared" si="11"/>
        <v>0.75</v>
      </c>
      <c r="V29" s="61"/>
      <c r="W29" s="145" t="s">
        <v>201</v>
      </c>
    </row>
    <row r="30" spans="2:23" ht="177" customHeight="1" x14ac:dyDescent="0.25">
      <c r="B30" s="95" t="s">
        <v>27</v>
      </c>
      <c r="C30" s="96" t="s">
        <v>92</v>
      </c>
      <c r="D30" s="97" t="s">
        <v>93</v>
      </c>
      <c r="E30" s="98" t="s">
        <v>55</v>
      </c>
      <c r="F30" s="112" t="s">
        <v>94</v>
      </c>
      <c r="G30" s="132">
        <v>12</v>
      </c>
      <c r="H30" s="118">
        <v>3</v>
      </c>
      <c r="I30" s="1">
        <v>3</v>
      </c>
      <c r="J30" s="1">
        <v>3</v>
      </c>
      <c r="K30" s="117">
        <v>3</v>
      </c>
      <c r="L30" s="118">
        <v>3</v>
      </c>
      <c r="M30" s="1">
        <v>3</v>
      </c>
      <c r="N30" s="1">
        <v>3</v>
      </c>
      <c r="O30" s="59"/>
      <c r="P30" s="55">
        <f t="shared" si="7"/>
        <v>1</v>
      </c>
      <c r="Q30" s="31">
        <f t="shared" si="7"/>
        <v>1</v>
      </c>
      <c r="R30" s="31">
        <f t="shared" si="4"/>
        <v>1</v>
      </c>
      <c r="S30" s="61"/>
      <c r="T30" s="60">
        <f t="shared" si="10"/>
        <v>0.5</v>
      </c>
      <c r="U30" s="31">
        <f t="shared" si="11"/>
        <v>0.75</v>
      </c>
      <c r="V30" s="61"/>
      <c r="W30" s="145" t="s">
        <v>223</v>
      </c>
    </row>
    <row r="31" spans="2:23" ht="100.5" x14ac:dyDescent="0.25">
      <c r="B31" s="107" t="s">
        <v>95</v>
      </c>
      <c r="C31" s="113" t="s">
        <v>96</v>
      </c>
      <c r="D31" s="113" t="s">
        <v>97</v>
      </c>
      <c r="E31" s="109" t="s">
        <v>55</v>
      </c>
      <c r="F31" s="108" t="s">
        <v>98</v>
      </c>
      <c r="G31" s="132">
        <v>5632016096</v>
      </c>
      <c r="H31" s="118">
        <v>1349653214</v>
      </c>
      <c r="I31" s="1">
        <v>1474692680</v>
      </c>
      <c r="J31" s="1">
        <v>1390900181</v>
      </c>
      <c r="K31" s="117">
        <v>1416770021</v>
      </c>
      <c r="L31" s="118">
        <v>1177962101</v>
      </c>
      <c r="M31" s="1">
        <v>1237999334</v>
      </c>
      <c r="N31" s="1">
        <v>0</v>
      </c>
      <c r="O31" s="59"/>
      <c r="P31" s="55">
        <f t="shared" si="7"/>
        <v>0.8727887199326152</v>
      </c>
      <c r="Q31" s="31">
        <f t="shared" si="7"/>
        <v>0.83949649360163636</v>
      </c>
      <c r="R31" s="31">
        <f t="shared" si="7"/>
        <v>0</v>
      </c>
      <c r="S31" s="61"/>
      <c r="T31" s="55">
        <f t="shared" ref="T31:T41" si="12">IFERROR(((L31+M31)/(G31)),"100%")</f>
        <v>0.42896919927410659</v>
      </c>
      <c r="U31" s="31">
        <f>IFERROR(((L31+M31+N31)/(G31)),"100%")</f>
        <v>0.42896919927410659</v>
      </c>
      <c r="V31" s="61"/>
      <c r="W31" s="146" t="s">
        <v>203</v>
      </c>
    </row>
    <row r="32" spans="2:23" ht="96" customHeight="1" x14ac:dyDescent="0.25">
      <c r="B32" s="95" t="s">
        <v>27</v>
      </c>
      <c r="C32" s="114" t="s">
        <v>99</v>
      </c>
      <c r="D32" s="103" t="s">
        <v>100</v>
      </c>
      <c r="E32" s="98" t="s">
        <v>55</v>
      </c>
      <c r="F32" s="112" t="s">
        <v>101</v>
      </c>
      <c r="G32" s="132">
        <v>2</v>
      </c>
      <c r="H32" s="118"/>
      <c r="I32" s="1">
        <v>1</v>
      </c>
      <c r="J32" s="1">
        <v>1</v>
      </c>
      <c r="K32" s="117"/>
      <c r="L32" s="56"/>
      <c r="M32" s="1">
        <v>1</v>
      </c>
      <c r="N32" s="1">
        <v>1</v>
      </c>
      <c r="O32" s="59"/>
      <c r="P32" s="55" t="str">
        <f t="shared" si="7"/>
        <v>100%</v>
      </c>
      <c r="Q32" s="31">
        <f t="shared" si="7"/>
        <v>1</v>
      </c>
      <c r="R32" s="31">
        <f t="shared" si="7"/>
        <v>1</v>
      </c>
      <c r="S32" s="61"/>
      <c r="T32" s="55">
        <f t="shared" si="12"/>
        <v>0.5</v>
      </c>
      <c r="U32" s="31">
        <f t="shared" ref="U32:U41" si="13">IFERROR(((L32+M32+N32)/(G32)),"100%")</f>
        <v>1</v>
      </c>
      <c r="V32" s="61"/>
      <c r="W32" s="121" t="s">
        <v>204</v>
      </c>
    </row>
    <row r="33" spans="1:23" ht="86.25" x14ac:dyDescent="0.25">
      <c r="B33" s="95" t="s">
        <v>27</v>
      </c>
      <c r="C33" s="96" t="s">
        <v>102</v>
      </c>
      <c r="D33" s="97" t="s">
        <v>103</v>
      </c>
      <c r="E33" s="98" t="s">
        <v>55</v>
      </c>
      <c r="F33" s="112" t="s">
        <v>176</v>
      </c>
      <c r="G33" s="132">
        <v>22</v>
      </c>
      <c r="H33" s="118"/>
      <c r="I33" s="1"/>
      <c r="J33" s="1"/>
      <c r="K33" s="117">
        <v>22</v>
      </c>
      <c r="L33" s="56"/>
      <c r="M33" s="57"/>
      <c r="N33" s="57"/>
      <c r="O33" s="59"/>
      <c r="P33" s="55" t="str">
        <f t="shared" si="7"/>
        <v>100%</v>
      </c>
      <c r="Q33" s="31" t="str">
        <f t="shared" si="7"/>
        <v>100%</v>
      </c>
      <c r="R33" s="31" t="str">
        <f t="shared" si="7"/>
        <v>100%</v>
      </c>
      <c r="S33" s="61"/>
      <c r="T33" s="55" t="str">
        <f>IFERROR(((L33+M33)/(H33)),"100%")</f>
        <v>100%</v>
      </c>
      <c r="U33" s="31" t="str">
        <f>IFERROR(((L33+M33+N33)/(H33)),"100%")</f>
        <v>100%</v>
      </c>
      <c r="V33" s="61"/>
      <c r="W33" s="121" t="s">
        <v>187</v>
      </c>
    </row>
    <row r="34" spans="1:23" ht="60" x14ac:dyDescent="0.25">
      <c r="B34" s="95" t="s">
        <v>27</v>
      </c>
      <c r="C34" s="115" t="s">
        <v>104</v>
      </c>
      <c r="D34" s="115" t="s">
        <v>105</v>
      </c>
      <c r="E34" s="98" t="s">
        <v>55</v>
      </c>
      <c r="F34" s="112" t="s">
        <v>106</v>
      </c>
      <c r="G34" s="132">
        <v>24</v>
      </c>
      <c r="H34" s="118">
        <v>6</v>
      </c>
      <c r="I34" s="1">
        <v>6</v>
      </c>
      <c r="J34" s="1">
        <v>6</v>
      </c>
      <c r="K34" s="117">
        <v>6</v>
      </c>
      <c r="L34" s="118">
        <v>6</v>
      </c>
      <c r="M34" s="1">
        <v>6</v>
      </c>
      <c r="N34" s="1">
        <v>6</v>
      </c>
      <c r="O34" s="59"/>
      <c r="P34" s="55">
        <f t="shared" si="7"/>
        <v>1</v>
      </c>
      <c r="Q34" s="31">
        <f t="shared" si="7"/>
        <v>1</v>
      </c>
      <c r="R34" s="31">
        <f t="shared" si="7"/>
        <v>1</v>
      </c>
      <c r="S34" s="61"/>
      <c r="T34" s="55">
        <f t="shared" si="12"/>
        <v>0.5</v>
      </c>
      <c r="U34" s="31">
        <f t="shared" si="13"/>
        <v>0.75</v>
      </c>
      <c r="V34" s="61"/>
      <c r="W34" s="121" t="s">
        <v>190</v>
      </c>
    </row>
    <row r="35" spans="1:23" ht="106.5" customHeight="1" x14ac:dyDescent="0.25">
      <c r="B35" s="107" t="s">
        <v>107</v>
      </c>
      <c r="C35" s="113" t="s">
        <v>108</v>
      </c>
      <c r="D35" s="113" t="s">
        <v>109</v>
      </c>
      <c r="E35" s="109" t="s">
        <v>55</v>
      </c>
      <c r="F35" s="108" t="s">
        <v>110</v>
      </c>
      <c r="G35" s="132">
        <v>167092908.77000001</v>
      </c>
      <c r="H35" s="118">
        <v>75171662.280000001</v>
      </c>
      <c r="I35" s="1">
        <v>27344720.620000001</v>
      </c>
      <c r="J35" s="1">
        <v>37703485.82</v>
      </c>
      <c r="K35" s="117">
        <v>26873040.050000001</v>
      </c>
      <c r="L35" s="118">
        <v>97134752</v>
      </c>
      <c r="M35" s="1">
        <v>27963041</v>
      </c>
      <c r="N35" s="1">
        <v>38272043</v>
      </c>
      <c r="O35" s="59"/>
      <c r="P35" s="55">
        <f t="shared" si="7"/>
        <v>1.2921724630511922</v>
      </c>
      <c r="Q35" s="31">
        <f t="shared" si="7"/>
        <v>1.0226120569521473</v>
      </c>
      <c r="R35" s="31">
        <f t="shared" si="7"/>
        <v>1.0150796980076151</v>
      </c>
      <c r="S35" s="61"/>
      <c r="T35" s="55">
        <f t="shared" si="12"/>
        <v>0.74867206466669733</v>
      </c>
      <c r="U35" s="31">
        <f t="shared" si="13"/>
        <v>0.97771854713999418</v>
      </c>
      <c r="V35" s="61"/>
      <c r="W35" s="146" t="s">
        <v>224</v>
      </c>
    </row>
    <row r="36" spans="1:23" ht="88.5" x14ac:dyDescent="0.25">
      <c r="B36" s="95" t="s">
        <v>27</v>
      </c>
      <c r="C36" s="111" t="s">
        <v>111</v>
      </c>
      <c r="D36" s="103" t="s">
        <v>112</v>
      </c>
      <c r="E36" s="98" t="s">
        <v>55</v>
      </c>
      <c r="F36" s="112" t="s">
        <v>113</v>
      </c>
      <c r="G36" s="132">
        <v>185085880</v>
      </c>
      <c r="H36" s="118">
        <v>104736028</v>
      </c>
      <c r="I36" s="1">
        <v>25695833</v>
      </c>
      <c r="J36" s="1">
        <v>26839996</v>
      </c>
      <c r="K36" s="117">
        <v>27814023</v>
      </c>
      <c r="L36" s="118">
        <v>33075193.190000001</v>
      </c>
      <c r="M36" s="1">
        <v>37728918.030000001</v>
      </c>
      <c r="N36" s="1">
        <v>34848492.049999997</v>
      </c>
      <c r="O36" s="59"/>
      <c r="P36" s="55">
        <f t="shared" si="7"/>
        <v>0.3157957564516386</v>
      </c>
      <c r="Q36" s="31">
        <f t="shared" si="7"/>
        <v>1.4682893537640909</v>
      </c>
      <c r="R36" s="31">
        <f t="shared" si="7"/>
        <v>1.2983791819492074</v>
      </c>
      <c r="S36" s="61"/>
      <c r="T36" s="55">
        <f t="shared" si="12"/>
        <v>0.38254734083442776</v>
      </c>
      <c r="U36" s="31">
        <f t="shared" si="13"/>
        <v>0.57083016419188759</v>
      </c>
      <c r="V36" s="61"/>
      <c r="W36" s="121" t="s">
        <v>225</v>
      </c>
    </row>
    <row r="37" spans="1:23" ht="74.25" x14ac:dyDescent="0.25">
      <c r="B37" s="95" t="s">
        <v>27</v>
      </c>
      <c r="C37" s="111" t="s">
        <v>114</v>
      </c>
      <c r="D37" s="103" t="s">
        <v>115</v>
      </c>
      <c r="E37" s="98" t="s">
        <v>55</v>
      </c>
      <c r="F37" s="112" t="s">
        <v>116</v>
      </c>
      <c r="G37" s="132">
        <v>7</v>
      </c>
      <c r="H37" s="118">
        <v>7</v>
      </c>
      <c r="I37" s="1">
        <v>7</v>
      </c>
      <c r="J37" s="1">
        <v>7</v>
      </c>
      <c r="K37" s="117">
        <v>7</v>
      </c>
      <c r="L37" s="118">
        <v>7</v>
      </c>
      <c r="M37" s="1">
        <v>7</v>
      </c>
      <c r="N37" s="1">
        <v>7</v>
      </c>
      <c r="O37" s="59"/>
      <c r="P37" s="55">
        <f t="shared" si="7"/>
        <v>1</v>
      </c>
      <c r="Q37" s="31">
        <f t="shared" si="7"/>
        <v>1</v>
      </c>
      <c r="R37" s="31">
        <f t="shared" si="7"/>
        <v>1</v>
      </c>
      <c r="S37" s="61"/>
      <c r="T37" s="55">
        <v>0.5</v>
      </c>
      <c r="U37" s="31">
        <f t="shared" si="13"/>
        <v>3</v>
      </c>
      <c r="V37" s="61"/>
      <c r="W37" s="121" t="s">
        <v>191</v>
      </c>
    </row>
    <row r="38" spans="1:23" ht="74.25" x14ac:dyDescent="0.25">
      <c r="B38" s="95" t="s">
        <v>27</v>
      </c>
      <c r="C38" s="111" t="s">
        <v>117</v>
      </c>
      <c r="D38" s="103" t="s">
        <v>118</v>
      </c>
      <c r="E38" s="98" t="s">
        <v>55</v>
      </c>
      <c r="F38" s="112" t="s">
        <v>119</v>
      </c>
      <c r="G38" s="132">
        <v>12232</v>
      </c>
      <c r="H38" s="118">
        <v>1835</v>
      </c>
      <c r="I38" s="1">
        <v>4281</v>
      </c>
      <c r="J38" s="1">
        <v>4281</v>
      </c>
      <c r="K38" s="117">
        <v>1835</v>
      </c>
      <c r="L38" s="118">
        <v>1601.25</v>
      </c>
      <c r="M38" s="1">
        <v>1552.95</v>
      </c>
      <c r="N38" s="1">
        <v>798.4</v>
      </c>
      <c r="O38" s="59"/>
      <c r="P38" s="55">
        <f t="shared" si="7"/>
        <v>0.87261580381471393</v>
      </c>
      <c r="Q38" s="31">
        <f t="shared" si="7"/>
        <v>0.36275402943237561</v>
      </c>
      <c r="R38" s="31">
        <f t="shared" si="7"/>
        <v>0.1864984816631628</v>
      </c>
      <c r="S38" s="61"/>
      <c r="T38" s="55">
        <f t="shared" si="12"/>
        <v>0.25786461739699146</v>
      </c>
      <c r="U38" s="31">
        <f t="shared" si="13"/>
        <v>0.32313603662524526</v>
      </c>
      <c r="V38" s="61"/>
      <c r="W38" s="121" t="s">
        <v>192</v>
      </c>
    </row>
    <row r="39" spans="1:23" ht="74.25" x14ac:dyDescent="0.25">
      <c r="B39" s="95" t="s">
        <v>27</v>
      </c>
      <c r="C39" s="111" t="s">
        <v>120</v>
      </c>
      <c r="D39" s="103" t="s">
        <v>121</v>
      </c>
      <c r="E39" s="98" t="s">
        <v>55</v>
      </c>
      <c r="F39" s="112" t="s">
        <v>122</v>
      </c>
      <c r="G39" s="132">
        <v>12232</v>
      </c>
      <c r="H39" s="118">
        <v>1835</v>
      </c>
      <c r="I39" s="1">
        <v>4281</v>
      </c>
      <c r="J39" s="1">
        <v>4281</v>
      </c>
      <c r="K39" s="117">
        <v>1835</v>
      </c>
      <c r="L39" s="118">
        <v>1601.25</v>
      </c>
      <c r="M39" s="1">
        <v>1552.95</v>
      </c>
      <c r="N39" s="1">
        <v>798.4</v>
      </c>
      <c r="O39" s="59"/>
      <c r="P39" s="55">
        <f t="shared" si="7"/>
        <v>0.87261580381471393</v>
      </c>
      <c r="Q39" s="31">
        <f t="shared" si="7"/>
        <v>0.36275402943237561</v>
      </c>
      <c r="R39" s="31">
        <f t="shared" si="7"/>
        <v>0.1864984816631628</v>
      </c>
      <c r="S39" s="61"/>
      <c r="T39" s="55">
        <f t="shared" si="12"/>
        <v>0.25786461739699146</v>
      </c>
      <c r="U39" s="31">
        <f t="shared" si="13"/>
        <v>0.32313603662524526</v>
      </c>
      <c r="V39" s="61"/>
      <c r="W39" s="121" t="s">
        <v>192</v>
      </c>
    </row>
    <row r="40" spans="1:23" ht="74.25" x14ac:dyDescent="0.25">
      <c r="B40" s="95" t="s">
        <v>27</v>
      </c>
      <c r="C40" s="111" t="s">
        <v>123</v>
      </c>
      <c r="D40" s="103" t="s">
        <v>124</v>
      </c>
      <c r="E40" s="98" t="s">
        <v>55</v>
      </c>
      <c r="F40" s="112" t="s">
        <v>125</v>
      </c>
      <c r="G40" s="132">
        <v>2870689.89</v>
      </c>
      <c r="H40" s="118">
        <v>557742</v>
      </c>
      <c r="I40" s="1">
        <v>806270.58</v>
      </c>
      <c r="J40" s="1">
        <v>466045.14</v>
      </c>
      <c r="K40" s="117">
        <v>1040632.15</v>
      </c>
      <c r="L40" s="118">
        <v>41003</v>
      </c>
      <c r="M40" s="1">
        <v>286510.48</v>
      </c>
      <c r="N40" s="1">
        <v>310751</v>
      </c>
      <c r="O40" s="59"/>
      <c r="P40" s="55">
        <f t="shared" si="7"/>
        <v>7.3516070154300728E-2</v>
      </c>
      <c r="Q40" s="31">
        <f t="shared" si="7"/>
        <v>0.3553527650729858</v>
      </c>
      <c r="R40" s="31">
        <f t="shared" si="7"/>
        <v>0.66678305024272966</v>
      </c>
      <c r="S40" s="61"/>
      <c r="T40" s="55">
        <f t="shared" si="12"/>
        <v>0.11408877048715281</v>
      </c>
      <c r="U40" s="31">
        <f t="shared" si="13"/>
        <v>0.22233835922973902</v>
      </c>
      <c r="V40" s="61"/>
      <c r="W40" s="121" t="s">
        <v>198</v>
      </c>
    </row>
    <row r="41" spans="1:23" ht="78.75" customHeight="1" x14ac:dyDescent="0.25">
      <c r="B41" s="95" t="s">
        <v>27</v>
      </c>
      <c r="C41" s="111" t="s">
        <v>126</v>
      </c>
      <c r="D41" s="103" t="s">
        <v>127</v>
      </c>
      <c r="E41" s="98" t="s">
        <v>55</v>
      </c>
      <c r="F41" s="112" t="s">
        <v>128</v>
      </c>
      <c r="G41" s="132">
        <v>9203.9599999999991</v>
      </c>
      <c r="H41" s="118">
        <v>1412.81</v>
      </c>
      <c r="I41" s="1">
        <v>3125.01</v>
      </c>
      <c r="J41" s="1">
        <v>3189.17</v>
      </c>
      <c r="K41" s="117">
        <v>1476.97</v>
      </c>
      <c r="L41" s="118">
        <v>1226.5</v>
      </c>
      <c r="M41" s="1">
        <v>1217.92</v>
      </c>
      <c r="N41" s="1">
        <v>672.89</v>
      </c>
      <c r="O41" s="59"/>
      <c r="P41" s="55">
        <f t="shared" si="7"/>
        <v>0.86812805685123973</v>
      </c>
      <c r="Q41" s="31">
        <f t="shared" si="7"/>
        <v>0.38973315285391086</v>
      </c>
      <c r="R41" s="31">
        <f t="shared" si="7"/>
        <v>0.21099220173273922</v>
      </c>
      <c r="S41" s="61"/>
      <c r="T41" s="55">
        <f t="shared" si="12"/>
        <v>0.26558350970669148</v>
      </c>
      <c r="U41" s="31">
        <f t="shared" si="13"/>
        <v>0.33869225854958085</v>
      </c>
      <c r="V41" s="61"/>
      <c r="W41" s="121" t="s">
        <v>193</v>
      </c>
    </row>
    <row r="42" spans="1:23" ht="135.75" customHeight="1" x14ac:dyDescent="0.25">
      <c r="B42" s="107" t="s">
        <v>129</v>
      </c>
      <c r="C42" s="113" t="s">
        <v>130</v>
      </c>
      <c r="D42" s="108" t="s">
        <v>131</v>
      </c>
      <c r="E42" s="109" t="s">
        <v>55</v>
      </c>
      <c r="F42" s="108" t="s">
        <v>132</v>
      </c>
      <c r="G42" s="132">
        <v>17100</v>
      </c>
      <c r="H42" s="118">
        <v>2565</v>
      </c>
      <c r="I42" s="1">
        <v>2565</v>
      </c>
      <c r="J42" s="1">
        <v>6840</v>
      </c>
      <c r="K42" s="117">
        <v>5130</v>
      </c>
      <c r="L42" s="118">
        <v>2582</v>
      </c>
      <c r="M42" s="1">
        <v>2705</v>
      </c>
      <c r="N42" s="1">
        <v>2600</v>
      </c>
      <c r="O42" s="59"/>
      <c r="P42" s="55">
        <f t="shared" si="7"/>
        <v>1.0066276803118908</v>
      </c>
      <c r="Q42" s="31">
        <f t="shared" si="7"/>
        <v>1.0545808966861598</v>
      </c>
      <c r="R42" s="31">
        <f t="shared" si="7"/>
        <v>0.38011695906432746</v>
      </c>
      <c r="S42" s="61"/>
      <c r="T42" s="55">
        <f t="shared" ref="T42:T55" si="14">IFERROR(((L42+M42)/(G42)),"100%")</f>
        <v>0.30918128654970761</v>
      </c>
      <c r="U42" s="31">
        <f t="shared" ref="U42:U47" si="15">IFERROR(((L42+M42+N42)/(G42)),"100%")</f>
        <v>0.4612280701754386</v>
      </c>
      <c r="V42" s="61"/>
      <c r="W42" s="146" t="s">
        <v>222</v>
      </c>
    </row>
    <row r="43" spans="1:23" ht="79.5" customHeight="1" x14ac:dyDescent="0.25">
      <c r="B43" s="95" t="s">
        <v>27</v>
      </c>
      <c r="C43" s="111" t="s">
        <v>133</v>
      </c>
      <c r="D43" s="103" t="s">
        <v>134</v>
      </c>
      <c r="E43" s="98" t="s">
        <v>55</v>
      </c>
      <c r="F43" s="112" t="s">
        <v>135</v>
      </c>
      <c r="G43" s="132">
        <v>4378</v>
      </c>
      <c r="H43" s="118">
        <v>656</v>
      </c>
      <c r="I43" s="1">
        <v>658</v>
      </c>
      <c r="J43" s="1">
        <v>1751</v>
      </c>
      <c r="K43" s="117">
        <v>1313</v>
      </c>
      <c r="L43" s="118">
        <v>326</v>
      </c>
      <c r="M43" s="1">
        <v>1085</v>
      </c>
      <c r="N43" s="1">
        <v>1635</v>
      </c>
      <c r="O43" s="59"/>
      <c r="P43" s="55">
        <f t="shared" si="7"/>
        <v>0.49695121951219512</v>
      </c>
      <c r="Q43" s="31">
        <f t="shared" si="7"/>
        <v>1.6489361702127661</v>
      </c>
      <c r="R43" s="31">
        <f t="shared" si="7"/>
        <v>0.93375214163335241</v>
      </c>
      <c r="S43" s="61"/>
      <c r="T43" s="55">
        <f t="shared" si="14"/>
        <v>0.32229328460484241</v>
      </c>
      <c r="U43" s="31">
        <f t="shared" si="15"/>
        <v>0.69575148469620829</v>
      </c>
      <c r="V43" s="61"/>
      <c r="W43" s="145" t="s">
        <v>211</v>
      </c>
    </row>
    <row r="44" spans="1:23" ht="97.5" customHeight="1" x14ac:dyDescent="0.25">
      <c r="B44" s="95" t="s">
        <v>27</v>
      </c>
      <c r="C44" s="111" t="s">
        <v>136</v>
      </c>
      <c r="D44" s="103" t="s">
        <v>137</v>
      </c>
      <c r="E44" s="98" t="s">
        <v>55</v>
      </c>
      <c r="F44" s="112" t="s">
        <v>138</v>
      </c>
      <c r="G44" s="132">
        <v>121</v>
      </c>
      <c r="H44" s="118">
        <v>28</v>
      </c>
      <c r="I44" s="1">
        <v>28</v>
      </c>
      <c r="J44" s="1">
        <v>30</v>
      </c>
      <c r="K44" s="117">
        <v>35</v>
      </c>
      <c r="L44" s="118">
        <v>31</v>
      </c>
      <c r="M44" s="1">
        <v>45</v>
      </c>
      <c r="N44" s="1">
        <v>39</v>
      </c>
      <c r="O44" s="59"/>
      <c r="P44" s="55">
        <f t="shared" si="7"/>
        <v>1.1071428571428572</v>
      </c>
      <c r="Q44" s="31">
        <f t="shared" si="7"/>
        <v>1.6071428571428572</v>
      </c>
      <c r="R44" s="31">
        <f t="shared" si="7"/>
        <v>1.3</v>
      </c>
      <c r="S44" s="61"/>
      <c r="T44" s="55">
        <f t="shared" si="14"/>
        <v>0.62809917355371903</v>
      </c>
      <c r="U44" s="31">
        <f t="shared" si="15"/>
        <v>0.95041322314049592</v>
      </c>
      <c r="V44" s="61"/>
      <c r="W44" s="145" t="s">
        <v>212</v>
      </c>
    </row>
    <row r="45" spans="1:23" ht="161.25" customHeight="1" x14ac:dyDescent="0.25">
      <c r="B45" s="107" t="s">
        <v>139</v>
      </c>
      <c r="C45" s="113" t="s">
        <v>140</v>
      </c>
      <c r="D45" s="113" t="s">
        <v>141</v>
      </c>
      <c r="E45" s="109" t="s">
        <v>55</v>
      </c>
      <c r="F45" s="108" t="s">
        <v>142</v>
      </c>
      <c r="G45" s="132">
        <v>129693</v>
      </c>
      <c r="H45" s="118">
        <v>34168</v>
      </c>
      <c r="I45" s="1">
        <v>33057</v>
      </c>
      <c r="J45" s="1">
        <v>28935</v>
      </c>
      <c r="K45" s="117">
        <v>33533</v>
      </c>
      <c r="L45" s="118">
        <v>33283</v>
      </c>
      <c r="M45" s="1">
        <v>32094</v>
      </c>
      <c r="N45" s="1">
        <v>31605</v>
      </c>
      <c r="O45" s="59"/>
      <c r="P45" s="55">
        <f t="shared" si="7"/>
        <v>0.97409857176305314</v>
      </c>
      <c r="Q45" s="31">
        <f t="shared" si="7"/>
        <v>0.97086849986387147</v>
      </c>
      <c r="R45" s="31">
        <f t="shared" si="7"/>
        <v>1.0922757905650595</v>
      </c>
      <c r="S45" s="61"/>
      <c r="T45" s="55">
        <f t="shared" si="14"/>
        <v>0.50409042893602585</v>
      </c>
      <c r="U45" s="31">
        <f t="shared" si="15"/>
        <v>0.74778129891358824</v>
      </c>
      <c r="V45" s="61"/>
      <c r="W45" s="146" t="s">
        <v>227</v>
      </c>
    </row>
    <row r="46" spans="1:23" ht="143.25" x14ac:dyDescent="0.25">
      <c r="B46" s="95" t="s">
        <v>27</v>
      </c>
      <c r="C46" s="111" t="s">
        <v>143</v>
      </c>
      <c r="D46" s="103" t="s">
        <v>144</v>
      </c>
      <c r="E46" s="98" t="s">
        <v>55</v>
      </c>
      <c r="F46" s="112" t="s">
        <v>145</v>
      </c>
      <c r="G46" s="132">
        <v>129373</v>
      </c>
      <c r="H46" s="118">
        <v>34072</v>
      </c>
      <c r="I46" s="1">
        <v>32993</v>
      </c>
      <c r="J46" s="1">
        <v>28871</v>
      </c>
      <c r="K46" s="117">
        <v>33437</v>
      </c>
      <c r="L46" s="118">
        <v>33234</v>
      </c>
      <c r="M46" s="1">
        <v>32040</v>
      </c>
      <c r="N46" s="1">
        <v>31558</v>
      </c>
      <c r="O46" s="59"/>
      <c r="P46" s="55">
        <f t="shared" si="7"/>
        <v>0.97540502465367462</v>
      </c>
      <c r="Q46" s="31">
        <f t="shared" si="7"/>
        <v>0.97111508501803412</v>
      </c>
      <c r="R46" s="31">
        <f t="shared" si="7"/>
        <v>1.0930691697551176</v>
      </c>
      <c r="S46" s="61"/>
      <c r="T46" s="55">
        <f t="shared" si="14"/>
        <v>0.50454113300302228</v>
      </c>
      <c r="U46" s="31">
        <f t="shared" si="15"/>
        <v>0.7484714739551529</v>
      </c>
      <c r="V46" s="61"/>
      <c r="W46" s="145" t="s">
        <v>226</v>
      </c>
    </row>
    <row r="47" spans="1:23" ht="174" customHeight="1" x14ac:dyDescent="0.25">
      <c r="A47">
        <v>0</v>
      </c>
      <c r="B47" s="95" t="s">
        <v>27</v>
      </c>
      <c r="C47" s="111" t="s">
        <v>146</v>
      </c>
      <c r="D47" s="103" t="s">
        <v>147</v>
      </c>
      <c r="E47" s="98" t="s">
        <v>55</v>
      </c>
      <c r="F47" s="112" t="s">
        <v>148</v>
      </c>
      <c r="G47" s="132">
        <v>320</v>
      </c>
      <c r="H47" s="118">
        <v>96</v>
      </c>
      <c r="I47" s="1">
        <v>64</v>
      </c>
      <c r="J47" s="1">
        <v>64</v>
      </c>
      <c r="K47" s="117">
        <v>96</v>
      </c>
      <c r="L47" s="118">
        <v>49</v>
      </c>
      <c r="M47" s="1">
        <v>54</v>
      </c>
      <c r="N47" s="1">
        <v>47</v>
      </c>
      <c r="O47" s="59"/>
      <c r="P47" s="55">
        <f t="shared" si="7"/>
        <v>0.51041666666666663</v>
      </c>
      <c r="Q47" s="31">
        <f t="shared" si="7"/>
        <v>0.84375</v>
      </c>
      <c r="R47" s="31">
        <f t="shared" si="7"/>
        <v>0.734375</v>
      </c>
      <c r="S47" s="61"/>
      <c r="T47" s="55">
        <f t="shared" si="14"/>
        <v>0.32187500000000002</v>
      </c>
      <c r="U47" s="31">
        <f t="shared" si="15"/>
        <v>0.46875</v>
      </c>
      <c r="V47" s="61"/>
      <c r="W47" s="145" t="s">
        <v>217</v>
      </c>
    </row>
    <row r="48" spans="1:23" ht="64.5" customHeight="1" x14ac:dyDescent="0.25">
      <c r="B48" s="107" t="s">
        <v>149</v>
      </c>
      <c r="C48" s="113" t="s">
        <v>150</v>
      </c>
      <c r="D48" s="113" t="s">
        <v>151</v>
      </c>
      <c r="E48" s="109" t="s">
        <v>55</v>
      </c>
      <c r="F48" s="108" t="s">
        <v>152</v>
      </c>
      <c r="G48" s="132">
        <v>4827</v>
      </c>
      <c r="H48" s="118">
        <v>1008</v>
      </c>
      <c r="I48" s="1">
        <v>1206</v>
      </c>
      <c r="J48" s="1">
        <v>1206</v>
      </c>
      <c r="K48" s="117">
        <v>1407</v>
      </c>
      <c r="L48" s="118">
        <v>1088</v>
      </c>
      <c r="M48" s="1">
        <v>1432</v>
      </c>
      <c r="N48" s="1">
        <v>1424</v>
      </c>
      <c r="O48" s="59"/>
      <c r="P48" s="55">
        <f t="shared" si="7"/>
        <v>1.0793650793650793</v>
      </c>
      <c r="Q48" s="31">
        <f t="shared" si="7"/>
        <v>1.187396351575456</v>
      </c>
      <c r="R48" s="31">
        <f t="shared" si="7"/>
        <v>1.1807628524046434</v>
      </c>
      <c r="S48" s="61"/>
      <c r="T48" s="55">
        <f t="shared" si="14"/>
        <v>0.52206339341205721</v>
      </c>
      <c r="U48" s="31">
        <f t="shared" ref="U48:U55" si="16">IFERROR(((L48+M48+N48)/(G48)),"100%")</f>
        <v>0.81707064429252119</v>
      </c>
      <c r="V48" s="61"/>
      <c r="W48" s="146" t="s">
        <v>213</v>
      </c>
    </row>
    <row r="49" spans="2:23" ht="63.75" customHeight="1" x14ac:dyDescent="0.25">
      <c r="B49" s="95" t="s">
        <v>27</v>
      </c>
      <c r="C49" s="111" t="s">
        <v>153</v>
      </c>
      <c r="D49" s="103" t="s">
        <v>154</v>
      </c>
      <c r="E49" s="98" t="s">
        <v>55</v>
      </c>
      <c r="F49" s="112" t="s">
        <v>155</v>
      </c>
      <c r="G49" s="132">
        <v>4800</v>
      </c>
      <c r="H49" s="118">
        <v>1000</v>
      </c>
      <c r="I49" s="1">
        <v>1200</v>
      </c>
      <c r="J49" s="1">
        <v>1200</v>
      </c>
      <c r="K49" s="117">
        <v>1400</v>
      </c>
      <c r="L49" s="118">
        <v>1080</v>
      </c>
      <c r="M49" s="1">
        <v>1426</v>
      </c>
      <c r="N49" s="1">
        <v>1418</v>
      </c>
      <c r="O49" s="59"/>
      <c r="P49" s="55">
        <f t="shared" si="7"/>
        <v>1.08</v>
      </c>
      <c r="Q49" s="31">
        <f t="shared" si="7"/>
        <v>1.1883333333333332</v>
      </c>
      <c r="R49" s="31">
        <f t="shared" si="7"/>
        <v>1.1816666666666666</v>
      </c>
      <c r="S49" s="61"/>
      <c r="T49" s="55">
        <f t="shared" si="14"/>
        <v>0.52208333333333334</v>
      </c>
      <c r="U49" s="31">
        <f t="shared" si="16"/>
        <v>0.8175</v>
      </c>
      <c r="V49" s="61"/>
      <c r="W49" s="121" t="s">
        <v>215</v>
      </c>
    </row>
    <row r="50" spans="2:23" ht="80.25" customHeight="1" x14ac:dyDescent="0.25">
      <c r="B50" s="95" t="s">
        <v>27</v>
      </c>
      <c r="C50" s="111" t="s">
        <v>156</v>
      </c>
      <c r="D50" s="103" t="s">
        <v>157</v>
      </c>
      <c r="E50" s="98" t="s">
        <v>55</v>
      </c>
      <c r="F50" s="112" t="s">
        <v>158</v>
      </c>
      <c r="G50" s="132">
        <v>27</v>
      </c>
      <c r="H50" s="118">
        <v>8</v>
      </c>
      <c r="I50" s="1">
        <v>6</v>
      </c>
      <c r="J50" s="1">
        <v>6</v>
      </c>
      <c r="K50" s="117">
        <v>7</v>
      </c>
      <c r="L50" s="118">
        <v>8</v>
      </c>
      <c r="M50" s="1">
        <v>6</v>
      </c>
      <c r="N50" s="1">
        <v>6</v>
      </c>
      <c r="O50" s="59"/>
      <c r="P50" s="55">
        <f t="shared" si="7"/>
        <v>1</v>
      </c>
      <c r="Q50" s="31">
        <f t="shared" si="7"/>
        <v>1</v>
      </c>
      <c r="R50" s="31">
        <f t="shared" si="7"/>
        <v>1</v>
      </c>
      <c r="S50" s="61"/>
      <c r="T50" s="55">
        <f t="shared" si="14"/>
        <v>0.51851851851851849</v>
      </c>
      <c r="U50" s="31">
        <f t="shared" si="16"/>
        <v>0.7407407407407407</v>
      </c>
      <c r="V50" s="61"/>
      <c r="W50" s="121" t="s">
        <v>197</v>
      </c>
    </row>
    <row r="51" spans="2:23" ht="66.75" customHeight="1" x14ac:dyDescent="0.25">
      <c r="B51" s="95" t="s">
        <v>27</v>
      </c>
      <c r="C51" s="111" t="s">
        <v>159</v>
      </c>
      <c r="D51" s="103" t="s">
        <v>160</v>
      </c>
      <c r="E51" s="98" t="s">
        <v>55</v>
      </c>
      <c r="F51" s="112" t="s">
        <v>161</v>
      </c>
      <c r="G51" s="132">
        <v>480</v>
      </c>
      <c r="H51" s="118">
        <v>120</v>
      </c>
      <c r="I51" s="1">
        <v>120</v>
      </c>
      <c r="J51" s="1">
        <v>120</v>
      </c>
      <c r="K51" s="117">
        <v>120</v>
      </c>
      <c r="L51" s="118">
        <v>126</v>
      </c>
      <c r="M51" s="1">
        <v>50</v>
      </c>
      <c r="N51" s="1">
        <v>33</v>
      </c>
      <c r="O51" s="59"/>
      <c r="P51" s="153">
        <f t="shared" ref="P51:P53" si="17">IFERROR((L51/H51),"100%")</f>
        <v>1.05</v>
      </c>
      <c r="Q51" s="31">
        <f t="shared" ref="Q51:R53" si="18">IFERROR((M51/I51),"100%")</f>
        <v>0.41666666666666669</v>
      </c>
      <c r="R51" s="31">
        <f t="shared" si="18"/>
        <v>0.27500000000000002</v>
      </c>
      <c r="S51" s="61"/>
      <c r="T51" s="37">
        <f t="shared" si="14"/>
        <v>0.36666666666666664</v>
      </c>
      <c r="U51" s="159">
        <f>IFERROR(((L51+M51+N51)/(G51)),"100%")</f>
        <v>0.43541666666666667</v>
      </c>
      <c r="V51" s="61"/>
      <c r="W51" s="121" t="s">
        <v>214</v>
      </c>
    </row>
    <row r="52" spans="2:23" ht="86.25" x14ac:dyDescent="0.25">
      <c r="B52" s="107" t="s">
        <v>162</v>
      </c>
      <c r="C52" s="108" t="s">
        <v>163</v>
      </c>
      <c r="D52" s="113" t="s">
        <v>164</v>
      </c>
      <c r="E52" s="109" t="s">
        <v>55</v>
      </c>
      <c r="F52" s="108" t="s">
        <v>165</v>
      </c>
      <c r="G52" s="132">
        <v>5632016096</v>
      </c>
      <c r="H52" s="118">
        <v>1958283998.4300001</v>
      </c>
      <c r="I52" s="1">
        <v>1254690599.8699999</v>
      </c>
      <c r="J52" s="1">
        <v>1255847720.77</v>
      </c>
      <c r="K52" s="117">
        <v>1163193776.9300001</v>
      </c>
      <c r="L52" s="118">
        <v>2351310295.4000001</v>
      </c>
      <c r="M52" s="1">
        <v>1525577088.75</v>
      </c>
      <c r="N52" s="1">
        <v>0</v>
      </c>
      <c r="O52" s="59"/>
      <c r="P52" s="55">
        <f t="shared" si="17"/>
        <v>1.2006993353799029</v>
      </c>
      <c r="Q52" s="31">
        <f t="shared" si="18"/>
        <v>1.2158990343181555</v>
      </c>
      <c r="R52" s="31">
        <f t="shared" si="7"/>
        <v>0</v>
      </c>
      <c r="S52" s="61"/>
      <c r="T52" s="55">
        <f t="shared" si="14"/>
        <v>0.68836582106067901</v>
      </c>
      <c r="U52" s="31">
        <f t="shared" si="16"/>
        <v>0.68836582106067901</v>
      </c>
      <c r="V52" s="61"/>
      <c r="W52" s="146" t="s">
        <v>216</v>
      </c>
    </row>
    <row r="53" spans="2:23" ht="77.25" customHeight="1" x14ac:dyDescent="0.25">
      <c r="B53" s="95" t="s">
        <v>27</v>
      </c>
      <c r="C53" s="111" t="s">
        <v>166</v>
      </c>
      <c r="D53" s="103" t="s">
        <v>167</v>
      </c>
      <c r="E53" s="98" t="s">
        <v>55</v>
      </c>
      <c r="F53" s="112" t="s">
        <v>168</v>
      </c>
      <c r="G53" s="132">
        <v>840977125</v>
      </c>
      <c r="H53" s="118">
        <v>617295218.78999996</v>
      </c>
      <c r="I53" s="1">
        <v>81866182.590000004</v>
      </c>
      <c r="J53" s="1">
        <v>69507748.590000004</v>
      </c>
      <c r="K53" s="117">
        <v>72307975.030000001</v>
      </c>
      <c r="L53" s="118">
        <v>721249685</v>
      </c>
      <c r="M53" s="1">
        <v>92614640.269999996</v>
      </c>
      <c r="N53" s="1">
        <v>0</v>
      </c>
      <c r="O53" s="59"/>
      <c r="P53" s="55">
        <f t="shared" si="17"/>
        <v>1.1684031611548327</v>
      </c>
      <c r="Q53" s="31">
        <f t="shared" si="18"/>
        <v>1.1312930118389681</v>
      </c>
      <c r="R53" s="31">
        <f t="shared" si="7"/>
        <v>0</v>
      </c>
      <c r="S53" s="61"/>
      <c r="T53" s="60">
        <f t="shared" si="14"/>
        <v>0.96776036003357402</v>
      </c>
      <c r="U53" s="31">
        <f t="shared" si="16"/>
        <v>0.96776036003357402</v>
      </c>
      <c r="V53" s="61"/>
      <c r="W53" s="121" t="s">
        <v>216</v>
      </c>
    </row>
    <row r="54" spans="2:23" ht="206.25" customHeight="1" x14ac:dyDescent="0.25">
      <c r="B54" s="95" t="s">
        <v>27</v>
      </c>
      <c r="C54" s="111" t="s">
        <v>169</v>
      </c>
      <c r="D54" s="103" t="s">
        <v>170</v>
      </c>
      <c r="E54" s="98" t="s">
        <v>55</v>
      </c>
      <c r="F54" s="112" t="s">
        <v>171</v>
      </c>
      <c r="G54" s="132">
        <v>19300</v>
      </c>
      <c r="H54" s="118">
        <v>7720</v>
      </c>
      <c r="I54" s="1">
        <v>3860</v>
      </c>
      <c r="J54" s="1">
        <v>3860</v>
      </c>
      <c r="K54" s="117">
        <v>3860</v>
      </c>
      <c r="L54" s="118">
        <v>12526</v>
      </c>
      <c r="M54" s="1">
        <v>2176</v>
      </c>
      <c r="N54" s="1">
        <v>830</v>
      </c>
      <c r="O54" s="59"/>
      <c r="P54" s="55">
        <f t="shared" ref="P54:P55" si="19">IFERROR((L54/H54),"100%")</f>
        <v>1.622538860103627</v>
      </c>
      <c r="Q54" s="31">
        <f t="shared" si="7"/>
        <v>0.56373056994818649</v>
      </c>
      <c r="R54" s="31">
        <f t="shared" si="7"/>
        <v>0.21502590673575128</v>
      </c>
      <c r="S54" s="61"/>
      <c r="T54" s="60">
        <f t="shared" si="14"/>
        <v>0.76176165803108808</v>
      </c>
      <c r="U54" s="31">
        <f t="shared" si="16"/>
        <v>0.80476683937823834</v>
      </c>
      <c r="V54" s="61"/>
      <c r="W54" s="145" t="s">
        <v>221</v>
      </c>
    </row>
    <row r="55" spans="2:23" ht="231" customHeight="1" thickBot="1" x14ac:dyDescent="0.3">
      <c r="B55" s="99" t="s">
        <v>27</v>
      </c>
      <c r="C55" s="100" t="s">
        <v>172</v>
      </c>
      <c r="D55" s="101" t="s">
        <v>173</v>
      </c>
      <c r="E55" s="102" t="s">
        <v>55</v>
      </c>
      <c r="F55" s="116" t="s">
        <v>174</v>
      </c>
      <c r="G55" s="147">
        <v>4</v>
      </c>
      <c r="H55" s="119">
        <v>1</v>
      </c>
      <c r="I55" s="122">
        <v>1</v>
      </c>
      <c r="J55" s="122">
        <v>1</v>
      </c>
      <c r="K55" s="120">
        <v>1</v>
      </c>
      <c r="L55" s="135">
        <v>1</v>
      </c>
      <c r="M55" s="152">
        <v>1</v>
      </c>
      <c r="N55" s="152">
        <v>1</v>
      </c>
      <c r="O55" s="126"/>
      <c r="P55" s="158">
        <f t="shared" si="19"/>
        <v>1</v>
      </c>
      <c r="Q55" s="160">
        <f t="shared" si="7"/>
        <v>1</v>
      </c>
      <c r="R55" s="160">
        <f t="shared" si="7"/>
        <v>1</v>
      </c>
      <c r="S55" s="129"/>
      <c r="T55" s="131">
        <f t="shared" si="14"/>
        <v>0.5</v>
      </c>
      <c r="U55" s="31">
        <f t="shared" si="16"/>
        <v>0.75</v>
      </c>
      <c r="V55" s="129"/>
      <c r="W55" s="145" t="s">
        <v>199</v>
      </c>
    </row>
    <row r="56" spans="2:23" ht="32.25" customHeight="1" x14ac:dyDescent="0.25">
      <c r="C56" s="193"/>
      <c r="D56" s="193"/>
      <c r="E56" s="193"/>
      <c r="F56" s="193"/>
      <c r="G56" s="64"/>
      <c r="M56" s="123"/>
      <c r="N56" s="123"/>
      <c r="O56" s="127"/>
      <c r="P56" s="128">
        <f>AVERAGE(P19:P20,P22:P23,P25:P26,P28:P30,P32:P34,P36:P41,P43:P44,P46:P47,P49:P51,P53:P55)</f>
        <v>0.95117847659352206</v>
      </c>
      <c r="Q56" s="130">
        <f>AVERAGE(Q19:Q20,Q22:Q23,Q25:Q26,Q28:Q30,Q32:Q34,Q36:Q41,Q43:Q44,Q46:Q47,Q49:Q51,Q53:Q55)</f>
        <v>0.93169818610061295</v>
      </c>
      <c r="R56" s="130"/>
      <c r="S56" s="130"/>
      <c r="T56" s="130"/>
      <c r="U56" s="130"/>
      <c r="V56" s="130"/>
      <c r="W56" s="124"/>
    </row>
    <row r="57" spans="2:23" ht="15.75" customHeight="1" x14ac:dyDescent="0.25"/>
    <row r="58" spans="2:23" ht="15.75" customHeight="1" x14ac:dyDescent="0.25"/>
    <row r="59" spans="2:23" ht="15.75" customHeight="1" x14ac:dyDescent="0.25"/>
    <row r="60" spans="2:23" ht="15.75" customHeight="1" x14ac:dyDescent="0.25"/>
    <row r="61" spans="2:23" ht="15.75" customHeight="1" x14ac:dyDescent="0.25"/>
    <row r="62" spans="2:23" ht="15.75" customHeight="1" x14ac:dyDescent="0.25"/>
    <row r="63" spans="2:23" ht="3.75" customHeight="1" x14ac:dyDescent="0.25"/>
    <row r="64" spans="2:23" ht="15.75" hidden="1" customHeight="1" x14ac:dyDescent="0.25"/>
    <row r="65" spans="3:23" x14ac:dyDescent="0.25">
      <c r="F65" s="32"/>
      <c r="G65" s="32"/>
    </row>
    <row r="66" spans="3:23" ht="71.25" customHeight="1" x14ac:dyDescent="0.25">
      <c r="C66" s="189" t="s">
        <v>206</v>
      </c>
      <c r="D66" s="190"/>
      <c r="E66" s="190"/>
      <c r="F66" s="25"/>
      <c r="G66" s="65"/>
      <c r="L66" s="191" t="s">
        <v>28</v>
      </c>
      <c r="M66" s="192"/>
      <c r="N66" s="192"/>
      <c r="O66" s="192"/>
      <c r="P66" s="192"/>
      <c r="Q66" s="192"/>
      <c r="U66" s="189" t="s">
        <v>196</v>
      </c>
      <c r="V66" s="190"/>
      <c r="W66" s="190"/>
    </row>
    <row r="68" spans="3:23" ht="15.75" thickBot="1" x14ac:dyDescent="0.3"/>
    <row r="69" spans="3:23" ht="15.75" thickBot="1" x14ac:dyDescent="0.3">
      <c r="E69" s="177" t="s">
        <v>29</v>
      </c>
      <c r="F69" s="178"/>
      <c r="G69" s="178"/>
      <c r="H69" s="178"/>
      <c r="I69" s="178"/>
      <c r="J69" s="178"/>
      <c r="K69" s="178"/>
      <c r="L69" s="178"/>
      <c r="M69" s="178"/>
      <c r="N69" s="178"/>
      <c r="O69" s="178"/>
      <c r="P69" s="178"/>
      <c r="Q69" s="178"/>
      <c r="R69" s="178"/>
      <c r="S69" s="178"/>
      <c r="T69" s="178"/>
      <c r="U69" s="178"/>
      <c r="V69" s="178"/>
      <c r="W69" s="179"/>
    </row>
    <row r="70" spans="3:23" ht="15.75" thickBot="1" x14ac:dyDescent="0.3">
      <c r="E70" s="180" t="s">
        <v>30</v>
      </c>
      <c r="F70" s="180" t="s">
        <v>31</v>
      </c>
      <c r="G70" s="171" t="s">
        <v>32</v>
      </c>
      <c r="H70" s="172"/>
      <c r="I70" s="172"/>
      <c r="J70" s="173"/>
      <c r="K70" s="171" t="s">
        <v>33</v>
      </c>
      <c r="L70" s="172"/>
      <c r="M70" s="172"/>
      <c r="N70" s="173"/>
      <c r="O70" s="174" t="s">
        <v>34</v>
      </c>
      <c r="P70" s="175"/>
      <c r="Q70" s="175"/>
      <c r="R70" s="176"/>
      <c r="S70" s="174" t="s">
        <v>35</v>
      </c>
      <c r="T70" s="175"/>
      <c r="U70" s="175"/>
      <c r="V70" s="176"/>
      <c r="W70" s="182" t="s">
        <v>200</v>
      </c>
    </row>
    <row r="71" spans="3:23" ht="29.25" thickBot="1" x14ac:dyDescent="0.3">
      <c r="E71" s="181"/>
      <c r="F71" s="181"/>
      <c r="G71" s="13" t="s">
        <v>36</v>
      </c>
      <c r="H71" s="14" t="s">
        <v>37</v>
      </c>
      <c r="I71" s="15" t="s">
        <v>38</v>
      </c>
      <c r="J71" s="16" t="s">
        <v>39</v>
      </c>
      <c r="K71" s="13" t="s">
        <v>36</v>
      </c>
      <c r="L71" s="14" t="s">
        <v>37</v>
      </c>
      <c r="M71" s="15" t="s">
        <v>38</v>
      </c>
      <c r="N71" s="16" t="s">
        <v>39</v>
      </c>
      <c r="O71" s="13" t="s">
        <v>13</v>
      </c>
      <c r="P71" s="17" t="s">
        <v>14</v>
      </c>
      <c r="Q71" s="18" t="s">
        <v>15</v>
      </c>
      <c r="R71" s="19" t="s">
        <v>16</v>
      </c>
      <c r="S71" s="20" t="s">
        <v>13</v>
      </c>
      <c r="T71" s="21" t="s">
        <v>14</v>
      </c>
      <c r="U71" s="18" t="s">
        <v>15</v>
      </c>
      <c r="V71" s="21" t="s">
        <v>16</v>
      </c>
      <c r="W71" s="183"/>
    </row>
    <row r="72" spans="3:23" ht="15.75" thickBot="1" x14ac:dyDescent="0.3">
      <c r="E72" s="161"/>
      <c r="F72" s="162"/>
      <c r="G72" s="56"/>
      <c r="H72" s="57"/>
      <c r="I72" s="57"/>
      <c r="J72" s="58"/>
      <c r="K72" s="56"/>
      <c r="L72" s="57"/>
      <c r="M72" s="57"/>
      <c r="N72" s="59"/>
      <c r="O72" s="55" t="str">
        <f t="shared" ref="O72:R82" si="20">IFERROR((K72/G72),"100%")</f>
        <v>100%</v>
      </c>
      <c r="P72" s="31" t="str">
        <f t="shared" si="20"/>
        <v>100%</v>
      </c>
      <c r="Q72" s="31" t="str">
        <f t="shared" si="20"/>
        <v>100%</v>
      </c>
      <c r="R72" s="33" t="str">
        <f t="shared" si="20"/>
        <v>100%</v>
      </c>
      <c r="S72" s="55" t="str">
        <f>IFERROR(((K72)/(G72)),"100%")</f>
        <v>100%</v>
      </c>
      <c r="T72" s="55" t="str">
        <f>IFERROR(((L72+M72)/(H72+I72)),"100%")</f>
        <v>100%</v>
      </c>
      <c r="U72" s="31" t="str">
        <f>IFERROR(((L72+M72+N72)/(H72+I72+J72)),"100%")</f>
        <v>100%</v>
      </c>
      <c r="V72" s="33" t="str">
        <f>IFERROR(((L72+M72+N72+O72)/(H72+I72+J72+K72)),"100%")</f>
        <v>100%</v>
      </c>
      <c r="W72" s="63"/>
    </row>
    <row r="73" spans="3:23" x14ac:dyDescent="0.25">
      <c r="E73" s="150" t="s">
        <v>177</v>
      </c>
      <c r="F73" s="22">
        <f t="shared" ref="F73:F82" si="21">SUM(G73:J73)</f>
        <v>65132001</v>
      </c>
      <c r="G73" s="44">
        <f>14312011</f>
        <v>14312011</v>
      </c>
      <c r="H73" s="45">
        <f>17838705</f>
        <v>17838705</v>
      </c>
      <c r="I73" s="45">
        <f>17352744</f>
        <v>17352744</v>
      </c>
      <c r="J73" s="46">
        <f>15628541</f>
        <v>15628541</v>
      </c>
      <c r="K73" s="47">
        <v>15120938.529999999</v>
      </c>
      <c r="L73" s="47">
        <f>22448072.73-K73</f>
        <v>7327134.2000000011</v>
      </c>
      <c r="M73" s="47"/>
      <c r="N73" s="48"/>
      <c r="O73" s="33">
        <f t="shared" ref="O73:O82" si="22">IFERROR(K73/G73,"100"%)</f>
        <v>1.0565208851502419</v>
      </c>
      <c r="P73" s="31">
        <f t="shared" si="20"/>
        <v>0.41074361619859745</v>
      </c>
      <c r="Q73" s="42"/>
      <c r="R73" s="43"/>
      <c r="S73" s="37">
        <f>IFERROR(K73/F73,"100%")</f>
        <v>0.23215835991281766</v>
      </c>
      <c r="T73" s="55">
        <f>IFERROR(((K73+L73)/(G73+H73)),"100%")</f>
        <v>0.69821377321736788</v>
      </c>
      <c r="U73" s="42"/>
      <c r="V73" s="43"/>
      <c r="W73" s="27"/>
    </row>
    <row r="74" spans="3:23" ht="30" x14ac:dyDescent="0.25">
      <c r="E74" s="151" t="s">
        <v>178</v>
      </c>
      <c r="F74" s="136">
        <f t="shared" si="21"/>
        <v>40968595</v>
      </c>
      <c r="G74" s="137">
        <v>9135560</v>
      </c>
      <c r="H74" s="138">
        <v>12065395</v>
      </c>
      <c r="I74" s="138">
        <v>9126565</v>
      </c>
      <c r="J74" s="139">
        <v>10641075</v>
      </c>
      <c r="K74" s="137">
        <v>5661319.1200000001</v>
      </c>
      <c r="L74" s="140">
        <f>12538029.39-K74</f>
        <v>6876710.2700000005</v>
      </c>
      <c r="M74" s="140"/>
      <c r="N74" s="141"/>
      <c r="O74" s="33">
        <f t="shared" si="22"/>
        <v>0.61970137791224622</v>
      </c>
      <c r="P74" s="31">
        <f t="shared" si="20"/>
        <v>0.56995318180631471</v>
      </c>
      <c r="Q74" s="142"/>
      <c r="R74" s="143"/>
      <c r="S74" s="37">
        <f t="shared" ref="S74:S82" si="23">IFERROR(K74/F74,"100%")</f>
        <v>0.13818680186616114</v>
      </c>
      <c r="T74" s="55">
        <f t="shared" ref="T74:T82" si="24">IFERROR(((K74+L74)/(G74+H74)),"100%")</f>
        <v>0.59138984022182017</v>
      </c>
      <c r="U74" s="142"/>
      <c r="V74" s="143"/>
      <c r="W74" s="144"/>
    </row>
    <row r="75" spans="3:23" ht="45" x14ac:dyDescent="0.25">
      <c r="E75" s="151" t="s">
        <v>179</v>
      </c>
      <c r="F75" s="136">
        <f t="shared" si="21"/>
        <v>17498501</v>
      </c>
      <c r="G75" s="137">
        <v>3998391</v>
      </c>
      <c r="H75" s="138">
        <v>4009460</v>
      </c>
      <c r="I75" s="138">
        <v>4024891</v>
      </c>
      <c r="J75" s="139">
        <v>5465759</v>
      </c>
      <c r="K75" s="137">
        <v>4448264.5199999996</v>
      </c>
      <c r="L75" s="140">
        <f>9086158.94-K75</f>
        <v>4637894.42</v>
      </c>
      <c r="M75" s="140"/>
      <c r="N75" s="141"/>
      <c r="O75" s="33">
        <f t="shared" si="22"/>
        <v>1.1125136386111312</v>
      </c>
      <c r="P75" s="31">
        <f t="shared" si="20"/>
        <v>1.1567379198196266</v>
      </c>
      <c r="Q75" s="142"/>
      <c r="R75" s="143"/>
      <c r="S75" s="37">
        <f t="shared" si="23"/>
        <v>0.25420831875827532</v>
      </c>
      <c r="T75" s="55">
        <f t="shared" si="24"/>
        <v>1.134656344130279</v>
      </c>
      <c r="U75" s="142"/>
      <c r="V75" s="143"/>
      <c r="W75" s="144"/>
    </row>
    <row r="76" spans="3:23" ht="30" x14ac:dyDescent="0.25">
      <c r="E76" s="151" t="s">
        <v>180</v>
      </c>
      <c r="F76" s="136">
        <f t="shared" si="21"/>
        <v>43825415</v>
      </c>
      <c r="G76" s="137">
        <v>18781613</v>
      </c>
      <c r="H76" s="138">
        <v>17446646</v>
      </c>
      <c r="I76" s="138">
        <v>3306233</v>
      </c>
      <c r="J76" s="139">
        <v>4290923</v>
      </c>
      <c r="K76" s="137">
        <v>3252773.51</v>
      </c>
      <c r="L76" s="140">
        <f>16246704.11-K76</f>
        <v>12993930.6</v>
      </c>
      <c r="M76" s="140"/>
      <c r="N76" s="141"/>
      <c r="O76" s="33">
        <f t="shared" si="22"/>
        <v>0.17318925216912945</v>
      </c>
      <c r="P76" s="31">
        <f t="shared" si="20"/>
        <v>0.74478100833822158</v>
      </c>
      <c r="Q76" s="142"/>
      <c r="R76" s="143"/>
      <c r="S76" s="37">
        <f t="shared" si="23"/>
        <v>7.4221168470395546E-2</v>
      </c>
      <c r="T76" s="55">
        <f t="shared" si="24"/>
        <v>0.44845390196641799</v>
      </c>
      <c r="U76" s="142"/>
      <c r="V76" s="143"/>
      <c r="W76" s="144"/>
    </row>
    <row r="77" spans="3:23" x14ac:dyDescent="0.25">
      <c r="E77" s="151" t="s">
        <v>181</v>
      </c>
      <c r="F77" s="136">
        <f t="shared" si="21"/>
        <v>937492940</v>
      </c>
      <c r="G77" s="137">
        <v>189338967</v>
      </c>
      <c r="H77" s="138">
        <v>267202399</v>
      </c>
      <c r="I77" s="138">
        <v>267825448</v>
      </c>
      <c r="J77" s="139">
        <v>213126126</v>
      </c>
      <c r="K77" s="137">
        <v>41398222.350000001</v>
      </c>
      <c r="L77" s="140">
        <f>78755565.25-K77</f>
        <v>37357342.899999999</v>
      </c>
      <c r="M77" s="140"/>
      <c r="N77" s="141"/>
      <c r="O77" s="33">
        <f t="shared" si="22"/>
        <v>0.21864607695889671</v>
      </c>
      <c r="P77" s="31">
        <f t="shared" si="20"/>
        <v>0.13980915979725167</v>
      </c>
      <c r="Q77" s="142"/>
      <c r="R77" s="143"/>
      <c r="S77" s="37">
        <f t="shared" si="23"/>
        <v>4.4158436382464916E-2</v>
      </c>
      <c r="T77" s="55">
        <f t="shared" si="24"/>
        <v>0.17250477418950905</v>
      </c>
      <c r="U77" s="142"/>
      <c r="V77" s="143"/>
      <c r="W77" s="144"/>
    </row>
    <row r="78" spans="3:23" x14ac:dyDescent="0.25">
      <c r="E78" s="151" t="s">
        <v>182</v>
      </c>
      <c r="F78" s="136">
        <f t="shared" si="21"/>
        <v>168260689</v>
      </c>
      <c r="G78" s="137">
        <v>49557369</v>
      </c>
      <c r="H78" s="138">
        <v>40718834</v>
      </c>
      <c r="I78" s="138">
        <v>42025281</v>
      </c>
      <c r="J78" s="139">
        <v>35959205</v>
      </c>
      <c r="K78" s="137">
        <v>33339483.890000001</v>
      </c>
      <c r="L78" s="140">
        <f>73470936.44-K78</f>
        <v>40131452.549999997</v>
      </c>
      <c r="M78" s="140"/>
      <c r="N78" s="141"/>
      <c r="O78" s="33">
        <f t="shared" si="22"/>
        <v>0.67274523572871681</v>
      </c>
      <c r="P78" s="31">
        <f t="shared" si="20"/>
        <v>0.9855746986762931</v>
      </c>
      <c r="Q78" s="142"/>
      <c r="R78" s="143"/>
      <c r="S78" s="37">
        <f t="shared" si="23"/>
        <v>0.19814184815325461</v>
      </c>
      <c r="T78" s="55">
        <f t="shared" si="24"/>
        <v>0.81384610781647515</v>
      </c>
      <c r="U78" s="142"/>
      <c r="V78" s="143"/>
      <c r="W78" s="144"/>
    </row>
    <row r="79" spans="3:23" ht="30" x14ac:dyDescent="0.25">
      <c r="E79" s="151" t="s">
        <v>183</v>
      </c>
      <c r="F79" s="136">
        <f t="shared" si="21"/>
        <v>14999539</v>
      </c>
      <c r="G79" s="137">
        <v>3338656</v>
      </c>
      <c r="H79" s="138">
        <v>3607849</v>
      </c>
      <c r="I79" s="138">
        <v>3467189</v>
      </c>
      <c r="J79" s="139">
        <v>4585845</v>
      </c>
      <c r="K79" s="137">
        <v>3908008.68</v>
      </c>
      <c r="L79" s="140">
        <f>7654837.48-K79</f>
        <v>3746828.8000000003</v>
      </c>
      <c r="M79" s="140"/>
      <c r="N79" s="141"/>
      <c r="O79" s="33">
        <f t="shared" si="22"/>
        <v>1.1705334961134062</v>
      </c>
      <c r="P79" s="31">
        <f t="shared" si="20"/>
        <v>1.0385215124025424</v>
      </c>
      <c r="Q79" s="142"/>
      <c r="R79" s="143"/>
      <c r="S79" s="37">
        <f t="shared" si="23"/>
        <v>0.26054191932165383</v>
      </c>
      <c r="T79" s="55">
        <f t="shared" si="24"/>
        <v>1.1019696206941476</v>
      </c>
      <c r="U79" s="142"/>
      <c r="V79" s="143"/>
      <c r="W79" s="144"/>
    </row>
    <row r="80" spans="3:23" ht="45" x14ac:dyDescent="0.25">
      <c r="E80" s="151" t="s">
        <v>184</v>
      </c>
      <c r="F80" s="136">
        <f t="shared" si="21"/>
        <v>13546439</v>
      </c>
      <c r="G80" s="137">
        <v>3126522</v>
      </c>
      <c r="H80" s="138">
        <v>3139997</v>
      </c>
      <c r="I80" s="138">
        <v>3116071</v>
      </c>
      <c r="J80" s="139">
        <v>4163849</v>
      </c>
      <c r="K80" s="137">
        <v>3215247.66</v>
      </c>
      <c r="L80" s="140">
        <f>6722678.57-K80</f>
        <v>3507430.91</v>
      </c>
      <c r="M80" s="140"/>
      <c r="N80" s="141"/>
      <c r="O80" s="33">
        <f t="shared" si="22"/>
        <v>1.0283783897890373</v>
      </c>
      <c r="P80" s="31">
        <f t="shared" si="20"/>
        <v>1.1170172805897585</v>
      </c>
      <c r="Q80" s="142"/>
      <c r="R80" s="143"/>
      <c r="S80" s="37">
        <f t="shared" si="23"/>
        <v>0.23735002682254724</v>
      </c>
      <c r="T80" s="55">
        <f t="shared" si="24"/>
        <v>1.072793136029748</v>
      </c>
      <c r="U80" s="142"/>
      <c r="V80" s="143"/>
      <c r="W80" s="144"/>
    </row>
    <row r="81" spans="5:23" x14ac:dyDescent="0.25">
      <c r="E81" s="151" t="s">
        <v>185</v>
      </c>
      <c r="F81" s="136">
        <f t="shared" si="21"/>
        <v>13444265</v>
      </c>
      <c r="G81" s="137">
        <v>3017396</v>
      </c>
      <c r="H81" s="138">
        <v>3133783</v>
      </c>
      <c r="I81" s="138">
        <v>3114502</v>
      </c>
      <c r="J81" s="139">
        <v>4178584</v>
      </c>
      <c r="K81" s="137">
        <v>3030001.2</v>
      </c>
      <c r="L81" s="140">
        <f>6505551.59-K81</f>
        <v>3475550.3899999997</v>
      </c>
      <c r="M81" s="140"/>
      <c r="N81" s="141"/>
      <c r="O81" s="33">
        <f t="shared" si="22"/>
        <v>1.004177509349121</v>
      </c>
      <c r="P81" s="31">
        <f t="shared" si="20"/>
        <v>1.1090590478026079</v>
      </c>
      <c r="Q81" s="142"/>
      <c r="R81" s="143"/>
      <c r="S81" s="37">
        <f t="shared" si="23"/>
        <v>0.22537499818695927</v>
      </c>
      <c r="T81" s="55">
        <f t="shared" si="24"/>
        <v>1.0576105149923292</v>
      </c>
      <c r="U81" s="142"/>
      <c r="V81" s="143"/>
      <c r="W81" s="144"/>
    </row>
    <row r="82" spans="5:23" ht="15.75" thickBot="1" x14ac:dyDescent="0.3">
      <c r="E82" s="156" t="s">
        <v>202</v>
      </c>
      <c r="F82" s="26">
        <f t="shared" si="21"/>
        <v>140269487</v>
      </c>
      <c r="G82" s="49">
        <v>91130710</v>
      </c>
      <c r="H82" s="50">
        <v>17197535</v>
      </c>
      <c r="I82" s="50">
        <v>13246680</v>
      </c>
      <c r="J82" s="51">
        <v>18694562</v>
      </c>
      <c r="K82" s="49">
        <v>110176228.04000001</v>
      </c>
      <c r="L82" s="52">
        <f>125053507.56-K82</f>
        <v>14877279.519999996</v>
      </c>
      <c r="M82" s="52"/>
      <c r="N82" s="53"/>
      <c r="O82" s="155">
        <f t="shared" si="22"/>
        <v>1.2089912175599202</v>
      </c>
      <c r="P82" s="157">
        <f t="shared" si="20"/>
        <v>0.86508208996231117</v>
      </c>
      <c r="Q82" s="35"/>
      <c r="R82" s="36"/>
      <c r="S82" s="158">
        <f t="shared" si="23"/>
        <v>0.78546111771264981</v>
      </c>
      <c r="T82" s="158">
        <f t="shared" si="24"/>
        <v>1.1543942907964586</v>
      </c>
      <c r="U82" s="35"/>
      <c r="V82" s="36"/>
      <c r="W82" s="28"/>
    </row>
    <row r="83" spans="5:23" x14ac:dyDescent="0.25">
      <c r="O83" s="123"/>
    </row>
  </sheetData>
  <mergeCells count="29">
    <mergeCell ref="B13:B15"/>
    <mergeCell ref="P11:S11"/>
    <mergeCell ref="T11:V11"/>
    <mergeCell ref="B11:B12"/>
    <mergeCell ref="C11:C12"/>
    <mergeCell ref="D11:F11"/>
    <mergeCell ref="G11:K11"/>
    <mergeCell ref="C13:C15"/>
    <mergeCell ref="C66:E66"/>
    <mergeCell ref="L66:Q66"/>
    <mergeCell ref="U66:W66"/>
    <mergeCell ref="C56:F56"/>
    <mergeCell ref="B16:F16"/>
    <mergeCell ref="E72:F72"/>
    <mergeCell ref="E2:S2"/>
    <mergeCell ref="E3:S3"/>
    <mergeCell ref="E4:S4"/>
    <mergeCell ref="L11:O11"/>
    <mergeCell ref="E5:S5"/>
    <mergeCell ref="K70:N70"/>
    <mergeCell ref="O70:R70"/>
    <mergeCell ref="S70:V70"/>
    <mergeCell ref="E69:W69"/>
    <mergeCell ref="E70:E71"/>
    <mergeCell ref="W70:W71"/>
    <mergeCell ref="F70:F71"/>
    <mergeCell ref="G70:J70"/>
    <mergeCell ref="G10:V10"/>
    <mergeCell ref="W11:W12"/>
  </mergeCells>
  <conditionalFormatting sqref="G72:J82">
    <cfRule type="containsBlanks" dxfId="133" priority="230">
      <formula>LEN(TRIM(G72))=0</formula>
    </cfRule>
  </conditionalFormatting>
  <conditionalFormatting sqref="H13:K13">
    <cfRule type="containsBlanks" dxfId="132" priority="307">
      <formula>LEN(TRIM(H13))=0</formula>
    </cfRule>
  </conditionalFormatting>
  <conditionalFormatting sqref="H16:K55">
    <cfRule type="containsBlanks" dxfId="131" priority="240">
      <formula>LEN(TRIM(H16))=0</formula>
    </cfRule>
  </conditionalFormatting>
  <conditionalFormatting sqref="K72:N82 Q73:R81 U73:V81">
    <cfRule type="containsBlanks" dxfId="130" priority="231">
      <formula>LEN(TRIM(K72))=0</formula>
    </cfRule>
  </conditionalFormatting>
  <conditionalFormatting sqref="L19:O51">
    <cfRule type="containsBlanks" dxfId="129" priority="132">
      <formula>LEN(TRIM(L19))=0</formula>
    </cfRule>
  </conditionalFormatting>
  <conditionalFormatting sqref="L52 L13:P18 L53:M53 O52:O53 L54:O55">
    <cfRule type="containsBlanks" dxfId="128" priority="255">
      <formula>LEN(TRIM(L13))=0</formula>
    </cfRule>
  </conditionalFormatting>
  <conditionalFormatting sqref="M52:N52">
    <cfRule type="containsBlanks" dxfId="127" priority="92">
      <formula>LEN(TRIM(M52))=0</formula>
    </cfRule>
  </conditionalFormatting>
  <conditionalFormatting sqref="O73:O82 S73:S82">
    <cfRule type="cellIs" dxfId="126" priority="334" stopIfTrue="1" operator="equal">
      <formula>"100%"</formula>
    </cfRule>
    <cfRule type="cellIs" dxfId="125" priority="335" stopIfTrue="1" operator="lessThan">
      <formula>0.5</formula>
    </cfRule>
    <cfRule type="cellIs" dxfId="124" priority="336" stopIfTrue="1" operator="between">
      <formula>0.5</formula>
      <formula>0.7</formula>
    </cfRule>
    <cfRule type="cellIs" dxfId="123" priority="337" stopIfTrue="1" operator="between">
      <formula>0.7</formula>
      <formula>1.2</formula>
    </cfRule>
    <cfRule type="cellIs" dxfId="122" priority="338" stopIfTrue="1" operator="greaterThanOrEqual">
      <formula>1.2</formula>
    </cfRule>
    <cfRule type="containsBlanks" dxfId="121" priority="339" stopIfTrue="1">
      <formula>LEN(TRIM(O73))=0</formula>
    </cfRule>
  </conditionalFormatting>
  <conditionalFormatting sqref="O72:V72">
    <cfRule type="cellIs" dxfId="120" priority="218" stopIfTrue="1" operator="equal">
      <formula>"100%"</formula>
    </cfRule>
    <cfRule type="cellIs" dxfId="119" priority="219" stopIfTrue="1" operator="lessThan">
      <formula>0.5</formula>
    </cfRule>
    <cfRule type="cellIs" dxfId="118" priority="220" stopIfTrue="1" operator="between">
      <formula>0.5</formula>
      <formula>0.7</formula>
    </cfRule>
    <cfRule type="cellIs" dxfId="117" priority="221" stopIfTrue="1" operator="between">
      <formula>0.7</formula>
      <formula>1.2</formula>
    </cfRule>
    <cfRule type="cellIs" dxfId="116" priority="222" stopIfTrue="1" operator="greaterThanOrEqual">
      <formula>1.2</formula>
    </cfRule>
    <cfRule type="containsBlanks" dxfId="115" priority="223" stopIfTrue="1">
      <formula>LEN(TRIM(O72))=0</formula>
    </cfRule>
  </conditionalFormatting>
  <conditionalFormatting sqref="Q82:R82 U82:V82">
    <cfRule type="containsBlanks" dxfId="114" priority="308">
      <formula>LEN(TRIM(Q82))=0</formula>
    </cfRule>
  </conditionalFormatting>
  <conditionalFormatting sqref="P13:P18">
    <cfRule type="cellIs" dxfId="113" priority="264" stopIfTrue="1" operator="equal">
      <formula>"100%"</formula>
    </cfRule>
    <cfRule type="cellIs" dxfId="112" priority="265" stopIfTrue="1" operator="lessThan">
      <formula>0.5</formula>
    </cfRule>
    <cfRule type="cellIs" dxfId="111" priority="266" stopIfTrue="1" operator="between">
      <formula>0.5</formula>
      <formula>0.7</formula>
    </cfRule>
    <cfRule type="cellIs" dxfId="110" priority="267" stopIfTrue="1" operator="between">
      <formula>0.7</formula>
      <formula>1.2</formula>
    </cfRule>
    <cfRule type="cellIs" dxfId="109" priority="268" stopIfTrue="1" operator="greaterThanOrEqual">
      <formula>1.2</formula>
    </cfRule>
    <cfRule type="containsBlanks" dxfId="108" priority="269" stopIfTrue="1">
      <formula>LEN(TRIM(P13))=0</formula>
    </cfRule>
  </conditionalFormatting>
  <conditionalFormatting sqref="P19:P50 P52:P55">
    <cfRule type="cellIs" dxfId="107" priority="186" stopIfTrue="1" operator="equal">
      <formula>"100%"</formula>
    </cfRule>
    <cfRule type="cellIs" dxfId="106" priority="187" stopIfTrue="1" operator="lessThan">
      <formula>0.5</formula>
    </cfRule>
    <cfRule type="cellIs" dxfId="105" priority="188" stopIfTrue="1" operator="between">
      <formula>0.5</formula>
      <formula>0.7</formula>
    </cfRule>
    <cfRule type="cellIs" dxfId="104" priority="189" stopIfTrue="1" operator="between">
      <formula>0.7</formula>
      <formula>1.2</formula>
    </cfRule>
    <cfRule type="cellIs" dxfId="103" priority="190" stopIfTrue="1" operator="greaterThanOrEqual">
      <formula>1.2</formula>
    </cfRule>
    <cfRule type="containsBlanks" dxfId="102" priority="191" stopIfTrue="1">
      <formula>LEN(TRIM(P19))=0</formula>
    </cfRule>
  </conditionalFormatting>
  <conditionalFormatting sqref="Q17:Q50 Q52:Q55">
    <cfRule type="cellIs" dxfId="101" priority="86" stopIfTrue="1" operator="equal">
      <formula>"100%"</formula>
    </cfRule>
    <cfRule type="cellIs" dxfId="100" priority="87" stopIfTrue="1" operator="lessThan">
      <formula>0.5</formula>
    </cfRule>
    <cfRule type="cellIs" dxfId="99" priority="88" stopIfTrue="1" operator="between">
      <formula>0.5</formula>
      <formula>0.7</formula>
    </cfRule>
    <cfRule type="cellIs" dxfId="98" priority="89" stopIfTrue="1" operator="between">
      <formula>0.7</formula>
      <formula>1.2</formula>
    </cfRule>
    <cfRule type="cellIs" dxfId="97" priority="90" stopIfTrue="1" operator="greaterThanOrEqual">
      <formula>1.2</formula>
    </cfRule>
    <cfRule type="containsBlanks" dxfId="96" priority="91" stopIfTrue="1">
      <formula>LEN(TRIM(Q17))=0</formula>
    </cfRule>
  </conditionalFormatting>
  <conditionalFormatting sqref="Q13:Q15 S13:T15 V13:V15">
    <cfRule type="containsBlanks" dxfId="95" priority="153">
      <formula>LEN(TRIM(Q13))=0</formula>
    </cfRule>
  </conditionalFormatting>
  <conditionalFormatting sqref="Q16:V16 Q13:Q15 S13:T15 V13:V15">
    <cfRule type="cellIs" dxfId="94" priority="154" stopIfTrue="1" operator="equal">
      <formula>"100%"</formula>
    </cfRule>
    <cfRule type="cellIs" dxfId="93" priority="155" stopIfTrue="1" operator="lessThan">
      <formula>0.5</formula>
    </cfRule>
    <cfRule type="cellIs" dxfId="92" priority="156" stopIfTrue="1" operator="between">
      <formula>0.5</formula>
      <formula>0.7</formula>
    </cfRule>
    <cfRule type="cellIs" dxfId="91" priority="157" stopIfTrue="1" operator="between">
      <formula>0.7</formula>
      <formula>1.2</formula>
    </cfRule>
    <cfRule type="cellIs" dxfId="90" priority="158" stopIfTrue="1" operator="greaterThanOrEqual">
      <formula>1.2</formula>
    </cfRule>
    <cfRule type="containsBlanks" dxfId="89" priority="159" stopIfTrue="1">
      <formula>LEN(TRIM(Q13))=0</formula>
    </cfRule>
  </conditionalFormatting>
  <conditionalFormatting sqref="S72:V72">
    <cfRule type="containsBlanks" dxfId="88" priority="217">
      <formula>LEN(TRIM(S72))=0</formula>
    </cfRule>
  </conditionalFormatting>
  <conditionalFormatting sqref="T16:V16 T17:T18 V17:V18 V51 T52:V55 T19:V50">
    <cfRule type="containsBlanks" dxfId="87" priority="100">
      <formula>LEN(TRIM(T16))=0</formula>
    </cfRule>
  </conditionalFormatting>
  <conditionalFormatting sqref="T17:T18 V17:V18 V51 T52:V55 T19:V50">
    <cfRule type="cellIs" dxfId="86" priority="101" stopIfTrue="1" operator="equal">
      <formula>"100%"</formula>
    </cfRule>
    <cfRule type="cellIs" dxfId="85" priority="102" stopIfTrue="1" operator="lessThan">
      <formula>0.5</formula>
    </cfRule>
    <cfRule type="cellIs" dxfId="84" priority="103" stopIfTrue="1" operator="between">
      <formula>0.5</formula>
      <formula>0.7</formula>
    </cfRule>
    <cfRule type="cellIs" dxfId="83" priority="104" stopIfTrue="1" operator="between">
      <formula>0.7</formula>
      <formula>1.2</formula>
    </cfRule>
    <cfRule type="cellIs" dxfId="82" priority="105" stopIfTrue="1" operator="greaterThanOrEqual">
      <formula>1.2</formula>
    </cfRule>
    <cfRule type="containsBlanks" dxfId="81" priority="106" stopIfTrue="1">
      <formula>LEN(TRIM(T17))=0</formula>
    </cfRule>
  </conditionalFormatting>
  <conditionalFormatting sqref="P51:R51 T51:U51">
    <cfRule type="cellIs" dxfId="80" priority="82" operator="between">
      <formula>0</formula>
      <formula>1</formula>
    </cfRule>
    <cfRule type="cellIs" dxfId="79" priority="83" operator="between">
      <formula>1.01</formula>
      <formula>1.3</formula>
    </cfRule>
    <cfRule type="cellIs" dxfId="78" priority="84" operator="greaterThan">
      <formula>1.3</formula>
    </cfRule>
    <cfRule type="containsBlanks" dxfId="77" priority="85">
      <formula>LEN(TRIM(P51))=0</formula>
    </cfRule>
  </conditionalFormatting>
  <conditionalFormatting sqref="P73:P82">
    <cfRule type="cellIs" dxfId="76" priority="76" stopIfTrue="1" operator="equal">
      <formula>"100%"</formula>
    </cfRule>
    <cfRule type="cellIs" dxfId="75" priority="77" stopIfTrue="1" operator="lessThan">
      <formula>0.5</formula>
    </cfRule>
    <cfRule type="cellIs" dxfId="74" priority="78" stopIfTrue="1" operator="between">
      <formula>0.5</formula>
      <formula>0.7</formula>
    </cfRule>
    <cfRule type="cellIs" dxfId="73" priority="79" stopIfTrue="1" operator="between">
      <formula>0.7</formula>
      <formula>1.2</formula>
    </cfRule>
    <cfRule type="cellIs" dxfId="72" priority="80" stopIfTrue="1" operator="greaterThanOrEqual">
      <formula>1.2</formula>
    </cfRule>
    <cfRule type="containsBlanks" dxfId="71" priority="81" stopIfTrue="1">
      <formula>LEN(TRIM(P73))=0</formula>
    </cfRule>
  </conditionalFormatting>
  <conditionalFormatting sqref="T73:T82">
    <cfRule type="cellIs" dxfId="70" priority="70" stopIfTrue="1" operator="equal">
      <formula>"100%"</formula>
    </cfRule>
    <cfRule type="cellIs" dxfId="69" priority="71" stopIfTrue="1" operator="lessThan">
      <formula>0.5</formula>
    </cfRule>
    <cfRule type="cellIs" dxfId="68" priority="72" stopIfTrue="1" operator="between">
      <formula>0.5</formula>
      <formula>0.7</formula>
    </cfRule>
    <cfRule type="cellIs" dxfId="67" priority="73" stopIfTrue="1" operator="between">
      <formula>0.7</formula>
      <formula>1.2</formula>
    </cfRule>
    <cfRule type="cellIs" dxfId="66" priority="74" stopIfTrue="1" operator="greaterThanOrEqual">
      <formula>1.2</formula>
    </cfRule>
    <cfRule type="containsBlanks" dxfId="65" priority="75" stopIfTrue="1">
      <formula>LEN(TRIM(T73))=0</formula>
    </cfRule>
  </conditionalFormatting>
  <conditionalFormatting sqref="T73:T82">
    <cfRule type="containsBlanks" dxfId="64" priority="69">
      <formula>LEN(TRIM(T73))=0</formula>
    </cfRule>
  </conditionalFormatting>
  <conditionalFormatting sqref="R13:R15">
    <cfRule type="containsBlanks" dxfId="63" priority="56">
      <formula>LEN(TRIM(R13))=0</formula>
    </cfRule>
  </conditionalFormatting>
  <conditionalFormatting sqref="R15">
    <cfRule type="cellIs" dxfId="62" priority="57" stopIfTrue="1" operator="equal">
      <formula>"100%"</formula>
    </cfRule>
    <cfRule type="cellIs" dxfId="61" priority="58" stopIfTrue="1" operator="lessThan">
      <formula>0.5</formula>
    </cfRule>
    <cfRule type="cellIs" dxfId="60" priority="59" stopIfTrue="1" operator="between">
      <formula>0.5</formula>
      <formula>0.7</formula>
    </cfRule>
    <cfRule type="cellIs" dxfId="59" priority="60" stopIfTrue="1" operator="between">
      <formula>0.7</formula>
      <formula>1.2</formula>
    </cfRule>
    <cfRule type="cellIs" dxfId="58" priority="61" stopIfTrue="1" operator="greaterThanOrEqual">
      <formula>1.2</formula>
    </cfRule>
    <cfRule type="containsBlanks" dxfId="57" priority="62" stopIfTrue="1">
      <formula>LEN(TRIM(R15))=0</formula>
    </cfRule>
  </conditionalFormatting>
  <conditionalFormatting sqref="R13:R14">
    <cfRule type="cellIs" dxfId="56" priority="63" stopIfTrue="1" operator="equal">
      <formula>"100%"</formula>
    </cfRule>
    <cfRule type="cellIs" dxfId="55" priority="64" stopIfTrue="1" operator="lessThan">
      <formula>0.5</formula>
    </cfRule>
    <cfRule type="cellIs" dxfId="54" priority="65" stopIfTrue="1" operator="between">
      <formula>0.5</formula>
      <formula>0.7</formula>
    </cfRule>
    <cfRule type="cellIs" dxfId="53" priority="66" stopIfTrue="1" operator="between">
      <formula>0.7</formula>
      <formula>1.2</formula>
    </cfRule>
    <cfRule type="cellIs" dxfId="52" priority="67" stopIfTrue="1" operator="greaterThanOrEqual">
      <formula>1.2</formula>
    </cfRule>
    <cfRule type="containsBlanks" dxfId="51" priority="68" stopIfTrue="1">
      <formula>LEN(TRIM(R13))=0</formula>
    </cfRule>
  </conditionalFormatting>
  <conditionalFormatting sqref="U13:U15">
    <cfRule type="containsBlanks" dxfId="50" priority="49">
      <formula>LEN(TRIM(U13))=0</formula>
    </cfRule>
    <cfRule type="cellIs" dxfId="49" priority="50" stopIfTrue="1" operator="equal">
      <formula>"100%"</formula>
    </cfRule>
    <cfRule type="cellIs" dxfId="48" priority="51" stopIfTrue="1" operator="lessThan">
      <formula>0.5</formula>
    </cfRule>
    <cfRule type="cellIs" dxfId="47" priority="52" stopIfTrue="1" operator="between">
      <formula>0.5</formula>
      <formula>0.7</formula>
    </cfRule>
    <cfRule type="cellIs" dxfId="46" priority="53" stopIfTrue="1" operator="between">
      <formula>0.7</formula>
      <formula>1.2</formula>
    </cfRule>
    <cfRule type="cellIs" dxfId="45" priority="54" stopIfTrue="1" operator="greaterThanOrEqual">
      <formula>1.2</formula>
    </cfRule>
    <cfRule type="containsBlanks" dxfId="44" priority="55" stopIfTrue="1">
      <formula>LEN(TRIM(U13))=0</formula>
    </cfRule>
  </conditionalFormatting>
  <conditionalFormatting sqref="R17:R23">
    <cfRule type="cellIs" dxfId="43" priority="43" stopIfTrue="1" operator="equal">
      <formula>"100%"</formula>
    </cfRule>
    <cfRule type="cellIs" dxfId="42" priority="44" stopIfTrue="1" operator="lessThan">
      <formula>0.5</formula>
    </cfRule>
    <cfRule type="cellIs" dxfId="41" priority="45" stopIfTrue="1" operator="between">
      <formula>0.5</formula>
      <formula>0.7</formula>
    </cfRule>
    <cfRule type="cellIs" dxfId="40" priority="46" stopIfTrue="1" operator="between">
      <formula>0.7</formula>
      <formula>1.2</formula>
    </cfRule>
    <cfRule type="cellIs" dxfId="39" priority="47" stopIfTrue="1" operator="greaterThanOrEqual">
      <formula>1.2</formula>
    </cfRule>
    <cfRule type="containsBlanks" dxfId="38" priority="48" stopIfTrue="1">
      <formula>LEN(TRIM(R17))=0</formula>
    </cfRule>
  </conditionalFormatting>
  <conditionalFormatting sqref="R31:R41">
    <cfRule type="cellIs" dxfId="37" priority="37" stopIfTrue="1" operator="equal">
      <formula>"100%"</formula>
    </cfRule>
    <cfRule type="cellIs" dxfId="36" priority="38" stopIfTrue="1" operator="lessThan">
      <formula>0.5</formula>
    </cfRule>
    <cfRule type="cellIs" dxfId="35" priority="39" stopIfTrue="1" operator="between">
      <formula>0.5</formula>
      <formula>0.7</formula>
    </cfRule>
    <cfRule type="cellIs" dxfId="34" priority="40" stopIfTrue="1" operator="between">
      <formula>0.7</formula>
      <formula>1.2</formula>
    </cfRule>
    <cfRule type="cellIs" dxfId="33" priority="41" stopIfTrue="1" operator="greaterThanOrEqual">
      <formula>1.2</formula>
    </cfRule>
    <cfRule type="containsBlanks" dxfId="32" priority="42" stopIfTrue="1">
      <formula>LEN(TRIM(R31))=0</formula>
    </cfRule>
  </conditionalFormatting>
  <conditionalFormatting sqref="U17:U18">
    <cfRule type="containsBlanks" dxfId="31" priority="30">
      <formula>LEN(TRIM(U17))=0</formula>
    </cfRule>
    <cfRule type="cellIs" dxfId="30" priority="31" stopIfTrue="1" operator="equal">
      <formula>"100%"</formula>
    </cfRule>
    <cfRule type="cellIs" dxfId="29" priority="32" stopIfTrue="1" operator="lessThan">
      <formula>0.5</formula>
    </cfRule>
    <cfRule type="cellIs" dxfId="28" priority="33" stopIfTrue="1" operator="between">
      <formula>0.5</formula>
      <formula>0.7</formula>
    </cfRule>
    <cfRule type="cellIs" dxfId="27" priority="34" stopIfTrue="1" operator="between">
      <formula>0.7</formula>
      <formula>1.2</formula>
    </cfRule>
    <cfRule type="cellIs" dxfId="26" priority="35" stopIfTrue="1" operator="greaterThanOrEqual">
      <formula>1.2</formula>
    </cfRule>
    <cfRule type="containsBlanks" dxfId="25" priority="36" stopIfTrue="1">
      <formula>LEN(TRIM(U17))=0</formula>
    </cfRule>
  </conditionalFormatting>
  <conditionalFormatting sqref="R24:R30">
    <cfRule type="cellIs" dxfId="24" priority="24" stopIfTrue="1" operator="equal">
      <formula>"100%"</formula>
    </cfRule>
    <cfRule type="cellIs" dxfId="23" priority="25" stopIfTrue="1" operator="lessThan">
      <formula>0.5</formula>
    </cfRule>
    <cfRule type="cellIs" dxfId="22" priority="26" stopIfTrue="1" operator="between">
      <formula>0.5</formula>
      <formula>0.7</formula>
    </cfRule>
    <cfRule type="cellIs" dxfId="21" priority="27" stopIfTrue="1" operator="between">
      <formula>0.7</formula>
      <formula>1.2</formula>
    </cfRule>
    <cfRule type="cellIs" dxfId="20" priority="28" stopIfTrue="1" operator="greaterThanOrEqual">
      <formula>1.2</formula>
    </cfRule>
    <cfRule type="containsBlanks" dxfId="19" priority="29" stopIfTrue="1">
      <formula>LEN(TRIM(R24))=0</formula>
    </cfRule>
  </conditionalFormatting>
  <conditionalFormatting sqref="R42:R47">
    <cfRule type="cellIs" dxfId="18" priority="18" stopIfTrue="1" operator="equal">
      <formula>"100%"</formula>
    </cfRule>
    <cfRule type="cellIs" dxfId="17" priority="19" stopIfTrue="1" operator="lessThan">
      <formula>0.5</formula>
    </cfRule>
    <cfRule type="cellIs" dxfId="16" priority="20" stopIfTrue="1" operator="between">
      <formula>0.5</formula>
      <formula>0.7</formula>
    </cfRule>
    <cfRule type="cellIs" dxfId="15" priority="21" stopIfTrue="1" operator="between">
      <formula>0.7</formula>
      <formula>1.2</formula>
    </cfRule>
    <cfRule type="cellIs" dxfId="14" priority="22" stopIfTrue="1" operator="greaterThanOrEqual">
      <formula>1.2</formula>
    </cfRule>
    <cfRule type="containsBlanks" dxfId="13" priority="23" stopIfTrue="1">
      <formula>LEN(TRIM(R42))=0</formula>
    </cfRule>
  </conditionalFormatting>
  <conditionalFormatting sqref="R52:R55">
    <cfRule type="cellIs" dxfId="12" priority="12" stopIfTrue="1" operator="equal">
      <formula>"100%"</formula>
    </cfRule>
    <cfRule type="cellIs" dxfId="11" priority="13" stopIfTrue="1" operator="lessThan">
      <formula>0.5</formula>
    </cfRule>
    <cfRule type="cellIs" dxfId="10" priority="14" stopIfTrue="1" operator="between">
      <formula>0.5</formula>
      <formula>0.7</formula>
    </cfRule>
    <cfRule type="cellIs" dxfId="9" priority="15" stopIfTrue="1" operator="between">
      <formula>0.7</formula>
      <formula>1.2</formula>
    </cfRule>
    <cfRule type="cellIs" dxfId="8" priority="16" stopIfTrue="1" operator="greaterThanOrEqual">
      <formula>1.2</formula>
    </cfRule>
    <cfRule type="containsBlanks" dxfId="7" priority="17" stopIfTrue="1">
      <formula>LEN(TRIM(R52))=0</formula>
    </cfRule>
  </conditionalFormatting>
  <conditionalFormatting sqref="R48:R50">
    <cfRule type="cellIs" dxfId="6" priority="6" stopIfTrue="1" operator="equal">
      <formula>"100%"</formula>
    </cfRule>
    <cfRule type="cellIs" dxfId="5" priority="7" stopIfTrue="1" operator="lessThan">
      <formula>0.5</formula>
    </cfRule>
    <cfRule type="cellIs" dxfId="4" priority="8" stopIfTrue="1" operator="between">
      <formula>0.5</formula>
      <formula>0.7</formula>
    </cfRule>
    <cfRule type="cellIs" dxfId="3" priority="9" stopIfTrue="1" operator="between">
      <formula>0.7</formula>
      <formula>1.2</formula>
    </cfRule>
    <cfRule type="cellIs" dxfId="2" priority="10" stopIfTrue="1" operator="greaterThanOrEqual">
      <formula>1.2</formula>
    </cfRule>
    <cfRule type="containsBlanks" dxfId="1" priority="11" stopIfTrue="1">
      <formula>LEN(TRIM(R48))=0</formula>
    </cfRule>
  </conditionalFormatting>
  <conditionalFormatting sqref="N53">
    <cfRule type="containsBlanks" dxfId="0" priority="5">
      <formula>LEN(TRIM(N53))=0</formula>
    </cfRule>
  </conditionalFormatting>
  <pageMargins left="0.70866141732283472" right="0.70866141732283472" top="0.74803149606299213" bottom="0.74803149606299213" header="0.31496062992125984" footer="0.31496062992125984"/>
  <pageSetup paperSize="17" scale="39" orientation="landscape" r:id="rId1"/>
  <rowBreaks count="3" manualBreakCount="3">
    <brk id="23" min="1" max="22" man="1"/>
    <brk id="34" min="1" max="22" man="1"/>
    <brk id="47" min="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5" x14ac:dyDescent="0.25"/>
  <cols>
    <col min="1" max="1" width="20.28515625" customWidth="1"/>
    <col min="2" max="2" width="34.7109375" customWidth="1"/>
  </cols>
  <sheetData>
    <row r="1" spans="1:2" x14ac:dyDescent="0.25">
      <c r="A1" s="41" t="s">
        <v>43</v>
      </c>
    </row>
    <row r="3" spans="1:2" ht="120" customHeight="1" x14ac:dyDescent="0.25">
      <c r="A3" s="214" t="s">
        <v>42</v>
      </c>
      <c r="B3" s="214"/>
    </row>
    <row r="5" spans="1:2" ht="45" x14ac:dyDescent="0.25">
      <c r="A5" s="29"/>
      <c r="B5" s="40" t="s">
        <v>40</v>
      </c>
    </row>
    <row r="6" spans="1:2" ht="60" x14ac:dyDescent="0.25">
      <c r="A6" s="30"/>
      <c r="B6" s="40" t="s">
        <v>41</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3Tr23</vt:lpstr>
      <vt:lpstr>Instrucciones</vt:lpstr>
      <vt:lpstr>'SEGUIMIENTO 3Tr23'!Área_de_impresión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DELL</cp:lastModifiedBy>
  <cp:revision/>
  <cp:lastPrinted>2023-10-05T16:24:03Z</cp:lastPrinted>
  <dcterms:created xsi:type="dcterms:W3CDTF">2020-03-29T15:30:51Z</dcterms:created>
  <dcterms:modified xsi:type="dcterms:W3CDTF">2023-10-05T16:27:27Z</dcterms:modified>
  <cp:category/>
  <cp:contentStatus/>
</cp:coreProperties>
</file>