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DELL\Desktop\ESCRITORIO\AVANCES MIR 2023\4T-2023 MIR AVANCE-ACTUAL\1. Formato de Seguimiento TESORERÍA 4Tr23\"/>
    </mc:Choice>
  </mc:AlternateContent>
  <xr:revisionPtr revIDLastSave="0" documentId="13_ncr:1_{3DFDEAA7-CED4-4CFC-9726-194CE72EBFDC}" xr6:coauthVersionLast="47" xr6:coauthVersionMax="47" xr10:uidLastSave="{00000000-0000-0000-0000-000000000000}"/>
  <bookViews>
    <workbookView xWindow="-120" yWindow="-120" windowWidth="24240" windowHeight="13020" xr2:uid="{00000000-000D-0000-FFFF-FFFF00000000}"/>
  </bookViews>
  <sheets>
    <sheet name="SEGUIMIENTO 4Tr23" sheetId="3" r:id="rId1"/>
    <sheet name="Instrucciones" sheetId="4" r:id="rId2"/>
  </sheets>
  <definedNames>
    <definedName name="ADFASDF">#REF!</definedName>
    <definedName name="_xlnm.Print_Area" localSheetId="0">'SEGUIMIENTO 4Tr23'!$B$1:$W$67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17" i="3" l="1"/>
  <c r="U82" i="3" l="1"/>
  <c r="U81" i="3"/>
  <c r="U80" i="3"/>
  <c r="U79" i="3"/>
  <c r="U78" i="3"/>
  <c r="U77" i="3"/>
  <c r="U76" i="3"/>
  <c r="U75" i="3"/>
  <c r="U74" i="3"/>
  <c r="U73" i="3"/>
  <c r="Q82" i="3"/>
  <c r="Q81" i="3"/>
  <c r="Q80" i="3"/>
  <c r="Q79" i="3"/>
  <c r="Q78" i="3"/>
  <c r="Q77" i="3"/>
  <c r="Q76" i="3"/>
  <c r="Q75" i="3"/>
  <c r="Q74" i="3"/>
  <c r="Q73" i="3"/>
  <c r="V22" i="3"/>
  <c r="R43" i="3"/>
  <c r="V41" i="3" l="1"/>
  <c r="V40" i="3"/>
  <c r="V39" i="3"/>
  <c r="V38" i="3"/>
  <c r="V37" i="3"/>
  <c r="V36" i="3"/>
  <c r="V35" i="3"/>
  <c r="S41" i="3"/>
  <c r="S40" i="3"/>
  <c r="S39" i="3"/>
  <c r="S38" i="3"/>
  <c r="S37" i="3"/>
  <c r="S36" i="3"/>
  <c r="S35" i="3"/>
  <c r="V15" i="3" l="1"/>
  <c r="V14" i="3"/>
  <c r="V13" i="3"/>
  <c r="S15" i="3"/>
  <c r="S14" i="3"/>
  <c r="S13" i="3"/>
  <c r="V30" i="3" l="1"/>
  <c r="V29" i="3"/>
  <c r="V28" i="3"/>
  <c r="V27" i="3"/>
  <c r="S30" i="3"/>
  <c r="S29" i="3"/>
  <c r="S28" i="3"/>
  <c r="S27" i="3"/>
  <c r="V23" i="3" l="1"/>
  <c r="V21" i="3"/>
  <c r="S23" i="3"/>
  <c r="S22" i="3"/>
  <c r="S21" i="3"/>
  <c r="R56" i="3" l="1"/>
  <c r="S51" i="3" l="1"/>
  <c r="Q51" i="3"/>
  <c r="V51" i="3"/>
  <c r="V50" i="3"/>
  <c r="V49" i="3"/>
  <c r="V48" i="3"/>
  <c r="S50" i="3"/>
  <c r="S49" i="3"/>
  <c r="S48" i="3"/>
  <c r="V55" i="3"/>
  <c r="V54" i="3"/>
  <c r="V53" i="3"/>
  <c r="V52" i="3"/>
  <c r="S55" i="3"/>
  <c r="S54" i="3"/>
  <c r="S53" i="3"/>
  <c r="S56" i="3" s="1"/>
  <c r="S52" i="3"/>
  <c r="V26" i="3" l="1"/>
  <c r="V25" i="3"/>
  <c r="V24" i="3"/>
  <c r="S26" i="3"/>
  <c r="S25" i="3"/>
  <c r="S24" i="3"/>
  <c r="V44" i="3" l="1"/>
  <c r="V43" i="3"/>
  <c r="V42" i="3"/>
  <c r="S44" i="3"/>
  <c r="S43" i="3"/>
  <c r="S42" i="3"/>
  <c r="V34" i="3" l="1"/>
  <c r="V33" i="3"/>
  <c r="V32" i="3"/>
  <c r="S34" i="3"/>
  <c r="S33" i="3"/>
  <c r="S32" i="3"/>
  <c r="V31" i="3"/>
  <c r="S31" i="3"/>
  <c r="V18" i="3"/>
  <c r="S18" i="3"/>
  <c r="S17" i="3"/>
  <c r="V20" i="3"/>
  <c r="V19" i="3"/>
  <c r="S20" i="3"/>
  <c r="S19" i="3"/>
  <c r="V47" i="3"/>
  <c r="V46" i="3"/>
  <c r="V45" i="3"/>
  <c r="S47" i="3"/>
  <c r="S46" i="3"/>
  <c r="S45" i="3"/>
  <c r="U33" i="3"/>
  <c r="U41" i="3" l="1"/>
  <c r="U40" i="3"/>
  <c r="U39" i="3"/>
  <c r="U38" i="3"/>
  <c r="U37" i="3"/>
  <c r="U36" i="3"/>
  <c r="U35" i="3"/>
  <c r="R41" i="3"/>
  <c r="R40" i="3"/>
  <c r="R39" i="3"/>
  <c r="R38" i="3"/>
  <c r="R37" i="3"/>
  <c r="R36" i="3"/>
  <c r="R35" i="3"/>
  <c r="U23" i="3" l="1"/>
  <c r="U22" i="3"/>
  <c r="U21" i="3"/>
  <c r="R23" i="3"/>
  <c r="R22" i="3"/>
  <c r="R21" i="3"/>
  <c r="U45" i="3"/>
  <c r="U47" i="3"/>
  <c r="U46" i="3"/>
  <c r="R47" i="3"/>
  <c r="R46" i="3"/>
  <c r="R45" i="3"/>
  <c r="R55" i="3"/>
  <c r="R53" i="3"/>
  <c r="R52" i="3"/>
  <c r="T52" i="3" l="1"/>
  <c r="T51" i="3"/>
  <c r="U55" i="3"/>
  <c r="U54" i="3"/>
  <c r="U53" i="3"/>
  <c r="U52" i="3"/>
  <c r="U51" i="3" l="1"/>
  <c r="R51" i="3"/>
  <c r="U50" i="3"/>
  <c r="U49" i="3"/>
  <c r="U48" i="3"/>
  <c r="R50" i="3"/>
  <c r="R49" i="3"/>
  <c r="R48" i="3"/>
  <c r="R54" i="3" l="1"/>
  <c r="U44" i="3"/>
  <c r="U43" i="3"/>
  <c r="U42" i="3"/>
  <c r="R44" i="3"/>
  <c r="R42" i="3"/>
  <c r="U30" i="3" l="1"/>
  <c r="U29" i="3"/>
  <c r="U28" i="3"/>
  <c r="U27" i="3"/>
  <c r="R30" i="3"/>
  <c r="R29" i="3"/>
  <c r="R28" i="3"/>
  <c r="R27" i="3"/>
  <c r="U26" i="3" l="1"/>
  <c r="U25" i="3"/>
  <c r="U24" i="3"/>
  <c r="R26" i="3"/>
  <c r="R25" i="3"/>
  <c r="R24" i="3"/>
  <c r="U18" i="3"/>
  <c r="U17" i="3"/>
  <c r="R18" i="3"/>
  <c r="R17" i="3"/>
  <c r="U34" i="3"/>
  <c r="U32" i="3"/>
  <c r="U31" i="3"/>
  <c r="U20" i="3"/>
  <c r="U19" i="3"/>
  <c r="T20" i="3"/>
  <c r="T19" i="3"/>
  <c r="R34" i="3"/>
  <c r="R33" i="3"/>
  <c r="R32" i="3"/>
  <c r="R31" i="3"/>
  <c r="R20" i="3" l="1"/>
  <c r="R19" i="3"/>
  <c r="P19" i="3"/>
  <c r="P20" i="3"/>
  <c r="U15" i="3"/>
  <c r="U14" i="3"/>
  <c r="U13" i="3"/>
  <c r="R15" i="3"/>
  <c r="R14" i="3"/>
  <c r="R13" i="3"/>
  <c r="J73" i="3" l="1"/>
  <c r="I73" i="3"/>
  <c r="H73" i="3"/>
  <c r="G73" i="3"/>
  <c r="L75" i="3"/>
  <c r="T75" i="3" s="1"/>
  <c r="L77" i="3"/>
  <c r="P77" i="3" s="1"/>
  <c r="L78" i="3"/>
  <c r="P78" i="3" s="1"/>
  <c r="L79" i="3"/>
  <c r="P79" i="3" s="1"/>
  <c r="L80" i="3"/>
  <c r="P80" i="3" s="1"/>
  <c r="L74" i="3"/>
  <c r="P74" i="3" s="1"/>
  <c r="L82" i="3"/>
  <c r="T82" i="3" s="1"/>
  <c r="L81" i="3"/>
  <c r="T81" i="3" s="1"/>
  <c r="L76" i="3"/>
  <c r="P76" i="3" s="1"/>
  <c r="L73" i="3"/>
  <c r="F82" i="3"/>
  <c r="S82" i="3" s="1"/>
  <c r="O82" i="3"/>
  <c r="P51" i="3"/>
  <c r="P54" i="3"/>
  <c r="Q54" i="3"/>
  <c r="P55" i="3"/>
  <c r="Q55" i="3"/>
  <c r="P52" i="3"/>
  <c r="Q52" i="3"/>
  <c r="P53" i="3"/>
  <c r="Q53" i="3"/>
  <c r="T55" i="3"/>
  <c r="T54" i="3"/>
  <c r="T53" i="3"/>
  <c r="P81" i="3" l="1"/>
  <c r="P73" i="3"/>
  <c r="P75" i="3"/>
  <c r="P82" i="3"/>
  <c r="T74" i="3"/>
  <c r="T76" i="3"/>
  <c r="T77" i="3"/>
  <c r="T78" i="3"/>
  <c r="T79" i="3"/>
  <c r="T80" i="3"/>
  <c r="T73" i="3"/>
  <c r="T50" i="3"/>
  <c r="T49" i="3"/>
  <c r="T48" i="3"/>
  <c r="Q50" i="3"/>
  <c r="Q49" i="3"/>
  <c r="Q48" i="3"/>
  <c r="T41" i="3" l="1"/>
  <c r="T40" i="3"/>
  <c r="T39" i="3"/>
  <c r="T38" i="3"/>
  <c r="T36" i="3"/>
  <c r="T35" i="3"/>
  <c r="Q41" i="3"/>
  <c r="Q40" i="3"/>
  <c r="Q39" i="3"/>
  <c r="Q38" i="3"/>
  <c r="Q37" i="3"/>
  <c r="Q36" i="3"/>
  <c r="Q35" i="3"/>
  <c r="Q30" i="3" l="1"/>
  <c r="Q29" i="3"/>
  <c r="Q28" i="3"/>
  <c r="Q27" i="3"/>
  <c r="T30" i="3"/>
  <c r="T29" i="3"/>
  <c r="T28" i="3"/>
  <c r="T27" i="3"/>
  <c r="T23" i="3" l="1"/>
  <c r="T22" i="3"/>
  <c r="T21" i="3"/>
  <c r="Q23" i="3"/>
  <c r="Q22" i="3"/>
  <c r="Q21" i="3"/>
  <c r="T33" i="3" l="1"/>
  <c r="T32" i="3"/>
  <c r="T34" i="3"/>
  <c r="T31" i="3"/>
  <c r="Q31" i="3"/>
  <c r="Q33" i="3"/>
  <c r="Q34" i="3"/>
  <c r="Q32" i="3"/>
  <c r="Q26" i="3" l="1"/>
  <c r="Q25" i="3"/>
  <c r="T26" i="3"/>
  <c r="T25" i="3"/>
  <c r="T24" i="3"/>
  <c r="Q24" i="3"/>
  <c r="T47" i="3"/>
  <c r="T46" i="3"/>
  <c r="T45" i="3"/>
  <c r="Q47" i="3"/>
  <c r="Q46" i="3"/>
  <c r="Q45" i="3"/>
  <c r="T44" i="3" l="1"/>
  <c r="T43" i="3"/>
  <c r="T42" i="3"/>
  <c r="Q44" i="3"/>
  <c r="Q43" i="3"/>
  <c r="Q42" i="3"/>
  <c r="F81" i="3"/>
  <c r="F80" i="3"/>
  <c r="F79" i="3"/>
  <c r="F78" i="3"/>
  <c r="F77" i="3"/>
  <c r="F76" i="3"/>
  <c r="F75" i="3"/>
  <c r="F74" i="3"/>
  <c r="F73" i="3"/>
  <c r="T18" i="3" l="1"/>
  <c r="T17" i="3"/>
  <c r="T15" i="3"/>
  <c r="T14" i="3"/>
  <c r="T13" i="3"/>
  <c r="Q20" i="3"/>
  <c r="Q19" i="3"/>
  <c r="Q56" i="3" s="1"/>
  <c r="Q18" i="3"/>
  <c r="Q17" i="3"/>
  <c r="Q15" i="3"/>
  <c r="Q14" i="3"/>
  <c r="Q13" i="3"/>
  <c r="P18" i="3" l="1"/>
  <c r="P17" i="3"/>
  <c r="P31" i="3" l="1"/>
  <c r="P32" i="3"/>
  <c r="P33" i="3"/>
  <c r="P34" i="3"/>
  <c r="P35" i="3"/>
  <c r="P36" i="3"/>
  <c r="P16" i="3"/>
  <c r="P21" i="3"/>
  <c r="P22" i="3"/>
  <c r="P23" i="3"/>
  <c r="O74" i="3" l="1"/>
  <c r="O75" i="3"/>
  <c r="O76" i="3"/>
  <c r="O77" i="3"/>
  <c r="O78" i="3"/>
  <c r="O79" i="3"/>
  <c r="O80" i="3"/>
  <c r="O81" i="3"/>
  <c r="S74" i="3"/>
  <c r="S75" i="3"/>
  <c r="S76" i="3"/>
  <c r="S77" i="3"/>
  <c r="S78" i="3"/>
  <c r="S79" i="3"/>
  <c r="S80" i="3"/>
  <c r="S81" i="3"/>
  <c r="S73" i="3"/>
  <c r="P50" i="3" l="1"/>
  <c r="P49" i="3"/>
  <c r="P48" i="3"/>
  <c r="P47" i="3"/>
  <c r="P46" i="3"/>
  <c r="P45" i="3"/>
  <c r="P44" i="3"/>
  <c r="P43" i="3"/>
  <c r="P42" i="3"/>
  <c r="P41" i="3"/>
  <c r="P40" i="3"/>
  <c r="P39" i="3"/>
  <c r="P38" i="3"/>
  <c r="P37" i="3"/>
  <c r="P30" i="3"/>
  <c r="P29" i="3"/>
  <c r="P28" i="3"/>
  <c r="P27" i="3"/>
  <c r="P26" i="3"/>
  <c r="P25" i="3"/>
  <c r="P24" i="3"/>
  <c r="P56" i="3" l="1"/>
  <c r="U72" i="3"/>
  <c r="T72" i="3"/>
  <c r="S72" i="3"/>
  <c r="R72" i="3"/>
  <c r="Q72" i="3"/>
  <c r="P72" i="3"/>
  <c r="O72" i="3"/>
  <c r="V72" i="3" s="1"/>
  <c r="U16" i="3" l="1"/>
  <c r="V16" i="3"/>
  <c r="T16" i="3"/>
  <c r="Q16" i="3"/>
  <c r="R16" i="3"/>
  <c r="S16" i="3"/>
  <c r="P15" i="3" l="1"/>
  <c r="P14" i="3"/>
  <c r="P13" i="3"/>
  <c r="O73" i="3" l="1"/>
</calcChain>
</file>

<file path=xl/sharedStrings.xml><?xml version="1.0" encoding="utf-8"?>
<sst xmlns="http://schemas.openxmlformats.org/spreadsheetml/2006/main" count="322" uniqueCount="230">
  <si>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</si>
  <si>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</si>
  <si>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</si>
  <si>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</si>
  <si>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</si>
  <si>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</si>
  <si>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</si>
  <si>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</si>
  <si>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</si>
  <si>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</si>
  <si>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</si>
  <si>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</si>
  <si>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</si>
  <si>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</si>
  <si>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</si>
  <si>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</si>
  <si>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</si>
  <si>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</si>
  <si>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</si>
  <si>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</si>
  <si>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</si>
  <si>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</si>
  <si>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</si>
  <si>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</si>
  <si>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</si>
  <si>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</si>
  <si>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</si>
  <si>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</si>
  <si>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</si>
  <si>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</si>
  <si>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</si>
  <si>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</si>
  <si>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</si>
  <si>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</si>
  <si>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</si>
  <si>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</si>
  <si>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</si>
  <si>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</si>
  <si>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</si>
  <si>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</si>
  <si>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</si>
  <si>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</si>
  <si>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</si>
  <si>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</si>
  <si>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</si>
  <si>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</si>
  <si>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ANUAL</t>
  </si>
  <si>
    <t>Propósito
(Tesorería)</t>
  </si>
  <si>
    <r>
      <t xml:space="preserve">1.03.1.1 </t>
    </r>
    <r>
      <rPr>
        <sz val="11"/>
        <color theme="0"/>
        <rFont val="Arial"/>
        <family val="2"/>
      </rPr>
      <t xml:space="preserve"> Las dependencias y entidades mejoran la Hacienda Publica Municipal del Municipio de Benito Juárez, realizando la administración  con eficacia y eficiencia cumpliendo con los procesos normativos aplicables. </t>
    </r>
  </si>
  <si>
    <r>
      <t xml:space="preserve">TVFI: </t>
    </r>
    <r>
      <rPr>
        <sz val="11"/>
        <color theme="0"/>
        <rFont val="Arial"/>
        <family val="2"/>
      </rPr>
      <t xml:space="preserve">Tasa de Variación del Fortalecimiento de los Ingresos. </t>
    </r>
  </si>
  <si>
    <t>Anual</t>
  </si>
  <si>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</si>
  <si>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t>Componente
(Tesorería)</t>
  </si>
  <si>
    <r>
      <t xml:space="preserve">
1.03.1.1.1 </t>
    </r>
    <r>
      <rPr>
        <sz val="11"/>
        <color theme="1"/>
        <rFont val="Arial"/>
        <family val="2"/>
      </rPr>
      <t>Administración de la Hacienda Pública Municipal  Equilibrada.</t>
    </r>
  </si>
  <si>
    <r>
      <t xml:space="preserve">
TCHPME:</t>
    </r>
    <r>
      <rPr>
        <sz val="11"/>
        <color theme="1"/>
        <rFont val="Arial"/>
        <family val="2"/>
      </rPr>
      <t xml:space="preserve"> Tasa Comparativa de Hacienda Pública Municipal Equilibrada.</t>
    </r>
  </si>
  <si>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</si>
  <si>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Egresos.</t>
    </r>
  </si>
  <si>
    <r>
      <t xml:space="preserve">1.03.1.1.1.1 </t>
    </r>
    <r>
      <rPr>
        <sz val="11"/>
        <color theme="1"/>
        <rFont val="Arial"/>
        <family val="2"/>
      </rPr>
      <t>Coordinación integral de las reuniones con áreas recaudatorias y de gestión de ingresos municipales.</t>
    </r>
  </si>
  <si>
    <r>
      <rPr>
        <b/>
        <sz val="11"/>
        <color theme="1"/>
        <rFont val="Arial"/>
        <family val="2"/>
      </rPr>
      <t xml:space="preserve">PRRR: </t>
    </r>
    <r>
      <rPr>
        <sz val="11"/>
        <color theme="1"/>
        <rFont val="Arial"/>
        <family val="2"/>
      </rPr>
      <t xml:space="preserve">Porcentaje de Reuniones Recaudatorias Realizadas.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</si>
  <si>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</si>
  <si>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t xml:space="preserve">1.03.1.1.1.2 </t>
    </r>
    <r>
      <rPr>
        <sz val="11"/>
        <color theme="1"/>
        <rFont val="Arial"/>
        <family val="2"/>
      </rPr>
      <t>Coordinación Integral de las  reuniones de control del ejercicio del gasto.</t>
    </r>
  </si>
  <si>
    <r>
      <rPr>
        <b/>
        <sz val="11"/>
        <color theme="1"/>
        <rFont val="Arial"/>
        <family val="2"/>
      </rPr>
      <t>PRCGR:</t>
    </r>
    <r>
      <rPr>
        <sz val="11"/>
        <color theme="1"/>
        <rFont val="Arial"/>
        <family val="2"/>
      </rPr>
      <t xml:space="preserve"> Porcentaje de Reuniones de Control del Gasto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</si>
  <si>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</si>
  <si>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t>Componente
(Catastro)</t>
  </si>
  <si>
    <r>
      <t xml:space="preserve">
1.03.1.1.2 </t>
    </r>
    <r>
      <rPr>
        <sz val="11"/>
        <color theme="1"/>
        <rFont val="Arial"/>
        <family val="2"/>
      </rPr>
      <t>Valor catastral  de los bienes inmuebles del municipio actualizados.</t>
    </r>
  </si>
  <si>
    <r>
      <t xml:space="preserve">
PVCBIA: </t>
    </r>
    <r>
      <rPr>
        <sz val="11"/>
        <color theme="1"/>
        <rFont val="Arial"/>
        <family val="2"/>
      </rPr>
      <t>Porcentaje de los Valores Catastrales de los Bienes Inmuebles Actualizados.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</si>
  <si>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</si>
  <si>
    <r>
      <t>1.03.1.1.2.1</t>
    </r>
    <r>
      <rPr>
        <sz val="11"/>
        <color indexed="8"/>
        <rFont val="Arial"/>
        <family val="2"/>
      </rPr>
      <t xml:space="preserve"> Actualización del padrón de contribuyentes y el estatus de cada uno de los predios.</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</si>
  <si>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</si>
  <si>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</si>
  <si>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t xml:space="preserve">1.03.1.1.2.2 </t>
    </r>
    <r>
      <rPr>
        <sz val="11"/>
        <color indexed="8"/>
        <rFont val="Arial"/>
        <family val="2"/>
      </rPr>
      <t>Mejoramiento de los servicios que Catastro ofrece a la ciudadanía al atenderlos en los tiempos establecidos.</t>
    </r>
  </si>
  <si>
    <r>
      <rPr>
        <b/>
        <sz val="11"/>
        <color theme="1"/>
        <rFont val="Arial"/>
        <family val="2"/>
      </rPr>
      <t>PSCTE:</t>
    </r>
    <r>
      <rPr>
        <sz val="11"/>
        <color theme="1"/>
        <rFont val="Arial"/>
        <family val="2"/>
      </rPr>
      <t xml:space="preserve"> </t>
    </r>
    <r>
      <rPr>
        <sz val="11"/>
        <color indexed="8"/>
        <rFont val="Arial"/>
        <family val="2"/>
      </rPr>
      <t>Porcentaje de servicios que cumplen con el tiempo establecido para su atención.</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</si>
  <si>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t>
    </r>
  </si>
  <si>
    <t>Componente
(Comercio y Servicios en la Vía Pública)</t>
  </si>
  <si>
    <r>
      <t>1.03.1.1.1.3</t>
    </r>
    <r>
      <rPr>
        <sz val="11"/>
        <color indexed="8"/>
        <rFont val="Arial"/>
        <family val="2"/>
      </rPr>
      <t xml:space="preserve"> Operativos a comercios en vía pública en zonas conflictivas realizados.</t>
    </r>
  </si>
  <si>
    <r>
      <t xml:space="preserve">POCVPR: </t>
    </r>
    <r>
      <rPr>
        <sz val="11"/>
        <color indexed="8"/>
        <rFont val="Arial"/>
        <family val="2"/>
      </rPr>
      <t>Porcentaje de Operativos a Comercios en Via Pública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</si>
  <si>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</si>
  <si>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t xml:space="preserve">1.03.1.1.3.1 </t>
    </r>
    <r>
      <rPr>
        <sz val="11"/>
        <color indexed="8"/>
        <rFont val="Arial"/>
        <family val="2"/>
      </rPr>
      <t>Verificación de los comercios informales en las zonas conflictivas.</t>
    </r>
  </si>
  <si>
    <r>
      <rPr>
        <b/>
        <sz val="11"/>
        <color theme="1"/>
        <rFont val="Arial"/>
        <family val="2"/>
      </rPr>
      <t>PCIV:</t>
    </r>
    <r>
      <rPr>
        <sz val="11"/>
        <color indexed="8"/>
        <rFont val="Arial"/>
        <family val="2"/>
      </rPr>
      <t xml:space="preserve"> Porcentaje de comercios informales verificados.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</si>
  <si>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</si>
  <si>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r>
      <t>1.03.1.1.3.2</t>
    </r>
    <r>
      <rPr>
        <sz val="11"/>
        <color indexed="8"/>
        <rFont val="Arial"/>
        <family val="2"/>
      </rPr>
      <t xml:space="preserve"> Atención a quejas Ciudadanas que reportan el funcionamiento de comercios informales en vía pública.</t>
    </r>
  </si>
  <si>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</si>
  <si>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</si>
  <si>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t>Componente
(Contabilidad)</t>
  </si>
  <si>
    <r>
      <t>1.03.1.1.4</t>
    </r>
    <r>
      <rPr>
        <sz val="11"/>
        <color indexed="8"/>
        <rFont val="Arial"/>
        <family val="2"/>
      </rPr>
      <t xml:space="preserve"> Cuenta Pública del Municipio de Benito Juárez Compilada e Integrada para envío a la Auditoria Superior del Estado.</t>
    </r>
  </si>
  <si>
    <r>
      <t xml:space="preserve">PEFPCI: </t>
    </r>
    <r>
      <rPr>
        <sz val="11"/>
        <color rgb="FF000000"/>
        <rFont val="Arial"/>
        <family val="2"/>
      </rPr>
      <t>Porcentaje de Estados Financieros y demás información presupuestal y contable Integrada.</t>
    </r>
  </si>
  <si>
    <r>
      <t xml:space="preserve">1.03.1.1.4.1 </t>
    </r>
    <r>
      <rPr>
        <sz val="11"/>
        <color theme="1"/>
        <rFont val="Arial"/>
        <family val="2"/>
      </rPr>
      <t>Publicación de los Reportes Financieros del Municipio de Benito Juaréz.</t>
    </r>
  </si>
  <si>
    <r>
      <rPr>
        <b/>
        <sz val="11"/>
        <color theme="1"/>
        <rFont val="Arial"/>
        <family val="2"/>
      </rPr>
      <t>PRFP:</t>
    </r>
    <r>
      <rPr>
        <sz val="11"/>
        <color theme="1"/>
        <rFont val="Arial"/>
        <family val="2"/>
      </rPr>
      <t xml:space="preserve"> Porcentaje de Reportes Financieros Publicados.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</si>
  <si>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</si>
  <si>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t xml:space="preserve">1.03.1.1.4.2 </t>
    </r>
    <r>
      <rPr>
        <sz val="11"/>
        <color theme="1"/>
        <rFont val="Arial"/>
        <family val="2"/>
      </rPr>
      <t>Presentación del Avance de Gestión Financiera de la información para la planeación de la Fiscalización de la Cuenta Pública del Municipio de Benito Juárez.</t>
    </r>
  </si>
  <si>
    <r>
      <rPr>
        <b/>
        <sz val="11"/>
        <color theme="1"/>
        <rFont val="Arial"/>
        <family val="2"/>
      </rPr>
      <t>PAGFP:</t>
    </r>
    <r>
      <rPr>
        <sz val="11"/>
        <color theme="1"/>
        <rFont val="Arial"/>
        <family val="2"/>
      </rPr>
      <t xml:space="preserve">  Porcentaje de los Avances de Gestión Financiera Presentados.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</si>
  <si>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</si>
  <si>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r>
      <t>1.03.1.1.4.3</t>
    </r>
    <r>
      <rPr>
        <sz val="11"/>
        <color theme="1"/>
        <rFont val="Arial"/>
        <family val="2"/>
      </rPr>
      <t xml:space="preserve"> Integración de la Glosa para la entrega a la Auditoría Superior del Estado.</t>
    </r>
  </si>
  <si>
    <r>
      <rPr>
        <b/>
        <sz val="11"/>
        <color theme="1"/>
        <rFont val="Arial"/>
        <family val="2"/>
      </rPr>
      <t>PPCE:</t>
    </r>
    <r>
      <rPr>
        <sz val="11"/>
        <color theme="1"/>
        <rFont val="Arial"/>
        <family val="2"/>
      </rPr>
      <t xml:space="preserve"> Porcentaje de los Periodos Contables Entregados.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</si>
  <si>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t>
    </r>
  </si>
  <si>
    <t>Componente
(Financiera)</t>
  </si>
  <si>
    <r>
      <t xml:space="preserve">1.03.1.1.5  </t>
    </r>
    <r>
      <rPr>
        <sz val="11"/>
        <color indexed="8"/>
        <rFont val="Arial"/>
        <family val="2"/>
      </rPr>
      <t>Recursos financieros controlados.</t>
    </r>
  </si>
  <si>
    <r>
      <t xml:space="preserve">PAEP: </t>
    </r>
    <r>
      <rPr>
        <sz val="11"/>
        <color indexed="8"/>
        <rFont val="Arial"/>
        <family val="2"/>
      </rPr>
      <t xml:space="preserve"> Porcentaje de avance en la ejecución del presupuesto.</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</si>
  <si>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Pesos</t>
    </r>
  </si>
  <si>
    <r>
      <t xml:space="preserve">1.03.1.1.5.1  </t>
    </r>
    <r>
      <rPr>
        <sz val="11"/>
        <color theme="1"/>
        <rFont val="Arial"/>
        <family val="2"/>
      </rPr>
      <t>Fortalecimiento de Hacienda Pública Municipal.</t>
    </r>
  </si>
  <si>
    <r>
      <rPr>
        <b/>
        <sz val="11"/>
        <color theme="1"/>
        <rFont val="Arial"/>
        <family val="2"/>
      </rPr>
      <t xml:space="preserve">PCCMBJO:  </t>
    </r>
    <r>
      <rPr>
        <sz val="11"/>
        <color indexed="8"/>
        <rFont val="Arial"/>
        <family val="2"/>
      </rPr>
      <t xml:space="preserve"> Porcentaje de Calificaciones Crediticias para el Municipio de Benito Juárez Obtenidas.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</si>
  <si>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</si>
  <si>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r>
      <t xml:space="preserve">1.03.1.1.5.2 </t>
    </r>
    <r>
      <rPr>
        <sz val="11"/>
        <color theme="1"/>
        <rFont val="Arial"/>
        <family val="2"/>
      </rPr>
      <t xml:space="preserve"> Integración responsable de los recursos municipales de los Anteproyectos de Presupuesto de Egresos de sus Programas Presupuestarios Anuales.</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</si>
  <si>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</si>
  <si>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r>
      <rPr>
        <b/>
        <sz val="11"/>
        <rFont val="Arial"/>
        <family val="2"/>
      </rPr>
      <t>1.03.1.1.5.3</t>
    </r>
    <r>
      <rPr>
        <sz val="11"/>
        <rFont val="Arial"/>
        <family val="2"/>
      </rPr>
      <t xml:space="preserve"> </t>
    </r>
    <r>
      <rPr>
        <sz val="11"/>
        <color theme="1"/>
        <rFont val="Arial"/>
        <family val="2"/>
      </rPr>
      <t>Cumplimiento de pago de Deuda Pública.</t>
    </r>
  </si>
  <si>
    <r>
      <rPr>
        <b/>
        <sz val="11"/>
        <rFont val="Arial"/>
        <family val="2"/>
      </rPr>
      <t xml:space="preserve">PCADPE: </t>
    </r>
    <r>
      <rPr>
        <sz val="11"/>
        <rFont val="Arial"/>
        <family val="2"/>
      </rPr>
      <t xml:space="preserve"> Porcentaje de Cumplimiento Anual de la Deuda Pública Estimada.</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</si>
  <si>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</si>
  <si>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t>Componente
(Zofemat)</t>
  </si>
  <si>
    <r>
      <t xml:space="preserve">1.03.1.1.6 </t>
    </r>
    <r>
      <rPr>
        <sz val="11"/>
        <color indexed="8"/>
        <rFont val="Arial"/>
        <family val="2"/>
      </rPr>
      <t>Derechos de la Zona Federal Marítimo Terrestre recaudados.</t>
    </r>
  </si>
  <si>
    <r>
      <t xml:space="preserve">PRUZ:  </t>
    </r>
    <r>
      <rPr>
        <sz val="11"/>
        <color indexed="8"/>
        <rFont val="Arial"/>
        <family val="2"/>
      </rPr>
      <t>Porcentaje de recaudación por concepto de uso, goce y aprovechamiento de la ZOFEMAT.</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</si>
  <si>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Ingresos Recaudados.</t>
    </r>
  </si>
  <si>
    <r>
      <t xml:space="preserve">1.03.1.1.6.1 </t>
    </r>
    <r>
      <rPr>
        <sz val="11"/>
        <color indexed="8"/>
        <rFont val="Arial"/>
        <family val="2"/>
      </rPr>
      <t>Programa de Administración  del Fondo de la ZOFEMAT.</t>
    </r>
  </si>
  <si>
    <r>
      <rPr>
        <b/>
        <sz val="11"/>
        <color theme="1"/>
        <rFont val="Arial"/>
        <family val="2"/>
      </rPr>
      <t>PPOP:</t>
    </r>
    <r>
      <rPr>
        <b/>
        <sz val="11"/>
        <color indexed="8"/>
        <rFont val="Arial"/>
        <family val="2"/>
      </rPr>
      <t xml:space="preserve"> </t>
    </r>
    <r>
      <rPr>
        <sz val="11"/>
        <color indexed="8"/>
        <rFont val="Arial"/>
        <family val="2"/>
      </rPr>
      <t>Porcentaje del presupuesto otorgado a los programas.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</si>
  <si>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Presupuesto otorgado a los programas.</t>
    </r>
  </si>
  <si>
    <r>
      <t xml:space="preserve">1.03.1.1.6.2 </t>
    </r>
    <r>
      <rPr>
        <sz val="11"/>
        <color theme="1"/>
        <rFont val="Arial"/>
        <family val="2"/>
      </rPr>
      <t xml:space="preserve">Programa de </t>
    </r>
    <r>
      <rPr>
        <sz val="11"/>
        <color indexed="8"/>
        <rFont val="Arial"/>
        <family val="2"/>
      </rPr>
      <t>Mantenimiento y Conservación de la Certificación de Playas del Municipio de Benito Juárez.</t>
    </r>
  </si>
  <si>
    <r>
      <rPr>
        <b/>
        <sz val="11"/>
        <color theme="1"/>
        <rFont val="Arial"/>
        <family val="2"/>
      </rPr>
      <t xml:space="preserve">PPCG: </t>
    </r>
    <r>
      <rPr>
        <sz val="11"/>
        <color theme="1"/>
        <rFont val="Arial"/>
        <family val="2"/>
      </rPr>
      <t xml:space="preserve"> </t>
    </r>
    <r>
      <rPr>
        <sz val="11"/>
        <color indexed="8"/>
        <rFont val="Arial"/>
        <family val="2"/>
      </rPr>
      <t>Porcentaje de playas certificadas y galardonadas.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</si>
  <si>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Certificaciones y Galardones</t>
    </r>
  </si>
  <si>
    <r>
      <t xml:space="preserve">1.03.1.1.6.3 </t>
    </r>
    <r>
      <rPr>
        <sz val="11"/>
        <color theme="1"/>
        <rFont val="Arial"/>
        <family val="2"/>
      </rPr>
      <t>Programa</t>
    </r>
    <r>
      <rPr>
        <sz val="11"/>
        <color indexed="8"/>
        <rFont val="Arial"/>
        <family val="2"/>
      </rPr>
      <t xml:space="preserve"> de Retiro y Traslasdo de Sargazo de la Arena de las Playas.</t>
    </r>
  </si>
  <si>
    <r>
      <rPr>
        <b/>
        <sz val="11"/>
        <color theme="1"/>
        <rFont val="Arial"/>
        <family val="2"/>
      </rPr>
      <t xml:space="preserve">PRTSP:  </t>
    </r>
    <r>
      <rPr>
        <sz val="11"/>
        <color indexed="8"/>
        <rFont val="Arial"/>
        <family val="2"/>
      </rPr>
      <t>Porcentaje de Retiro y Traslado de Sargazo de Playas.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</si>
  <si>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t>
    </r>
    <r>
      <rPr>
        <sz val="11"/>
        <rFont val="Arial"/>
        <family val="2"/>
      </rPr>
      <t>Retiro y traslado de sargazo (M3).</t>
    </r>
  </si>
  <si>
    <r>
      <t>1.03.1.1.6.4</t>
    </r>
    <r>
      <rPr>
        <sz val="11"/>
        <color theme="1"/>
        <rFont val="Arial"/>
        <family val="2"/>
      </rPr>
      <t xml:space="preserve"> Programa de </t>
    </r>
    <r>
      <rPr>
        <sz val="11"/>
        <color rgb="FF000000"/>
        <rFont val="Arial"/>
        <family val="2"/>
      </rPr>
      <t>Remoci</t>
    </r>
    <r>
      <rPr>
        <sz val="11"/>
        <color indexed="8"/>
        <rFont val="Arial"/>
        <family val="2"/>
      </rPr>
      <t>ón de Sargazo de Playas.</t>
    </r>
  </si>
  <si>
    <r>
      <rPr>
        <b/>
        <sz val="11"/>
        <color theme="1"/>
        <rFont val="Arial"/>
        <family val="2"/>
      </rPr>
      <t xml:space="preserve">PRS: </t>
    </r>
    <r>
      <rPr>
        <b/>
        <sz val="11"/>
        <color indexed="8"/>
        <rFont val="Arial"/>
        <family val="2"/>
      </rPr>
      <t xml:space="preserve"> </t>
    </r>
    <r>
      <rPr>
        <sz val="11"/>
        <color indexed="8"/>
        <rFont val="Arial"/>
        <family val="2"/>
      </rPr>
      <t>Porcentaje de Remoción de Sargazo.</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</si>
  <si>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Remoción de sargazo (M3).</t>
    </r>
  </si>
  <si>
    <r>
      <t xml:space="preserve">1.03.1.1.6.5 </t>
    </r>
    <r>
      <rPr>
        <sz val="11"/>
        <color indexed="8"/>
        <rFont val="Arial"/>
        <family val="2"/>
      </rPr>
      <t>Programa de Cribado de Arena de las Playas Públicas del Municipio de Benito Juárez.</t>
    </r>
  </si>
  <si>
    <r>
      <rPr>
        <b/>
        <sz val="11"/>
        <color theme="1"/>
        <rFont val="Arial"/>
        <family val="2"/>
      </rPr>
      <t xml:space="preserve">PAC: </t>
    </r>
    <r>
      <rPr>
        <sz val="11"/>
        <color indexed="8"/>
        <rFont val="Arial"/>
        <family val="2"/>
      </rPr>
      <t xml:space="preserve"> Porcentaje  de Arenales Cribados realizados.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</si>
  <si>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Cribado de arena (M2).</t>
    </r>
  </si>
  <si>
    <r>
      <t xml:space="preserve">1.03.1.1.6.6 </t>
    </r>
    <r>
      <rPr>
        <sz val="11"/>
        <color indexed="8"/>
        <rFont val="Arial"/>
        <family val="2"/>
      </rPr>
      <t>Programa de Limpieza de Playas y Remoción de Sargazo en la  ZOFEMAT.</t>
    </r>
  </si>
  <si>
    <r>
      <rPr>
        <b/>
        <sz val="11"/>
        <color theme="1"/>
        <rFont val="Arial"/>
        <family val="2"/>
      </rPr>
      <t xml:space="preserve">PDRP: </t>
    </r>
    <r>
      <rPr>
        <sz val="11"/>
        <color theme="1"/>
        <rFont val="Arial"/>
        <family val="2"/>
      </rPr>
      <t xml:space="preserve"> </t>
    </r>
    <r>
      <rPr>
        <sz val="11"/>
        <color indexed="8"/>
        <rFont val="Arial"/>
        <family val="2"/>
      </rPr>
      <t>Porcentaje de Desechos Recolectados de las Playas.</t>
    </r>
  </si>
  <si>
    <r>
      <rPr>
        <b/>
        <sz val="11"/>
        <color theme="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Desechos recolectados de las playas (T).</t>
    </r>
  </si>
  <si>
    <t>Componente
(Fiscalización)</t>
  </si>
  <si>
    <r>
      <t xml:space="preserve">1.03.1.1.7 </t>
    </r>
    <r>
      <rPr>
        <sz val="11"/>
        <rFont val="Arial"/>
        <family val="2"/>
      </rPr>
      <t>Licencias de Funcionamiento de los Comercios del Municipio de Benito Juárez Inspeccionadas.</t>
    </r>
  </si>
  <si>
    <r>
      <t xml:space="preserve">PEV: </t>
    </r>
    <r>
      <rPr>
        <sz val="11"/>
        <color indexed="8"/>
        <rFont val="Arial"/>
        <family val="2"/>
      </rPr>
      <t xml:space="preserve"> Porcentaje de establecimientos Visitados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</si>
  <si>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Visitas.</t>
    </r>
  </si>
  <si>
    <r>
      <t xml:space="preserve">1.03.1.1.7.1 </t>
    </r>
    <r>
      <rPr>
        <sz val="11"/>
        <rFont val="Arial"/>
        <family val="2"/>
      </rPr>
      <t>Levantamiento de Actas de Inspección a los Establecimientos que No Cuentan con la Licencia de Funcionamiento.</t>
    </r>
  </si>
  <si>
    <r>
      <rPr>
        <b/>
        <sz val="11"/>
        <color theme="1"/>
        <rFont val="Arial"/>
        <family val="2"/>
      </rPr>
      <t xml:space="preserve">PEQNLF: </t>
    </r>
    <r>
      <rPr>
        <sz val="11"/>
        <rFont val="Arial"/>
        <family val="2"/>
      </rPr>
      <t xml:space="preserve"> Porcentaje de Establecimientos que No Cuentan con la Licencia de Funcionamiento.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</si>
  <si>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de Inspección</t>
    </r>
  </si>
  <si>
    <r>
      <t xml:space="preserve">1.03.1.1.7.2 </t>
    </r>
    <r>
      <rPr>
        <sz val="11"/>
        <color indexed="8"/>
        <rFont val="Arial"/>
        <family val="2"/>
      </rPr>
      <t xml:space="preserve"> Atención a Quejas Ciudadanas de Comercios.</t>
    </r>
  </si>
  <si>
    <r>
      <rPr>
        <b/>
        <sz val="11"/>
        <color theme="1"/>
        <rFont val="Arial"/>
        <family val="2"/>
      </rPr>
      <t>PQCA</t>
    </r>
    <r>
      <rPr>
        <sz val="11"/>
        <color theme="1"/>
        <rFont val="Arial"/>
        <family val="2"/>
      </rPr>
      <t xml:space="preserve">: </t>
    </r>
    <r>
      <rPr>
        <sz val="11"/>
        <color indexed="8"/>
        <rFont val="Arial"/>
        <family val="2"/>
      </rPr>
      <t>Porcentaje de Quejas Ciudadanas Atendidas.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</si>
  <si>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</si>
  <si>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t>Componente
(Ingresos Coordinados y Cobranza)</t>
  </si>
  <si>
    <r>
      <t xml:space="preserve">1.03.1.1.8  </t>
    </r>
    <r>
      <rPr>
        <sz val="11"/>
        <color theme="1"/>
        <rFont val="Arial"/>
        <family val="2"/>
      </rPr>
      <t>R</t>
    </r>
    <r>
      <rPr>
        <sz val="11"/>
        <color indexed="8"/>
        <rFont val="Arial"/>
        <family val="2"/>
      </rPr>
      <t>ezago de impuesto predial y multas de diversas dependencias municipales y federales no fiscalizables notificadas.</t>
    </r>
  </si>
  <si>
    <r>
      <t xml:space="preserve">PNR: </t>
    </r>
    <r>
      <rPr>
        <sz val="11"/>
        <color indexed="8"/>
        <rFont val="Arial"/>
        <family val="2"/>
      </rPr>
      <t>Porcentaje de Notificaciones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</si>
  <si>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</si>
  <si>
    <r>
      <t xml:space="preserve">1.03.1.1.8.1 </t>
    </r>
    <r>
      <rPr>
        <sz val="11"/>
        <color indexed="8"/>
        <rFont val="Arial"/>
        <family val="2"/>
      </rPr>
      <t>Gestión de cobro y/o Procedimiento Administrativo de Ejecución del Rezago de Impuesto Predial.</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</si>
  <si>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</si>
  <si>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</si>
  <si>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t xml:space="preserve">1.03.1.1.8.2 </t>
    </r>
    <r>
      <rPr>
        <sz val="11"/>
        <color theme="1"/>
        <rFont val="Arial"/>
        <family val="2"/>
      </rPr>
      <t>Gestión de cobro y/o Procedimiento Administrativo de Ejecución de Multas Municipales y Federales no Fiscalizables.</t>
    </r>
  </si>
  <si>
    <r>
      <rPr>
        <b/>
        <sz val="11"/>
        <color theme="1"/>
        <rFont val="Arial"/>
        <family val="2"/>
      </rPr>
      <t xml:space="preserve">PMP:  </t>
    </r>
    <r>
      <rPr>
        <sz val="11"/>
        <color indexed="8"/>
        <rFont val="Arial"/>
        <family val="2"/>
      </rPr>
      <t xml:space="preserve"> Porcentaje de multas pagadas.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</si>
  <si>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</si>
  <si>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t>Componente
(Egresos)</t>
  </si>
  <si>
    <r>
      <t xml:space="preserve">1.03.1.1.9 </t>
    </r>
    <r>
      <rPr>
        <sz val="11"/>
        <color indexed="8"/>
        <rFont val="Arial"/>
        <family val="2"/>
      </rPr>
      <t>Pagos a proveedores y  de pago de nomina empleados.</t>
    </r>
  </si>
  <si>
    <r>
      <t xml:space="preserve">PPTR:   </t>
    </r>
    <r>
      <rPr>
        <sz val="11"/>
        <color theme="1"/>
        <rFont val="Arial"/>
        <family val="2"/>
      </rPr>
      <t>Porcentaje de Pagos Totales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</si>
  <si>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</si>
  <si>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t xml:space="preserve">1.03.1.1.9.1 </t>
    </r>
    <r>
      <rPr>
        <sz val="11"/>
        <color indexed="8"/>
        <rFont val="Arial"/>
        <family val="2"/>
      </rPr>
      <t>Emisión de pagos por cheque y transferencia a proveedores.</t>
    </r>
  </si>
  <si>
    <r>
      <rPr>
        <b/>
        <sz val="11"/>
        <color theme="1"/>
        <rFont val="Arial"/>
        <family val="2"/>
      </rPr>
      <t>PPE:</t>
    </r>
    <r>
      <rPr>
        <sz val="11"/>
        <color theme="1"/>
        <rFont val="Arial"/>
        <family val="2"/>
      </rPr>
      <t xml:space="preserve">  </t>
    </r>
    <r>
      <rPr>
        <sz val="11"/>
        <color indexed="8"/>
        <rFont val="Arial"/>
        <family val="2"/>
      </rPr>
      <t xml:space="preserve"> Porcentaje de Pagos Emitidos.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</si>
  <si>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</si>
  <si>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t xml:space="preserve">1.03.1.1.9.2 </t>
    </r>
    <r>
      <rPr>
        <sz val="11"/>
        <color indexed="8"/>
        <rFont val="Arial"/>
        <family val="2"/>
      </rPr>
      <t>Emisión de Pagos de nómina a empleados.</t>
    </r>
  </si>
  <si>
    <r>
      <rPr>
        <b/>
        <sz val="11"/>
        <color theme="1"/>
        <rFont val="Arial"/>
        <family val="2"/>
      </rPr>
      <t>PPNE:</t>
    </r>
    <r>
      <rPr>
        <sz val="11"/>
        <color theme="1"/>
        <rFont val="Arial"/>
        <family val="2"/>
      </rPr>
      <t xml:space="preserve">  </t>
    </r>
    <r>
      <rPr>
        <sz val="11"/>
        <color indexed="8"/>
        <rFont val="Arial"/>
        <family val="2"/>
      </rPr>
      <t>Porcentaje de Pagos de Nómina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</si>
  <si>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</si>
  <si>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t xml:space="preserve">1.03.1.1.9.3 </t>
    </r>
    <r>
      <rPr>
        <sz val="11"/>
        <color indexed="8"/>
        <rFont val="Arial"/>
        <family val="2"/>
      </rPr>
      <t>Reducción de días de pago a proveedores.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</si>
  <si>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</si>
  <si>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</si>
  <si>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t>Componente
(Ingresos)</t>
  </si>
  <si>
    <r>
      <t xml:space="preserve">1.03.1.1.10 </t>
    </r>
    <r>
      <rPr>
        <sz val="11"/>
        <rFont val="Arial"/>
        <family val="2"/>
      </rPr>
      <t>Contribuciones tributarias (Cobro de Impuestos, derechos, productos, aprovechamientos, participaciones y otros Ingresos y los fondos de aportación general) recaudados.</t>
    </r>
  </si>
  <si>
    <r>
      <t xml:space="preserve">PCT: </t>
    </r>
    <r>
      <rPr>
        <sz val="11"/>
        <color indexed="8"/>
        <rFont val="Arial"/>
        <family val="2"/>
      </rPr>
      <t>Porcentaje de Contribuciones Tributarias.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</si>
  <si>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</si>
  <si>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r>
      <t xml:space="preserve">1.03.1.1.10.1 </t>
    </r>
    <r>
      <rPr>
        <sz val="11"/>
        <rFont val="Arial"/>
        <family val="2"/>
      </rPr>
      <t xml:space="preserve">Recaudación anual de Impuesto Predial. </t>
    </r>
  </si>
  <si>
    <r>
      <rPr>
        <b/>
        <sz val="11"/>
        <color theme="1"/>
        <rFont val="Arial"/>
        <family val="2"/>
      </rPr>
      <t xml:space="preserve">PIPR:  </t>
    </r>
    <r>
      <rPr>
        <sz val="11"/>
        <color indexed="8"/>
        <rFont val="Arial"/>
        <family val="2"/>
      </rPr>
      <t>Porcentaje de Impuesto Predial Recaudado.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</si>
  <si>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</si>
  <si>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r>
      <t xml:space="preserve">1.03.1.1.10.2 </t>
    </r>
    <r>
      <rPr>
        <sz val="11"/>
        <color indexed="8"/>
        <rFont val="Arial"/>
        <family val="2"/>
      </rPr>
      <t>Renovación de Licencias de Funcionamiento.</t>
    </r>
  </si>
  <si>
    <r>
      <rPr>
        <b/>
        <sz val="11"/>
        <color theme="1"/>
        <rFont val="Arial"/>
        <family val="2"/>
      </rPr>
      <t>PLFR:</t>
    </r>
    <r>
      <rPr>
        <sz val="11"/>
        <color indexed="8"/>
        <rFont val="Arial"/>
        <family val="2"/>
      </rPr>
      <t xml:space="preserve"> Porcentaje  de Licencias de Funcionamiento renovadas.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</si>
  <si>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t>
    </r>
  </si>
  <si>
    <r>
      <t xml:space="preserve">1.03.1.1.10.3 </t>
    </r>
    <r>
      <rPr>
        <sz val="11"/>
        <color indexed="8"/>
        <rFont val="Arial"/>
        <family val="2"/>
      </rPr>
      <t>Realización de Jornadas de Regularización de trámites y descuentos Municipales.</t>
    </r>
  </si>
  <si>
    <r>
      <rPr>
        <b/>
        <sz val="11"/>
        <color theme="1"/>
        <rFont val="Arial"/>
        <family val="2"/>
      </rPr>
      <t>PJRR:</t>
    </r>
    <r>
      <rPr>
        <sz val="11"/>
        <color theme="1"/>
        <rFont val="Arial"/>
        <family val="2"/>
      </rPr>
      <t xml:space="preserve">  </t>
    </r>
    <r>
      <rPr>
        <sz val="11"/>
        <color indexed="8"/>
        <rFont val="Arial"/>
        <family val="2"/>
      </rPr>
      <t>Porcentaje de Jornadas de Regularización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</si>
  <si>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</si>
  <si>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t xml:space="preserve">1.03.1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</si>
  <si>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t>
    </r>
  </si>
  <si>
    <t>TESORERÍA MUNICIPAL</t>
  </si>
  <si>
    <t>DIRECCIÓN DE CATASTRO MUNICIPAL</t>
  </si>
  <si>
    <t>DIRECCIÓN DE COMERCIO Y SERVICIOS EN LA VÍA PÚBLICA</t>
  </si>
  <si>
    <t>DIRECCIÓN DE CONTABILIDAD</t>
  </si>
  <si>
    <t>DIRECCIÓN FINANCIERA</t>
  </si>
  <si>
    <t>DIRECCIÓN DE ZOFEMAT</t>
  </si>
  <si>
    <t>DIRECCIÓN DE FISCALIZACIÓN</t>
  </si>
  <si>
    <t>DIRECCIÓN DE INGRESOS COORDINADOS Y COBRANZA</t>
  </si>
  <si>
    <t>DIRECCIÓN DE EGRESOS</t>
  </si>
  <si>
    <r>
      <t xml:space="preserve">Justificación Trimestral:  </t>
    </r>
    <r>
      <rPr>
        <sz val="11"/>
        <color theme="1"/>
        <rFont val="Arial"/>
        <family val="2"/>
      </rPr>
      <t>La Tesorería Municipal logra el 100% de su meta trimestral al mantener una eficiente coordinación de sus reuniones con las áreas recaudatorias.</t>
    </r>
  </si>
  <si>
    <r>
      <t xml:space="preserve">Justificación Trimestral: </t>
    </r>
    <r>
      <rPr>
        <sz val="11"/>
        <color theme="1"/>
        <rFont val="Arial"/>
        <family val="2"/>
      </rPr>
      <t>La Tesorería Municipal logra el 100% de su meta trimestral al mantener reuniones con sus áreas ejecutorias para un eficaz manejo del gasto público.</t>
    </r>
  </si>
  <si>
    <r>
      <t xml:space="preserve">Justificación Trimestral: </t>
    </r>
    <r>
      <rPr>
        <sz val="11"/>
        <color theme="1"/>
        <rFont val="Arial"/>
        <family val="2"/>
      </rPr>
      <t>La Dirección Financiera logra el 100% de su meta trimestral al mantener un entorno económico estable.</t>
    </r>
  </si>
  <si>
    <r>
      <t xml:space="preserve">Justificación Trimestral: </t>
    </r>
    <r>
      <rPr>
        <sz val="11"/>
        <color theme="1"/>
        <rFont val="Arial"/>
        <family val="2"/>
      </rPr>
      <t>En este trimestre, las 7 playas siguen manteniendo sus certfificaciones y sus galardones.</t>
    </r>
  </si>
  <si>
    <t>M-PP 1.03  PROGRAMA DE FORTALECIMIENTO DE LAS FINANZAS PÚBLICAS.</t>
  </si>
  <si>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Estados Financieros y demás informacíon presupuestal y contable.  </t>
    </r>
  </si>
  <si>
    <t>AUTORIZÓ
C.P.C. Yuri Salazar Ceballos
Tesorero Municipal</t>
  </si>
  <si>
    <r>
      <t xml:space="preserve">Justificación Trimestral: </t>
    </r>
    <r>
      <rPr>
        <sz val="11"/>
        <color theme="1"/>
        <rFont val="Arial"/>
        <family val="2"/>
      </rPr>
      <t>Se obtuvo un cumplimiento del 100% en el pago de nómina,debido a la oportuna realización de los pagos programado a nóminas.</t>
    </r>
  </si>
  <si>
    <r>
      <t xml:space="preserve">Justificación Trimestral: </t>
    </r>
    <r>
      <rPr>
        <sz val="11"/>
        <color theme="1"/>
        <rFont val="Arial"/>
        <family val="2"/>
      </rPr>
      <t>En este trimestre no se cumplió con la meta programada de cribado de arenales a causa de las lluvias, ya que la maquinaria no puede trabajar correctamente si los arenales estan humedos.</t>
    </r>
  </si>
  <si>
    <r>
      <t>Justificación Trimestral:</t>
    </r>
    <r>
      <rPr>
        <sz val="11"/>
        <color theme="1"/>
        <rFont val="Arial"/>
        <family val="2"/>
      </rPr>
      <t xml:space="preserve"> Se deriva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</si>
  <si>
    <t>JUSTIFICACIÓN TRIMESTRAL Y ANUAL DE AVANCE DE RESULTADOS 2023</t>
  </si>
  <si>
    <t xml:space="preserve">DIRECCIÓN DE INGRESOS </t>
  </si>
  <si>
    <t>ELABORÓ
L.C. Carlos Manuel May Tun</t>
  </si>
  <si>
    <r>
      <t xml:space="preserve">Justificación Trimestral: </t>
    </r>
    <r>
      <rPr>
        <sz val="11"/>
        <color theme="1"/>
        <rFont val="Arial"/>
        <family val="2"/>
      </rPr>
      <t>Se obtuvo un cumplimiento del 27.50% en el cual se resalta el buen manejo en los tiempos de pagos de los pasivos.</t>
    </r>
  </si>
  <si>
    <r>
      <t xml:space="preserve">Justificación Trimestral: </t>
    </r>
    <r>
      <rPr>
        <sz val="11"/>
        <color theme="1"/>
        <rFont val="Arial"/>
        <family val="2"/>
      </rPr>
      <t>Justificación Trimestral: Durante este periodo, se continúo con el programa ¡CANCUN NOS UNE! y se implemento el Programa "Ahorrate una Lanita", así como la realización de requerimientos de documentos en relación al cobro de rezago de Impuesto Predial, logrando el 72 % de la meta programada.  En relación al Procedimiento Administrativo de Ejecución en las Multas Municipales y Federales No Fiscales, hubo baja remisión de las mismas, por parte de las autoridades, motivo por el cual solo se alcanzo el 45%.</t>
    </r>
  </si>
  <si>
    <r>
      <t xml:space="preserve">Justificación Trimestral: </t>
    </r>
    <r>
      <rPr>
        <sz val="11"/>
        <color theme="1"/>
        <rFont val="Arial"/>
        <family val="2"/>
      </rPr>
      <t>Durante este trimestre se continúo, haciendo de su conocimiento a la ciudadanía de los distintos programas, jornadas y  estímulos fiscales y descuentos otorgados en Impuesto Predial, también se incrementó la realización de requerimientos de documentos, mismos que requieren mayor tiempo para su notificación, haciendo que solo se logre el 72% de la meta programada.</t>
    </r>
  </si>
  <si>
    <r>
      <t>Justificación Trimestral:</t>
    </r>
    <r>
      <rPr>
        <sz val="11"/>
        <color theme="1"/>
        <rFont val="Arial"/>
        <family val="2"/>
      </rPr>
      <t xml:space="preserve">   En relación a este trimestre, no fue posible alcanzar la metas establecida, toda vez que, hubo baja remisión de multas por parte de las Autoridades Federales y Municipales, asimismo hay multas sujetas a convenio en parcialidades mensuales que se cuentan como concluidas hasta el último pago, motivo por el cual solo se alcanzo el 45%.</t>
    </r>
  </si>
  <si>
    <r>
      <t xml:space="preserve">Justificación Trimestral: </t>
    </r>
    <r>
      <rPr>
        <sz val="10"/>
        <color theme="1"/>
        <rFont val="Arial"/>
        <family val="2"/>
      </rPr>
      <t>La Dirección Financiera en coordinación con la Dirección de Contabilidad, entregará el Informe de Avance de la Gestión Financiera del cuarto trimestre de 2023 a la Auditoría Superior del Estado la última semana de enero de 2024, en apego al Artículo 51 de la Ley General de Contabilidad Gubernamental que dice: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t>
    </r>
  </si>
  <si>
    <r>
      <t xml:space="preserve">Justificación Trimestral: </t>
    </r>
    <r>
      <rPr>
        <sz val="11"/>
        <color theme="1"/>
        <rFont val="Arial"/>
        <family val="2"/>
      </rPr>
      <t>El 27 de septiembre la Calificadora de Valores Fitch Ratings cambió la perspectiva a estable y afirma la calificación del Municipio de Benito Juárez.</t>
    </r>
  </si>
  <si>
    <r>
      <rPr>
        <b/>
        <sz val="11"/>
        <color theme="1"/>
        <rFont val="Arial"/>
        <family val="2"/>
      </rPr>
      <t xml:space="preserve">Justificación Trimestral: </t>
    </r>
    <r>
      <rPr>
        <sz val="11"/>
        <color theme="1"/>
        <rFont val="Arial"/>
        <family val="2"/>
      </rPr>
      <t>Se cumplió con el 100% de entrega de Anteproyectos de Presupuesto de Egresos de los PPA presentados por las Dependencias y entidades Municipales en el cuarto trimestre de 2023.</t>
    </r>
  </si>
  <si>
    <r>
      <t xml:space="preserve">Justificación Trimestral: </t>
    </r>
    <r>
      <rPr>
        <sz val="11"/>
        <color theme="1"/>
        <rFont val="Arial"/>
        <family val="2"/>
      </rPr>
      <t>En este trimestre se logró  alcanzar un 82.32 % al implementarse un plan de control a los establecimientos comerciales  y cumplan  con sus obligaciones fiscales municipales.</t>
    </r>
  </si>
  <si>
    <r>
      <t xml:space="preserve">Justificación Trimestral: </t>
    </r>
    <r>
      <rPr>
        <sz val="11"/>
        <color theme="1"/>
        <rFont val="Arial"/>
        <family val="2"/>
      </rPr>
      <t>Se logró  en el trimestre  un 97.94% en el número de actas de inspección de la meta estimada debido a los operativos realizados en el trimestre, verificando la licencia de funcionamiento 2023.</t>
    </r>
  </si>
  <si>
    <r>
      <t xml:space="preserve">Justificación Trimestral: </t>
    </r>
    <r>
      <rPr>
        <sz val="11"/>
        <color theme="1"/>
        <rFont val="Arial"/>
        <family val="2"/>
      </rPr>
      <t>Se realizaron distintos operativos debido a las quejas ingresadas logrando  la meta trimestral en un 102.86% para lo cual fueron atendidas y se dio a concientizar a los contribuyentes para que regularicen sus establecimientos.</t>
    </r>
  </si>
  <si>
    <r>
      <t xml:space="preserve">Justificación Trimestral:  </t>
    </r>
    <r>
      <rPr>
        <sz val="11"/>
        <color theme="1"/>
        <rFont val="Arial"/>
        <family val="2"/>
      </rPr>
      <t xml:space="preserve">Se logra el objetivo trimestral al rebasar  la meta en un 32.5%  al realizarse operativos en los 8 sectores de la ciudad verificando que se cumpla con el reglamento de comercio en vía pública. Se aumentó los operativos debido a los festejos de estos ultimos 3 meses del año. </t>
    </r>
  </si>
  <si>
    <r>
      <t xml:space="preserve">Justificación Trimestral: </t>
    </r>
    <r>
      <rPr>
        <sz val="11"/>
        <color theme="1"/>
        <rFont val="Arial"/>
        <family val="2"/>
      </rPr>
      <t>Se logró la meta en un 102.13% en las verificaciones mediante verificaciones oportunas.</t>
    </r>
  </si>
  <si>
    <r>
      <t xml:space="preserve">Justificación Trimestral: </t>
    </r>
    <r>
      <rPr>
        <sz val="11"/>
        <color theme="1"/>
        <rFont val="Arial"/>
        <family val="2"/>
      </rPr>
      <t>Se logró  la meta en un 108%  en relación al seguimiento oportuno del tiempo de respuesta en atender las quejas en tiempo y forma.</t>
    </r>
  </si>
  <si>
    <r>
      <t xml:space="preserve">Justificación Trimestral: </t>
    </r>
    <r>
      <rPr>
        <sz val="11"/>
        <color theme="1"/>
        <rFont val="Arial"/>
        <family val="2"/>
      </rPr>
      <t xml:space="preserve">A la fecha la cuenta pública se encuentra en proceso de cierre. (Fecha aproximada 31-Enero-2024), en apego al Artículo 51 de la Ley General de Contabilidad Gubernamental.
</t>
    </r>
  </si>
  <si>
    <r>
      <t xml:space="preserve">Justificación Trimestral: </t>
    </r>
    <r>
      <rPr>
        <sz val="10"/>
        <color theme="1"/>
        <rFont val="Arial"/>
        <family val="2"/>
      </rPr>
      <t>Se informa que al cierre del cuarto trimestre 2023, se identificó un total de licencias otorgadas de 16,501, teniendo una diferencia de 2,799 en términos porcentuales de un 85.5% de cumplimiento de la meta anua programada de 19,300 licencias. En base a la revisión de los sistemas de gestión de trámites electrónicos, se identifica un repunte en las solicitudes de suspensión de actividades de 269 adicionales en cierre de actividades, asi como la situación de mayor importancia que repercute en el padrón de comercios activos, es el deficit de rezago de autorización de 2,799 trámites, por parte de otras autoridades; trámite en el cual el contribuyente no logra obtener el permiso final de la Licencia, por lo que en el ejercicio siguiente, se plantea instuir a las otras autoridades a otorgar las facilidaedes administrativas y de inspección al comercio, para que concluyan sus trámites con éxito y contar con la formalidad fiscal municipal de su comercio.</t>
    </r>
  </si>
  <si>
    <r>
      <t xml:space="preserve">Justificación Trimestral: </t>
    </r>
    <r>
      <rPr>
        <sz val="11"/>
        <color theme="1"/>
        <rFont val="Arial"/>
        <family val="2"/>
      </rPr>
      <t>En este trimestre se logró superar las metas establecidadas en un 1.99%, esto debido a una eficacia en los pagos programados.</t>
    </r>
  </si>
  <si>
    <r>
      <t xml:space="preserve">Justificación Trimestral: </t>
    </r>
    <r>
      <rPr>
        <sz val="11"/>
        <color theme="1"/>
        <rFont val="Arial"/>
        <family val="2"/>
      </rPr>
      <t>En este trimestre se logró superar la meta en un 2%, debido a la oportuna realización de los pagos programados a proveedores.</t>
    </r>
  </si>
  <si>
    <r>
      <t xml:space="preserve">Justificación Trimestral: </t>
    </r>
    <r>
      <rPr>
        <sz val="11"/>
        <color theme="1"/>
        <rFont val="Arial"/>
        <family val="2"/>
      </rPr>
      <t>Se alcanzó el  99.29% de la meta programada en los servicios catastrales solicitados por los contribuyentes lo que permitió actualizar los valores catastrales programados.</t>
    </r>
  </si>
  <si>
    <r>
      <t xml:space="preserve">Justificación Trimestral: </t>
    </r>
    <r>
      <rPr>
        <sz val="11"/>
        <color theme="1"/>
        <rFont val="Arial"/>
        <family val="2"/>
      </rPr>
      <t>Se alcanzó el  98% de la meta programada en los servicios catastrales solicitados por los contribuyentes.</t>
    </r>
  </si>
  <si>
    <r>
      <t xml:space="preserve">Justificación Trimestral: </t>
    </r>
    <r>
      <rPr>
        <sz val="11"/>
        <color theme="1"/>
        <rFont val="Arial"/>
        <family val="2"/>
      </rPr>
      <t xml:space="preserve"> Se alcanzó el  99.17% de la meta programada en los servicios catastrales solicitados por los contribuyentes. 
Es de mencionar que esta Dirección ofrece sus trámites y servicios de acuerdo a la demanda por parte de los contribuyentes .</t>
    </r>
  </si>
  <si>
    <r>
      <t xml:space="preserve">Justificación Trimestral: </t>
    </r>
    <r>
      <rPr>
        <sz val="11"/>
        <color theme="1"/>
        <rFont val="Arial"/>
        <family val="2"/>
      </rPr>
      <t xml:space="preserve">La Dirección de Contabilidad logró el 100% de su meta trimestral al realizar acciones inmediatas, acatando la publicación en la pagina oficial del Municipio de Benito Juàrez en la sección de Transparencia Presupuestaria-Armonización Contable, cumpliendo así con las disposiciones del Título Quinto de la Ley General de Contabilidad Gubernamental. </t>
    </r>
  </si>
  <si>
    <r>
      <t>Justificación Trimestral:</t>
    </r>
    <r>
      <rPr>
        <sz val="11"/>
        <color theme="1"/>
        <rFont val="Arial"/>
        <family val="2"/>
      </rPr>
      <t xml:space="preserve"> La Dirección de Contabilidad obtuvo un 100% en su meta trimestral programada y se cumple con el comprimiso de rendición de cuentas dentro de los tiempos indicados por la normativa.</t>
    </r>
  </si>
  <si>
    <r>
      <t>Justificación Trimestral:</t>
    </r>
    <r>
      <rPr>
        <sz val="11"/>
        <color theme="1"/>
        <rFont val="Arial"/>
        <family val="2"/>
      </rPr>
      <t xml:space="preserve"> La Dirección de Contabilidad logró el 100% de su meta trimestral al realizar acciones de coordinación con las diferentes áreas ejecutoras, remitiendo toda la documentación comprobatoria con base en sus registros contables, cumpliendo asi, con la integración de la glosa de la Cuentra Pública, de conformidad con lo establecido en el "Acuerdo que contiene los Lineamientos para la Integración, Recepción y Entrega de la Cuenta Pública de las Entidades Fiscalizables ante la ASEQROO.</t>
    </r>
  </si>
  <si>
    <r>
      <t xml:space="preserve">Justificación Trimestral: </t>
    </r>
    <r>
      <rPr>
        <sz val="11"/>
        <color theme="1"/>
        <rFont val="Arial"/>
        <family val="2"/>
      </rPr>
      <t xml:space="preserve">En este trimestre se logró  un avance del 88.38% de  la meta programada, sin embargo se logra superar la meta anual en un 11.99%  toda vez a que muchos contribuyentes han cumplido en tiempo y forma con sus contribuciones y  contribuyentes rezagados también se han puesto al corriente. </t>
    </r>
  </si>
  <si>
    <r>
      <t xml:space="preserve">Justificación Trimestral: </t>
    </r>
    <r>
      <rPr>
        <sz val="11"/>
        <color theme="1"/>
        <rFont val="Arial"/>
        <family val="2"/>
      </rPr>
      <t>En este trimestre, la remoción del sargazo de las playas no cumplió con lo programado, ya que el arribo de esta alga fue menor a lo esperado, mas sin embargo esta Dirección realizó en todo momento las actividades de limpieza y remoción de la microalga, manteniendo las playas limpias y 100% libres de sargazo.</t>
    </r>
  </si>
  <si>
    <r>
      <t>Justificación Trimestral:</t>
    </r>
    <r>
      <rPr>
        <sz val="11"/>
        <color theme="1"/>
        <rFont val="Arial"/>
        <family val="2"/>
      </rPr>
      <t xml:space="preserve"> En este trimestre no se cumplió con lo programado de limpieza de las playas y remoción de sargazo, ya que el arribo de esta alga fue menor a lo esperado, mas sin embargo esta Dirección realizó en todo momento las actividades de limpieza y remoción de la microalga, manteniendo las playas limpias y 100% libres de sargazo.</t>
    </r>
  </si>
  <si>
    <r>
      <t xml:space="preserve">Justificación Trimestral: </t>
    </r>
    <r>
      <rPr>
        <sz val="11"/>
        <rFont val="Arial"/>
        <family val="2"/>
      </rPr>
      <t xml:space="preserve"> En este trimestre, se superó la meta programada en un 59.81%, ya que parte del presupuesto que se tenía programado para el tercer trimestre  fue ejercido en este último trimestre.</t>
    </r>
  </si>
  <si>
    <r>
      <t>Justificación Trimestral</t>
    </r>
    <r>
      <rPr>
        <sz val="11"/>
        <color theme="0"/>
        <rFont val="Arial"/>
        <family val="2"/>
      </rPr>
      <t xml:space="preserve">: Se informa un avance preliminar al cierre del cuarto trimestre, logrando superar la meta  en un 21.05% debido una adecuada recaudación en las contribuiciones tributarias.
</t>
    </r>
    <r>
      <rPr>
        <b/>
        <sz val="11"/>
        <color theme="0"/>
        <rFont val="Arial"/>
        <family val="2"/>
      </rPr>
      <t xml:space="preserve">Nota: </t>
    </r>
    <r>
      <rPr>
        <sz val="11"/>
        <color theme="0"/>
        <rFont val="Arial"/>
        <family val="2"/>
      </rPr>
      <t>pendiente de cotejar con la parte contable el cierre definitivo, la variación se contempla sea menos de 1 dígito.</t>
    </r>
  </si>
  <si>
    <r>
      <t xml:space="preserve">Justificación Trimestral: </t>
    </r>
    <r>
      <rPr>
        <sz val="11"/>
        <color theme="1"/>
        <rFont val="Arial"/>
        <family val="2"/>
      </rPr>
      <t xml:space="preserve"> Se informa un </t>
    </r>
    <r>
      <rPr>
        <b/>
        <sz val="11"/>
        <color theme="1"/>
        <rFont val="Arial"/>
        <family val="2"/>
      </rPr>
      <t>avance</t>
    </r>
    <r>
      <rPr>
        <sz val="11"/>
        <color theme="1"/>
        <rFont val="Arial"/>
        <family val="2"/>
      </rPr>
      <t xml:space="preserve"> </t>
    </r>
    <r>
      <rPr>
        <b/>
        <sz val="11"/>
        <color theme="1"/>
        <rFont val="Arial"/>
        <family val="2"/>
      </rPr>
      <t>preliminar</t>
    </r>
    <r>
      <rPr>
        <sz val="11"/>
        <color theme="1"/>
        <rFont val="Arial"/>
        <family val="2"/>
      </rPr>
      <t xml:space="preserve"> al cierre del cuarto trimestre, logrando superar la meta en un 55.92% debido una adecuada recaudación en el Impuesto Predial. 
</t>
    </r>
    <r>
      <rPr>
        <b/>
        <sz val="11"/>
        <color theme="1"/>
        <rFont val="Arial"/>
        <family val="2"/>
      </rPr>
      <t>Nota:</t>
    </r>
    <r>
      <rPr>
        <sz val="11"/>
        <color theme="1"/>
        <rFont val="Arial"/>
        <family val="2"/>
      </rPr>
      <t xml:space="preserve"> pendiente de cotejar con la parte contable  el cierre definitivo, la variación se contempla sea menos de 1 dígito.
</t>
    </r>
  </si>
  <si>
    <r>
      <t xml:space="preserve">Justificación Trimestral: </t>
    </r>
    <r>
      <rPr>
        <sz val="11"/>
        <color theme="1"/>
        <rFont val="Arial"/>
        <family val="2"/>
      </rPr>
      <t xml:space="preserve">Se informa un </t>
    </r>
    <r>
      <rPr>
        <b/>
        <sz val="11"/>
        <color theme="1"/>
        <rFont val="Arial"/>
        <family val="2"/>
      </rPr>
      <t xml:space="preserve">avance preliminar </t>
    </r>
    <r>
      <rPr>
        <sz val="11"/>
        <color theme="1"/>
        <rFont val="Arial"/>
        <family val="2"/>
      </rPr>
      <t xml:space="preserve">al cierre del cuarto trimestre, logrando superar la meta  en un 20.82% debido una adecuada recaudación en las contribuciones tributarias. 
</t>
    </r>
    <r>
      <rPr>
        <b/>
        <sz val="11"/>
        <color theme="1"/>
        <rFont val="Arial"/>
        <family val="2"/>
      </rPr>
      <t>Nota</t>
    </r>
    <r>
      <rPr>
        <sz val="11"/>
        <color theme="1"/>
        <rFont val="Arial"/>
        <family val="2"/>
      </rPr>
      <t>: pendiente de cotejar con la parte contable el cierre definitivo, la variación se contempla sea menos de 1 dígito.</t>
    </r>
  </si>
  <si>
    <r>
      <t xml:space="preserve">Justificación Trimestral: </t>
    </r>
    <r>
      <rPr>
        <sz val="11"/>
        <color theme="1"/>
        <rFont val="Arial"/>
        <family val="2"/>
      </rPr>
      <t xml:space="preserve">La Dirección de Contabilidad se encuentra comprometida al lograr el 100% de su meta trimestral programada y por ello se tomaron acciones con la solicitud anticipada, asi como de coordinación con las entidades emisoras de la información requerida por la Entidad Fiscalizadora mediante la "Guía y Acuerdo que contiene los Lineamientos para la Integración y Rendición de los Informes de Avance de la Gestión Financiera y de la Información para la Planeación de la Fiscalización de la Cuenta Pública de las Entidades Fiscalizables del Estado de Quintana Roo, ante la Auditoría Superior del Estado".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</si>
</sst>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7"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sz val="11"/>
      <color rgb="FF000000"/>
      <name val="Arial"/>
      <family val="2"/>
    </font>
    <font>
      <b/>
      <sz val="11"/>
      <color indexed="8"/>
      <name val="Arial"/>
      <family val="2"/>
    </font>
    <font>
      <b/>
      <sz val="16"/>
      <color theme="1"/>
      <name val="Calibri"/>
      <family val="2"/>
      <scheme val="minor"/>
    </font>
    <font>
      <b/>
      <sz val="10"/>
      <color theme="1"/>
      <name val="Arial"/>
      <family val="2"/>
    </font>
    <font>
      <sz val="10"/>
      <color theme="1"/>
      <name val="Arial"/>
      <family val="2"/>
    </font>
    <font>
      <sz val="10"/>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theme="0"/>
        <bgColor rgb="FFF2F2F2"/>
      </patternFill>
    </fill>
  </fills>
  <borders count="98">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dashed">
        <color theme="1"/>
      </left>
      <right style="dashed">
        <color theme="1"/>
      </right>
      <top style="dashed">
        <color theme="1"/>
      </top>
      <bottom/>
      <diagonal/>
    </border>
    <border>
      <left style="dashed">
        <color theme="1"/>
      </left>
      <right style="medium">
        <color theme="1"/>
      </right>
      <top style="dashed">
        <color theme="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right style="medium">
        <color indexed="64"/>
      </right>
      <top/>
      <bottom style="dotted">
        <color indexed="64"/>
      </bottom>
      <diagonal/>
    </border>
    <border>
      <left/>
      <right/>
      <top style="thin">
        <color indexed="64"/>
      </top>
      <bottom style="thin">
        <color indexed="64"/>
      </bottom>
      <diagonal/>
    </border>
  </borders>
  <cellStyleXfs count="6">
    <xf numFmtId="0" fontId="0"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209">
    <xf numFmtId="0" fontId="0" fillId="0" borderId="0" xfId="0"/>
    <xf numFmtId="3" fontId="2" fillId="2" borderId="1" xfId="0" applyNumberFormat="1"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25" xfId="0" applyFont="1" applyFill="1" applyBorder="1" applyAlignment="1">
      <alignment horizontal="center" vertical="center" wrapText="1"/>
    </xf>
    <xf numFmtId="2" fontId="2" fillId="2" borderId="19" xfId="1" applyNumberFormat="1" applyFont="1" applyFill="1" applyBorder="1" applyAlignment="1">
      <alignment horizontal="center" vertical="center" wrapText="1"/>
    </xf>
    <xf numFmtId="2" fontId="2" fillId="2" borderId="20" xfId="1"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2" fontId="4" fillId="8" borderId="19" xfId="1" applyNumberFormat="1" applyFont="1" applyFill="1" applyBorder="1" applyAlignment="1">
      <alignment horizontal="center" vertical="center" wrapText="1"/>
    </xf>
    <xf numFmtId="0" fontId="2" fillId="8" borderId="27" xfId="0" applyFont="1" applyFill="1" applyBorder="1" applyAlignment="1">
      <alignment vertical="center" wrapText="1"/>
    </xf>
    <xf numFmtId="0" fontId="2" fillId="8" borderId="28" xfId="0" applyFont="1" applyFill="1" applyBorder="1" applyAlignment="1">
      <alignment vertical="center" wrapText="1"/>
    </xf>
    <xf numFmtId="0" fontId="4" fillId="8"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5" xfId="0" applyFont="1" applyFill="1" applyBorder="1" applyAlignment="1">
      <alignment horizontal="left" vertical="center" wrapText="1"/>
    </xf>
    <xf numFmtId="0" fontId="4" fillId="4" borderId="31" xfId="0" applyFont="1" applyFill="1" applyBorder="1" applyAlignment="1">
      <alignment horizontal="center" vertical="center" wrapText="1"/>
    </xf>
    <xf numFmtId="0" fontId="2" fillId="3" borderId="36" xfId="0" applyFont="1" applyFill="1" applyBorder="1" applyAlignment="1">
      <alignment horizontal="left" vertical="center" wrapText="1"/>
    </xf>
    <xf numFmtId="0" fontId="4" fillId="4" borderId="30" xfId="0" applyFont="1" applyFill="1" applyBorder="1" applyAlignment="1">
      <alignment horizontal="center" vertical="center" wrapText="1"/>
    </xf>
    <xf numFmtId="0" fontId="2" fillId="3" borderId="35" xfId="0" applyFont="1" applyFill="1" applyBorder="1" applyAlignment="1">
      <alignment horizontal="center" vertical="center" wrapText="1"/>
    </xf>
    <xf numFmtId="164" fontId="1" fillId="8" borderId="29" xfId="0" applyNumberFormat="1" applyFont="1" applyFill="1" applyBorder="1" applyAlignment="1">
      <alignment horizontal="center" vertical="center" wrapText="1"/>
    </xf>
    <xf numFmtId="0" fontId="12" fillId="8" borderId="33" xfId="0" applyFont="1" applyFill="1" applyBorder="1" applyAlignment="1">
      <alignment horizontal="justify" vertical="center" wrapText="1"/>
    </xf>
    <xf numFmtId="0" fontId="12" fillId="8" borderId="34" xfId="0" applyFont="1" applyFill="1" applyBorder="1" applyAlignment="1">
      <alignment horizontal="justify" vertical="center" wrapText="1"/>
    </xf>
    <xf numFmtId="164" fontId="1" fillId="8" borderId="21" xfId="0" applyNumberFormat="1"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0" fillId="9" borderId="0" xfId="0" applyFill="1"/>
    <xf numFmtId="0" fontId="0" fillId="10" borderId="0" xfId="0" applyFill="1"/>
    <xf numFmtId="10" fontId="0" fillId="6" borderId="43" xfId="0" applyNumberFormat="1" applyFill="1" applyBorder="1" applyAlignment="1">
      <alignment horizontal="center" vertical="center" wrapText="1"/>
    </xf>
    <xf numFmtId="0" fontId="0" fillId="0" borderId="0" xfId="0" applyAlignment="1">
      <alignment horizontal="center" vertical="center"/>
    </xf>
    <xf numFmtId="10" fontId="0" fillId="6" borderId="46" xfId="0" applyNumberFormat="1" applyFill="1" applyBorder="1" applyAlignment="1">
      <alignment horizontal="center" vertical="center" wrapText="1"/>
    </xf>
    <xf numFmtId="3" fontId="2" fillId="2" borderId="50" xfId="0" applyNumberFormat="1" applyFont="1" applyFill="1" applyBorder="1" applyAlignment="1">
      <alignment horizontal="center" vertical="center" wrapText="1"/>
    </xf>
    <xf numFmtId="3" fontId="2" fillId="2" borderId="54" xfId="0" applyNumberFormat="1" applyFont="1" applyFill="1" applyBorder="1" applyAlignment="1">
      <alignment horizontal="center" vertical="center" wrapText="1"/>
    </xf>
    <xf numFmtId="10" fontId="0" fillId="6" borderId="51" xfId="0" applyNumberFormat="1" applyFill="1" applyBorder="1" applyAlignment="1">
      <alignment horizontal="center" vertical="center" wrapText="1"/>
    </xf>
    <xf numFmtId="4" fontId="2" fillId="2" borderId="50" xfId="0" applyNumberFormat="1" applyFont="1" applyFill="1" applyBorder="1" applyAlignment="1">
      <alignment horizontal="center" vertical="center" wrapText="1"/>
    </xf>
    <xf numFmtId="0" fontId="2" fillId="8" borderId="55" xfId="0" applyFont="1" applyFill="1" applyBorder="1" applyAlignment="1">
      <alignment vertical="center" wrapText="1"/>
    </xf>
    <xf numFmtId="0" fontId="0" fillId="0" borderId="0" xfId="0" applyAlignment="1">
      <alignment wrapText="1"/>
    </xf>
    <xf numFmtId="0" fontId="17" fillId="0" borderId="0" xfId="0" applyFont="1"/>
    <xf numFmtId="3" fontId="2" fillId="2" borderId="16" xfId="0" applyNumberFormat="1" applyFont="1" applyFill="1" applyBorder="1" applyAlignment="1">
      <alignment horizontal="center" vertical="center" wrapText="1"/>
    </xf>
    <xf numFmtId="44" fontId="2" fillId="2" borderId="47" xfId="2"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8" xfId="2" applyFont="1" applyFill="1" applyBorder="1" applyAlignment="1">
      <alignment horizontal="center" vertical="center" wrapText="1"/>
    </xf>
    <xf numFmtId="44" fontId="2" fillId="2" borderId="59"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60" xfId="2" applyFont="1" applyFill="1" applyBorder="1" applyAlignment="1">
      <alignment horizontal="center" vertical="center" wrapText="1"/>
    </xf>
    <xf numFmtId="44" fontId="2" fillId="2" borderId="61" xfId="2" applyFont="1" applyFill="1" applyBorder="1" applyAlignment="1">
      <alignment horizontal="center" vertical="center" wrapText="1"/>
    </xf>
    <xf numFmtId="10" fontId="0" fillId="6" borderId="62" xfId="0" applyNumberFormat="1" applyFill="1" applyBorder="1" applyAlignment="1">
      <alignment horizontal="center" vertical="center" wrapText="1"/>
    </xf>
    <xf numFmtId="3" fontId="2" fillId="4" borderId="56"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0" fillId="11" borderId="62" xfId="0" applyNumberFormat="1" applyFill="1" applyBorder="1" applyAlignment="1">
      <alignment horizontal="center" vertical="center" wrapText="1"/>
    </xf>
    <xf numFmtId="0" fontId="5" fillId="4" borderId="33" xfId="0" applyFont="1" applyFill="1" applyBorder="1" applyAlignment="1">
      <alignment horizontal="left" vertical="center" wrapText="1"/>
    </xf>
    <xf numFmtId="0" fontId="5" fillId="4" borderId="64" xfId="0" applyFont="1" applyFill="1" applyBorder="1" applyAlignment="1">
      <alignment horizontal="center" vertical="center" wrapText="1"/>
    </xf>
    <xf numFmtId="0" fontId="0" fillId="0" borderId="0" xfId="0" applyAlignment="1">
      <alignment horizontal="center"/>
    </xf>
    <xf numFmtId="0" fontId="16" fillId="0" borderId="0" xfId="0" applyFont="1" applyAlignment="1">
      <alignment vertical="center"/>
    </xf>
    <xf numFmtId="0" fontId="4" fillId="8" borderId="66" xfId="0" applyFont="1" applyFill="1" applyBorder="1" applyAlignment="1">
      <alignment horizontal="center" vertical="center" wrapText="1"/>
    </xf>
    <xf numFmtId="2" fontId="4" fillId="8" borderId="66" xfId="1" applyNumberFormat="1" applyFont="1" applyFill="1" applyBorder="1" applyAlignment="1">
      <alignment horizontal="center" vertical="center" wrapText="1"/>
    </xf>
    <xf numFmtId="3" fontId="2" fillId="4" borderId="63" xfId="0" applyNumberFormat="1" applyFont="1" applyFill="1" applyBorder="1" applyAlignment="1">
      <alignment horizontal="center" vertical="center" wrapText="1"/>
    </xf>
    <xf numFmtId="0" fontId="2" fillId="8" borderId="26" xfId="0" applyFont="1" applyFill="1" applyBorder="1" applyAlignment="1">
      <alignment horizontal="justify" vertical="center" wrapText="1"/>
    </xf>
    <xf numFmtId="0" fontId="2" fillId="8" borderId="68" xfId="0" applyFont="1" applyFill="1" applyBorder="1" applyAlignment="1">
      <alignment horizontal="center" vertical="center" wrapText="1"/>
    </xf>
    <xf numFmtId="0" fontId="2" fillId="8" borderId="69" xfId="0" applyFont="1" applyFill="1" applyBorder="1" applyAlignment="1">
      <alignment vertical="center" wrapText="1"/>
    </xf>
    <xf numFmtId="0" fontId="14" fillId="7" borderId="65" xfId="0" applyFont="1" applyFill="1" applyBorder="1" applyAlignment="1">
      <alignment horizontal="center" vertical="center" wrapText="1"/>
    </xf>
    <xf numFmtId="4" fontId="2" fillId="8" borderId="77"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8" borderId="2" xfId="0" applyNumberFormat="1" applyFont="1" applyFill="1" applyBorder="1" applyAlignment="1">
      <alignment horizontal="center" vertical="center" wrapText="1"/>
    </xf>
    <xf numFmtId="4" fontId="2" fillId="2" borderId="78" xfId="0" applyNumberFormat="1" applyFont="1" applyFill="1" applyBorder="1" applyAlignment="1">
      <alignment horizontal="center" vertical="center" wrapText="1"/>
    </xf>
    <xf numFmtId="4" fontId="2" fillId="2" borderId="79" xfId="0" applyNumberFormat="1" applyFont="1" applyFill="1" applyBorder="1" applyAlignment="1">
      <alignment horizontal="center" vertical="center" wrapText="1"/>
    </xf>
    <xf numFmtId="10" fontId="0" fillId="6" borderId="81" xfId="0" applyNumberFormat="1" applyFill="1" applyBorder="1" applyAlignment="1">
      <alignment horizontal="center" vertical="center" wrapText="1"/>
    </xf>
    <xf numFmtId="0" fontId="1" fillId="2" borderId="30" xfId="0" applyFont="1" applyFill="1" applyBorder="1" applyAlignment="1">
      <alignment horizontal="center" vertical="center" wrapText="1"/>
    </xf>
    <xf numFmtId="0" fontId="8" fillId="8" borderId="8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2" fillId="8" borderId="85" xfId="0" applyFont="1" applyFill="1" applyBorder="1" applyAlignment="1">
      <alignment horizontal="justify"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1" fillId="8" borderId="85" xfId="0" applyFont="1" applyFill="1" applyBorder="1" applyAlignment="1">
      <alignment horizontal="justify" vertical="center" wrapText="1"/>
    </xf>
    <xf numFmtId="0" fontId="2" fillId="8" borderId="85"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8" borderId="1" xfId="0" applyFont="1" applyFill="1" applyBorder="1" applyAlignment="1">
      <alignment horizontal="left" vertical="center" wrapText="1"/>
    </xf>
    <xf numFmtId="0" fontId="4" fillId="8" borderId="85" xfId="0" applyFont="1" applyFill="1" applyBorder="1" applyAlignment="1">
      <alignment horizontal="justify" vertical="center" wrapText="1"/>
    </xf>
    <xf numFmtId="0" fontId="2" fillId="8" borderId="10" xfId="0" applyFont="1" applyFill="1" applyBorder="1" applyAlignment="1">
      <alignment horizontal="left" vertical="center" wrapText="1"/>
    </xf>
    <xf numFmtId="3" fontId="2" fillId="2" borderId="11" xfId="0" applyNumberFormat="1" applyFont="1" applyFill="1" applyBorder="1" applyAlignment="1">
      <alignment horizontal="center" vertical="center" wrapText="1"/>
    </xf>
    <xf numFmtId="3" fontId="2" fillId="2" borderId="5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86" xfId="0" applyNumberFormat="1" applyFont="1" applyFill="1" applyBorder="1" applyAlignment="1">
      <alignment horizontal="center" vertical="center" wrapText="1"/>
    </xf>
    <xf numFmtId="0" fontId="1" fillId="8" borderId="33" xfId="0" applyFont="1" applyFill="1" applyBorder="1" applyAlignment="1">
      <alignment horizontal="left" vertical="center" wrapText="1"/>
    </xf>
    <xf numFmtId="3" fontId="2" fillId="2" borderId="9" xfId="0" applyNumberFormat="1" applyFont="1" applyFill="1" applyBorder="1" applyAlignment="1">
      <alignment horizontal="center" vertical="center" wrapText="1"/>
    </xf>
    <xf numFmtId="0" fontId="0" fillId="0" borderId="4" xfId="0" applyBorder="1"/>
    <xf numFmtId="0" fontId="0" fillId="0" borderId="87" xfId="0" applyBorder="1"/>
    <xf numFmtId="9" fontId="2" fillId="2" borderId="11" xfId="1" applyFont="1" applyFill="1" applyBorder="1" applyAlignment="1">
      <alignment horizontal="center" vertical="center" wrapText="1"/>
    </xf>
    <xf numFmtId="0" fontId="0" fillId="0" borderId="88" xfId="0" applyBorder="1"/>
    <xf numFmtId="10" fontId="18" fillId="5" borderId="82" xfId="0" applyNumberFormat="1" applyFont="1" applyFill="1" applyBorder="1" applyAlignment="1">
      <alignment horizontal="center" vertical="center"/>
    </xf>
    <xf numFmtId="10" fontId="18" fillId="5" borderId="15" xfId="0" applyNumberFormat="1" applyFont="1" applyFill="1" applyBorder="1" applyAlignment="1">
      <alignment horizontal="center" vertical="center"/>
    </xf>
    <xf numFmtId="10" fontId="0" fillId="11" borderId="90" xfId="0" applyNumberFormat="1" applyFill="1" applyBorder="1" applyAlignment="1">
      <alignment horizontal="center" vertical="center" wrapText="1"/>
    </xf>
    <xf numFmtId="3" fontId="19" fillId="5" borderId="17" xfId="0" applyNumberFormat="1" applyFont="1" applyFill="1" applyBorder="1" applyAlignment="1">
      <alignment horizontal="center" vertical="center" wrapText="1"/>
    </xf>
    <xf numFmtId="9" fontId="19" fillId="5" borderId="17" xfId="1" applyFont="1" applyFill="1" applyBorder="1" applyAlignment="1">
      <alignment horizontal="center" vertical="center" wrapText="1"/>
    </xf>
    <xf numFmtId="0" fontId="19" fillId="5" borderId="17" xfId="0" applyFont="1" applyFill="1" applyBorder="1" applyAlignment="1">
      <alignment horizontal="center" vertical="center" wrapText="1"/>
    </xf>
    <xf numFmtId="3" fontId="2" fillId="2" borderId="57" xfId="0" applyNumberFormat="1" applyFont="1" applyFill="1" applyBorder="1" applyAlignment="1">
      <alignment horizontal="center" vertical="center" wrapText="1"/>
    </xf>
    <xf numFmtId="164" fontId="1" fillId="8" borderId="92" xfId="0" applyNumberFormat="1" applyFont="1" applyFill="1" applyBorder="1" applyAlignment="1">
      <alignment horizontal="center" vertical="center" wrapText="1"/>
    </xf>
    <xf numFmtId="44" fontId="2" fillId="2" borderId="93" xfId="2"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80" xfId="2" applyFont="1" applyFill="1" applyBorder="1" applyAlignment="1">
      <alignment horizontal="center" vertical="center" wrapText="1"/>
    </xf>
    <xf numFmtId="44" fontId="2" fillId="2" borderId="94" xfId="2" applyFont="1" applyFill="1" applyBorder="1" applyAlignment="1">
      <alignment horizontal="center" vertical="center" wrapText="1"/>
    </xf>
    <xf numFmtId="44" fontId="2" fillId="2" borderId="95" xfId="2" applyFont="1" applyFill="1" applyBorder="1" applyAlignment="1">
      <alignment horizontal="center" vertical="center" wrapText="1"/>
    </xf>
    <xf numFmtId="3" fontId="2" fillId="2" borderId="83" xfId="0" applyNumberFormat="1" applyFont="1" applyFill="1" applyBorder="1" applyAlignment="1">
      <alignment horizontal="center" vertical="center" wrapText="1"/>
    </xf>
    <xf numFmtId="0" fontId="2" fillId="0" borderId="96" xfId="0" applyFont="1" applyBorder="1" applyAlignment="1">
      <alignment horizontal="center" vertical="center" wrapText="1"/>
    </xf>
    <xf numFmtId="0" fontId="1" fillId="8" borderId="33" xfId="0" applyFont="1" applyFill="1" applyBorder="1" applyAlignment="1">
      <alignment horizontal="justify" vertical="center" wrapText="1"/>
    </xf>
    <xf numFmtId="0" fontId="1" fillId="3" borderId="33" xfId="0" applyFont="1" applyFill="1" applyBorder="1" applyAlignment="1">
      <alignment horizontal="justify" vertical="center" wrapText="1"/>
    </xf>
    <xf numFmtId="3" fontId="19" fillId="5" borderId="21" xfId="0" applyNumberFormat="1" applyFont="1" applyFill="1" applyBorder="1" applyAlignment="1">
      <alignment horizontal="center" vertical="center" wrapText="1"/>
    </xf>
    <xf numFmtId="10" fontId="0" fillId="6" borderId="15" xfId="0" applyNumberForma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8" borderId="29" xfId="0" applyFont="1" applyFill="1" applyBorder="1" applyAlignment="1">
      <alignment horizontal="left" vertical="center" wrapText="1"/>
    </xf>
    <xf numFmtId="0" fontId="1" fillId="8" borderId="92" xfId="0" applyFont="1" applyFill="1" applyBorder="1" applyAlignment="1">
      <alignment horizontal="left" vertical="center" wrapText="1"/>
    </xf>
    <xf numFmtId="3" fontId="2" fillId="2" borderId="85" xfId="0" applyNumberFormat="1" applyFont="1" applyFill="1" applyBorder="1" applyAlignment="1">
      <alignment horizontal="center" vertical="center" wrapText="1"/>
    </xf>
    <xf numFmtId="10" fontId="0" fillId="12" borderId="62" xfId="0" applyNumberFormat="1" applyFill="1" applyBorder="1" applyAlignment="1">
      <alignment horizontal="center" vertical="center" wrapText="1"/>
    </xf>
    <xf numFmtId="0" fontId="5" fillId="5" borderId="33" xfId="0" applyFont="1" applyFill="1" applyBorder="1" applyAlignment="1">
      <alignment horizontal="justify" vertical="center" wrapText="1"/>
    </xf>
    <xf numFmtId="10" fontId="0" fillId="6" borderId="89" xfId="0" applyNumberFormat="1" applyFill="1" applyBorder="1" applyAlignment="1">
      <alignment horizontal="center" vertical="center" wrapText="1"/>
    </xf>
    <xf numFmtId="0" fontId="1" fillId="8" borderId="21" xfId="0" applyFont="1" applyFill="1" applyBorder="1" applyAlignment="1">
      <alignment horizontal="left" vertical="center" wrapText="1"/>
    </xf>
    <xf numFmtId="10" fontId="0" fillId="6" borderId="53" xfId="0" applyNumberFormat="1" applyFill="1" applyBorder="1" applyAlignment="1">
      <alignment horizontal="center" vertical="center" wrapText="1"/>
    </xf>
    <xf numFmtId="10" fontId="0" fillId="6" borderId="52" xfId="0" applyNumberFormat="1" applyFill="1" applyBorder="1" applyAlignment="1">
      <alignment horizontal="center" vertical="center" wrapText="1"/>
    </xf>
    <xf numFmtId="10" fontId="0" fillId="6" borderId="97" xfId="0" applyNumberFormat="1" applyFill="1" applyBorder="1" applyAlignment="1">
      <alignment horizontal="center" vertical="center" wrapText="1"/>
    </xf>
    <xf numFmtId="10" fontId="0" fillId="6" borderId="91" xfId="0" applyNumberFormat="1" applyFill="1" applyBorder="1" applyAlignment="1">
      <alignment horizontal="center" vertical="center" wrapText="1"/>
    </xf>
    <xf numFmtId="0" fontId="24" fillId="3" borderId="33" xfId="0" applyFont="1" applyFill="1" applyBorder="1" applyAlignment="1">
      <alignment horizontal="justify" vertical="center" wrapText="1"/>
    </xf>
    <xf numFmtId="0" fontId="24" fillId="8" borderId="33" xfId="0" applyFont="1" applyFill="1" applyBorder="1" applyAlignment="1">
      <alignment horizontal="justify" vertical="center" wrapText="1"/>
    </xf>
    <xf numFmtId="0" fontId="8" fillId="8" borderId="33" xfId="0" applyFont="1" applyFill="1" applyBorder="1" applyAlignment="1">
      <alignment horizontal="left" vertical="center" wrapText="1"/>
    </xf>
    <xf numFmtId="3" fontId="26" fillId="0" borderId="0" xfId="0" applyNumberFormat="1" applyFont="1" applyAlignment="1">
      <alignment wrapText="1"/>
    </xf>
    <xf numFmtId="0" fontId="1" fillId="8" borderId="33" xfId="0" applyFont="1" applyFill="1" applyBorder="1" applyAlignment="1">
      <alignment horizontal="left" vertical="top" wrapText="1"/>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5" fillId="5" borderId="14" xfId="0" applyFont="1" applyFill="1" applyBorder="1" applyAlignment="1">
      <alignment horizontal="center" vertical="center"/>
    </xf>
    <xf numFmtId="0" fontId="15" fillId="5" borderId="12" xfId="0" applyFont="1" applyFill="1" applyBorder="1" applyAlignment="1">
      <alignment horizontal="center" vertical="center"/>
    </xf>
    <xf numFmtId="0" fontId="15" fillId="5" borderId="13" xfId="0" applyFont="1" applyFill="1" applyBorder="1" applyAlignment="1">
      <alignment horizontal="center" vertical="center"/>
    </xf>
    <xf numFmtId="0" fontId="10" fillId="5" borderId="29"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center" vertical="top" wrapText="1"/>
    </xf>
    <xf numFmtId="0" fontId="23" fillId="0" borderId="40" xfId="0" applyFont="1" applyBorder="1" applyAlignment="1">
      <alignment horizontal="center" vertical="top"/>
    </xf>
    <xf numFmtId="0" fontId="23" fillId="0" borderId="0" xfId="0" applyFont="1" applyAlignment="1">
      <alignment horizontal="center" vertical="top"/>
    </xf>
    <xf numFmtId="0" fontId="0" fillId="0" borderId="4" xfId="0" applyBorder="1" applyAlignment="1">
      <alignment horizontal="center"/>
    </xf>
    <xf numFmtId="0" fontId="8"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3" fillId="8" borderId="67"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4" fillId="7" borderId="70" xfId="0" applyFont="1" applyFill="1" applyBorder="1" applyAlignment="1">
      <alignment horizontal="center" vertical="center" wrapText="1"/>
    </xf>
    <xf numFmtId="0" fontId="14" fillId="7" borderId="71" xfId="0" applyFont="1" applyFill="1" applyBorder="1" applyAlignment="1">
      <alignment horizontal="center" vertical="center" wrapText="1"/>
    </xf>
    <xf numFmtId="0" fontId="14" fillId="7" borderId="72" xfId="0" applyFont="1" applyFill="1" applyBorder="1" applyAlignment="1">
      <alignment horizontal="center" vertical="center" wrapText="1"/>
    </xf>
    <xf numFmtId="0" fontId="14" fillId="7" borderId="76" xfId="0" applyFont="1" applyFill="1" applyBorder="1" applyAlignment="1">
      <alignment horizontal="center" vertical="center" wrapText="1"/>
    </xf>
    <xf numFmtId="0" fontId="14" fillId="7" borderId="73" xfId="0" applyFont="1" applyFill="1" applyBorder="1" applyAlignment="1">
      <alignment horizontal="center" vertical="center" wrapText="1"/>
    </xf>
    <xf numFmtId="0" fontId="14" fillId="7" borderId="74" xfId="0" applyFont="1" applyFill="1" applyBorder="1" applyAlignment="1">
      <alignment horizontal="center" vertical="center" wrapText="1"/>
    </xf>
    <xf numFmtId="0" fontId="14" fillId="7" borderId="75" xfId="0" applyFont="1" applyFill="1" applyBorder="1" applyAlignment="1">
      <alignment horizontal="center" vertical="center" wrapText="1"/>
    </xf>
    <xf numFmtId="0" fontId="9" fillId="7" borderId="12" xfId="0" applyFont="1" applyFill="1" applyBorder="1" applyAlignment="1">
      <alignment horizontal="center" vertical="center"/>
    </xf>
    <xf numFmtId="0" fontId="9" fillId="7" borderId="13" xfId="0" applyFont="1" applyFill="1" applyBorder="1" applyAlignment="1">
      <alignment horizontal="center" vertical="center"/>
    </xf>
    <xf numFmtId="0" fontId="1" fillId="8" borderId="85" xfId="0" applyFont="1" applyFill="1" applyBorder="1" applyAlignment="1">
      <alignment horizontal="left" vertical="center" wrapText="1"/>
    </xf>
    <xf numFmtId="0" fontId="2" fillId="8" borderId="26" xfId="0" applyFont="1" applyFill="1" applyBorder="1" applyAlignment="1">
      <alignment horizontal="left" vertical="center" wrapText="1"/>
    </xf>
    <xf numFmtId="0" fontId="2" fillId="8" borderId="2" xfId="0" applyFont="1" applyFill="1" applyBorder="1" applyAlignment="1">
      <alignment horizontal="left" vertical="center" wrapText="1"/>
    </xf>
    <xf numFmtId="0" fontId="0" fillId="0" borderId="0" xfId="0" applyAlignment="1">
      <alignment horizontal="justify" vertical="center" wrapText="1"/>
    </xf>
  </cellXfs>
  <cellStyles count="6">
    <cellStyle name="Moneda" xfId="2" builtinId="4"/>
    <cellStyle name="Moneda 2" xfId="3" xr:uid="{4A168340-B5DC-4792-8350-A2E3875DFEC6}"/>
    <cellStyle name="Moneda 2 2" xfId="4" xr:uid="{A69D5D78-85AC-4138-807B-FD9102E00583}"/>
    <cellStyle name="Moneda 3" xfId="5" xr:uid="{A22A9260-E4E7-4FF3-BCDC-CE1DC3FBF190}"/>
    <cellStyle name="Normal" xfId="0" builtinId="0"/>
    <cellStyle name="Porcentaje" xfId="1" builtinId="5"/>
  </cellStyles>
  <dxfs count="198">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theme="7" tint="0.79998168889431442"/>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19</xdr:col>
      <xdr:colOff>35719</xdr:colOff>
      <xdr:row>1</xdr:row>
      <xdr:rowOff>250030</xdr:rowOff>
    </xdr:from>
    <xdr:to>
      <xdr:col>21</xdr:col>
      <xdr:colOff>792254</xdr:colOff>
      <xdr:row>4</xdr:row>
      <xdr:rowOff>285749</xdr:rowOff>
    </xdr:to>
    <xdr:pic>
      <xdr:nvPicPr>
        <xdr:cNvPr id="5" name="Imagen 4">
          <a:extLst>
            <a:ext uri="{FF2B5EF4-FFF2-40B4-BE49-F238E27FC236}">
              <a16:creationId xmlns:a16="http://schemas.microsoft.com/office/drawing/2014/main" id="{6D54992B-8D85-AF9A-939F-195C5D16C0E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6479500" y="452436"/>
          <a:ext cx="3328285" cy="11787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654842</xdr:colOff>
      <xdr:row>1</xdr:row>
      <xdr:rowOff>261938</xdr:rowOff>
    </xdr:from>
    <xdr:to>
      <xdr:col>22</xdr:col>
      <xdr:colOff>1182852</xdr:colOff>
      <xdr:row>4</xdr:row>
      <xdr:rowOff>237893</xdr:rowOff>
    </xdr:to>
    <xdr:pic>
      <xdr:nvPicPr>
        <xdr:cNvPr id="7" name="Imagen 6">
          <a:extLst>
            <a:ext uri="{FF2B5EF4-FFF2-40B4-BE49-F238E27FC236}">
              <a16:creationId xmlns:a16="http://schemas.microsoft.com/office/drawing/2014/main" id="{76DDDF82-D637-8D69-C5CE-56DA31F6448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9670373" y="464344"/>
          <a:ext cx="1813885" cy="111895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2000250</xdr:colOff>
      <xdr:row>0</xdr:row>
      <xdr:rowOff>119063</xdr:rowOff>
    </xdr:from>
    <xdr:to>
      <xdr:col>3</xdr:col>
      <xdr:colOff>1619251</xdr:colOff>
      <xdr:row>7</xdr:row>
      <xdr:rowOff>11906</xdr:rowOff>
    </xdr:to>
    <xdr:pic>
      <xdr:nvPicPr>
        <xdr:cNvPr id="8" name="Imagen 7">
          <a:extLst>
            <a:ext uri="{FF2B5EF4-FFF2-40B4-BE49-F238E27FC236}">
              <a16:creationId xmlns:a16="http://schemas.microsoft.com/office/drawing/2014/main" id="{5507C36B-55F9-4618-E68F-6868F887364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131469" y="119063"/>
          <a:ext cx="2012157" cy="1976437"/>
        </a:xfrm>
        <a:prstGeom prst="rect">
          <a:avLst/>
        </a:prstGeom>
      </xdr:spPr>
    </xdr:pic>
    <xdr:clientData/>
  </xdr:twoCellAnchor>
  <xdr:twoCellAnchor>
    <xdr:from>
      <xdr:col>2</xdr:col>
      <xdr:colOff>1571629</xdr:colOff>
      <xdr:row>64</xdr:row>
      <xdr:rowOff>178593</xdr:rowOff>
    </xdr:from>
    <xdr:to>
      <xdr:col>4</xdr:col>
      <xdr:colOff>464348</xdr:colOff>
      <xdr:row>65</xdr:row>
      <xdr:rowOff>-1</xdr:rowOff>
    </xdr:to>
    <xdr:cxnSp macro="">
      <xdr:nvCxnSpPr>
        <xdr:cNvPr id="9" name="Conector recto 8">
          <a:extLst>
            <a:ext uri="{FF2B5EF4-FFF2-40B4-BE49-F238E27FC236}">
              <a16:creationId xmlns:a16="http://schemas.microsoft.com/office/drawing/2014/main" id="{D4FFE708-DBA4-7AC8-5CB0-CDE4938A2961}"/>
            </a:ext>
          </a:extLst>
        </xdr:cNvPr>
        <xdr:cNvCxnSpPr/>
      </xdr:nvCxnSpPr>
      <xdr:spPr>
        <a:xfrm>
          <a:off x="3702848" y="69830156"/>
          <a:ext cx="3381375" cy="1190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1202533</xdr:colOff>
      <xdr:row>64</xdr:row>
      <xdr:rowOff>178590</xdr:rowOff>
    </xdr:from>
    <xdr:to>
      <xdr:col>22</xdr:col>
      <xdr:colOff>2012158</xdr:colOff>
      <xdr:row>64</xdr:row>
      <xdr:rowOff>190496</xdr:rowOff>
    </xdr:to>
    <xdr:cxnSp macro="">
      <xdr:nvCxnSpPr>
        <xdr:cNvPr id="10" name="Conector recto 9">
          <a:extLst>
            <a:ext uri="{FF2B5EF4-FFF2-40B4-BE49-F238E27FC236}">
              <a16:creationId xmlns:a16="http://schemas.microsoft.com/office/drawing/2014/main" id="{4A6B3C86-11DF-4119-917E-3666E562B42E}"/>
            </a:ext>
          </a:extLst>
        </xdr:cNvPr>
        <xdr:cNvCxnSpPr/>
      </xdr:nvCxnSpPr>
      <xdr:spPr>
        <a:xfrm>
          <a:off x="29027439" y="69830153"/>
          <a:ext cx="3381375" cy="1190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3"/>
  <sheetViews>
    <sheetView tabSelected="1" topLeftCell="B27" zoomScale="80" zoomScaleNormal="80" zoomScaleSheetLayoutView="30" workbookViewId="0">
      <selection activeCell="B28" sqref="B28"/>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7" width="18.85546875" customWidth="1"/>
    <col min="8" max="8" width="20.5703125" customWidth="1"/>
    <col min="9" max="9" width="19.140625" customWidth="1"/>
    <col min="10" max="10" width="19.42578125" customWidth="1"/>
    <col min="11" max="11" width="19.28515625" customWidth="1"/>
    <col min="12" max="12" width="19.42578125" customWidth="1"/>
    <col min="13" max="13" width="18.28515625" customWidth="1"/>
    <col min="14" max="19" width="16.85546875" customWidth="1"/>
    <col min="20" max="22" width="19.28515625" customWidth="1"/>
    <col min="23" max="23" width="50" customWidth="1"/>
    <col min="25" max="25" width="23" customWidth="1"/>
    <col min="26" max="26" width="12" bestFit="1" customWidth="1"/>
  </cols>
  <sheetData>
    <row r="1" spans="2:23" ht="15.75" thickBot="1" x14ac:dyDescent="0.3"/>
    <row r="2" spans="2:23" ht="30" customHeight="1" x14ac:dyDescent="0.25">
      <c r="E2" s="156" t="s">
        <v>0</v>
      </c>
      <c r="F2" s="157"/>
      <c r="G2" s="157"/>
      <c r="H2" s="157"/>
      <c r="I2" s="157"/>
      <c r="J2" s="157"/>
      <c r="K2" s="157"/>
      <c r="L2" s="157"/>
      <c r="M2" s="157"/>
      <c r="N2" s="157"/>
      <c r="O2" s="157"/>
      <c r="P2" s="157"/>
      <c r="Q2" s="157"/>
      <c r="R2" s="157"/>
      <c r="S2" s="157"/>
    </row>
    <row r="3" spans="2:23" ht="30" customHeight="1" x14ac:dyDescent="0.25">
      <c r="E3" s="158" t="s">
        <v>1</v>
      </c>
      <c r="F3" s="159"/>
      <c r="G3" s="159"/>
      <c r="H3" s="159"/>
      <c r="I3" s="159"/>
      <c r="J3" s="159"/>
      <c r="K3" s="159"/>
      <c r="L3" s="159"/>
      <c r="M3" s="159"/>
      <c r="N3" s="159"/>
      <c r="O3" s="159"/>
      <c r="P3" s="159"/>
      <c r="Q3" s="159"/>
      <c r="R3" s="159"/>
      <c r="S3" s="159"/>
    </row>
    <row r="4" spans="2:23" ht="30" customHeight="1" x14ac:dyDescent="0.25">
      <c r="E4" s="158" t="s">
        <v>190</v>
      </c>
      <c r="F4" s="159"/>
      <c r="G4" s="159"/>
      <c r="H4" s="159"/>
      <c r="I4" s="159"/>
      <c r="J4" s="159"/>
      <c r="K4" s="159"/>
      <c r="L4" s="159"/>
      <c r="M4" s="159"/>
      <c r="N4" s="159"/>
      <c r="O4" s="159"/>
      <c r="P4" s="159"/>
      <c r="Q4" s="159"/>
      <c r="R4" s="159"/>
      <c r="S4" s="159"/>
    </row>
    <row r="5" spans="2:23" ht="28.5" thickBot="1" x14ac:dyDescent="0.3">
      <c r="E5" s="162" t="s">
        <v>177</v>
      </c>
      <c r="F5" s="163"/>
      <c r="G5" s="163"/>
      <c r="H5" s="163"/>
      <c r="I5" s="163"/>
      <c r="J5" s="163"/>
      <c r="K5" s="163"/>
      <c r="L5" s="163"/>
      <c r="M5" s="163"/>
      <c r="N5" s="163"/>
      <c r="O5" s="163"/>
      <c r="P5" s="163"/>
      <c r="Q5" s="163"/>
      <c r="R5" s="163"/>
      <c r="S5" s="163"/>
    </row>
    <row r="9" spans="2:23" ht="15.75" thickBot="1" x14ac:dyDescent="0.3"/>
    <row r="10" spans="2:23" ht="33.6" customHeight="1" thickBot="1" x14ac:dyDescent="0.3">
      <c r="G10" s="177" t="s">
        <v>2</v>
      </c>
      <c r="H10" s="178"/>
      <c r="I10" s="178"/>
      <c r="J10" s="178"/>
      <c r="K10" s="178"/>
      <c r="L10" s="178"/>
      <c r="M10" s="178"/>
      <c r="N10" s="178"/>
      <c r="O10" s="178"/>
      <c r="P10" s="178"/>
      <c r="Q10" s="178"/>
      <c r="R10" s="178"/>
      <c r="S10" s="178"/>
      <c r="T10" s="178"/>
      <c r="U10" s="178"/>
      <c r="V10" s="179"/>
    </row>
    <row r="11" spans="2:23" ht="43.15" customHeight="1" thickBot="1" x14ac:dyDescent="0.3">
      <c r="B11" s="196" t="s">
        <v>3</v>
      </c>
      <c r="C11" s="198" t="s">
        <v>4</v>
      </c>
      <c r="D11" s="200" t="s">
        <v>5</v>
      </c>
      <c r="E11" s="201"/>
      <c r="F11" s="202"/>
      <c r="G11" s="203" t="s">
        <v>6</v>
      </c>
      <c r="H11" s="203"/>
      <c r="I11" s="203"/>
      <c r="J11" s="203"/>
      <c r="K11" s="204"/>
      <c r="L11" s="160" t="s">
        <v>7</v>
      </c>
      <c r="M11" s="160"/>
      <c r="N11" s="160"/>
      <c r="O11" s="161"/>
      <c r="P11" s="193" t="s">
        <v>8</v>
      </c>
      <c r="Q11" s="194"/>
      <c r="R11" s="194"/>
      <c r="S11" s="195"/>
      <c r="T11" s="194" t="s">
        <v>9</v>
      </c>
      <c r="U11" s="194"/>
      <c r="V11" s="194"/>
      <c r="W11" s="180" t="s">
        <v>45</v>
      </c>
    </row>
    <row r="12" spans="2:23" ht="122.45" customHeight="1" thickBot="1" x14ac:dyDescent="0.3">
      <c r="B12" s="197"/>
      <c r="C12" s="199"/>
      <c r="D12" s="66" t="s">
        <v>10</v>
      </c>
      <c r="E12" s="66" t="s">
        <v>11</v>
      </c>
      <c r="F12" s="66" t="s">
        <v>12</v>
      </c>
      <c r="G12" s="73" t="s">
        <v>46</v>
      </c>
      <c r="H12" s="74" t="s">
        <v>13</v>
      </c>
      <c r="I12" s="75" t="s">
        <v>14</v>
      </c>
      <c r="J12" s="76" t="s">
        <v>15</v>
      </c>
      <c r="K12" s="77" t="s">
        <v>16</v>
      </c>
      <c r="L12" s="78" t="s">
        <v>13</v>
      </c>
      <c r="M12" s="75" t="s">
        <v>14</v>
      </c>
      <c r="N12" s="76" t="s">
        <v>15</v>
      </c>
      <c r="O12" s="77" t="s">
        <v>16</v>
      </c>
      <c r="P12" s="79" t="s">
        <v>13</v>
      </c>
      <c r="Q12" s="80" t="s">
        <v>14</v>
      </c>
      <c r="R12" s="81" t="s">
        <v>15</v>
      </c>
      <c r="S12" s="82" t="s">
        <v>16</v>
      </c>
      <c r="T12" s="80" t="s">
        <v>14</v>
      </c>
      <c r="U12" s="81" t="s">
        <v>15</v>
      </c>
      <c r="V12" s="82" t="s">
        <v>16</v>
      </c>
      <c r="W12" s="181"/>
    </row>
    <row r="13" spans="2:23" ht="153" customHeight="1" x14ac:dyDescent="0.25">
      <c r="B13" s="190" t="s">
        <v>17</v>
      </c>
      <c r="C13" s="205" t="s">
        <v>175</v>
      </c>
      <c r="D13" s="63" t="s">
        <v>18</v>
      </c>
      <c r="E13" s="64" t="s">
        <v>19</v>
      </c>
      <c r="F13" s="65" t="s">
        <v>20</v>
      </c>
      <c r="G13" s="84">
        <v>37.01</v>
      </c>
      <c r="H13" s="67">
        <v>37.01</v>
      </c>
      <c r="I13" s="68">
        <v>37.01</v>
      </c>
      <c r="J13" s="69">
        <v>37.01</v>
      </c>
      <c r="K13" s="70">
        <v>37.01</v>
      </c>
      <c r="L13" s="71">
        <v>34.700000000000003</v>
      </c>
      <c r="M13" s="68">
        <v>34.700000000000003</v>
      </c>
      <c r="N13" s="68">
        <v>34.700000000000003</v>
      </c>
      <c r="O13" s="68">
        <v>34.700000000000003</v>
      </c>
      <c r="P13" s="72">
        <f>IFERROR(L13/H13,"100%")</f>
        <v>0.93758443663874647</v>
      </c>
      <c r="Q13" s="136">
        <f t="shared" ref="Q13:S15" si="0">IFERROR(M13/I13,"100%")</f>
        <v>0.93758443663874647</v>
      </c>
      <c r="R13" s="136">
        <f t="shared" si="0"/>
        <v>0.93758443663874647</v>
      </c>
      <c r="S13" s="136">
        <f t="shared" si="0"/>
        <v>0.93758443663874647</v>
      </c>
      <c r="T13" s="50">
        <f t="shared" ref="T13:T18" si="1">IFERROR(((L13+M13)/(H13+I13)),"100%")</f>
        <v>0.93758443663874647</v>
      </c>
      <c r="U13" s="29">
        <f t="shared" ref="U13:V18" si="2">IFERROR(((L13+M13+N13)/(H13+I13+J13)),"100%")</f>
        <v>0.93758443663874635</v>
      </c>
      <c r="V13" s="29">
        <f t="shared" si="2"/>
        <v>0.93758443663874635</v>
      </c>
      <c r="W13" s="23" t="s">
        <v>21</v>
      </c>
    </row>
    <row r="14" spans="2:23" ht="116.25" customHeight="1" x14ac:dyDescent="0.25">
      <c r="B14" s="191"/>
      <c r="C14" s="206"/>
      <c r="D14" s="10" t="s">
        <v>22</v>
      </c>
      <c r="E14" s="2" t="s">
        <v>19</v>
      </c>
      <c r="F14" s="36" t="s">
        <v>20</v>
      </c>
      <c r="G14" s="85">
        <v>70.5</v>
      </c>
      <c r="H14" s="60">
        <v>70.5</v>
      </c>
      <c r="I14" s="6">
        <v>70.5</v>
      </c>
      <c r="J14" s="7">
        <v>70.5</v>
      </c>
      <c r="K14" s="8">
        <v>70.5</v>
      </c>
      <c r="L14" s="32">
        <v>59</v>
      </c>
      <c r="M14" s="1">
        <v>59</v>
      </c>
      <c r="N14" s="1">
        <v>59</v>
      </c>
      <c r="O14" s="1">
        <v>59</v>
      </c>
      <c r="P14" s="34">
        <f>IFERROR(L14/H14,"100%")</f>
        <v>0.83687943262411346</v>
      </c>
      <c r="Q14" s="29">
        <f t="shared" si="0"/>
        <v>0.83687943262411346</v>
      </c>
      <c r="R14" s="29">
        <f t="shared" si="0"/>
        <v>0.83687943262411346</v>
      </c>
      <c r="S14" s="29">
        <f t="shared" si="0"/>
        <v>0.83687943262411346</v>
      </c>
      <c r="T14" s="50">
        <f t="shared" si="1"/>
        <v>0.83687943262411346</v>
      </c>
      <c r="U14" s="29">
        <f t="shared" si="2"/>
        <v>0.83687943262411346</v>
      </c>
      <c r="V14" s="29">
        <f t="shared" si="2"/>
        <v>0.83687943262411346</v>
      </c>
      <c r="W14" s="22" t="s">
        <v>23</v>
      </c>
    </row>
    <row r="15" spans="2:23" ht="112.5" customHeight="1" x14ac:dyDescent="0.25">
      <c r="B15" s="192"/>
      <c r="C15" s="207"/>
      <c r="D15" s="11" t="s">
        <v>24</v>
      </c>
      <c r="E15" s="3" t="s">
        <v>19</v>
      </c>
      <c r="F15" s="36" t="s">
        <v>25</v>
      </c>
      <c r="G15" s="85">
        <v>5.8</v>
      </c>
      <c r="H15" s="61">
        <v>5.8</v>
      </c>
      <c r="I15" s="4">
        <v>5.8</v>
      </c>
      <c r="J15" s="9">
        <v>5.8</v>
      </c>
      <c r="K15" s="5">
        <v>5.8</v>
      </c>
      <c r="L15" s="35">
        <v>5</v>
      </c>
      <c r="M15" s="68">
        <v>5</v>
      </c>
      <c r="N15" s="68">
        <v>5</v>
      </c>
      <c r="O15" s="68">
        <v>5</v>
      </c>
      <c r="P15" s="34">
        <f>IFERROR(L15/H15,"100%")</f>
        <v>0.86206896551724144</v>
      </c>
      <c r="Q15" s="29">
        <f t="shared" si="0"/>
        <v>0.86206896551724144</v>
      </c>
      <c r="R15" s="29">
        <f t="shared" si="0"/>
        <v>0.86206896551724144</v>
      </c>
      <c r="S15" s="29">
        <f t="shared" si="0"/>
        <v>0.86206896551724144</v>
      </c>
      <c r="T15" s="50">
        <f t="shared" si="1"/>
        <v>0.86206896551724144</v>
      </c>
      <c r="U15" s="29">
        <f t="shared" si="2"/>
        <v>0.86206896551724144</v>
      </c>
      <c r="V15" s="29">
        <f t="shared" si="2"/>
        <v>0.86206896551724144</v>
      </c>
      <c r="W15" s="22" t="s">
        <v>26</v>
      </c>
    </row>
    <row r="16" spans="2:23" ht="54.75" hidden="1" customHeight="1" x14ac:dyDescent="0.25">
      <c r="B16" s="188" t="s">
        <v>44</v>
      </c>
      <c r="C16" s="189"/>
      <c r="D16" s="189"/>
      <c r="E16" s="189"/>
      <c r="F16" s="189"/>
      <c r="G16" s="83"/>
      <c r="H16" s="62"/>
      <c r="I16" s="52"/>
      <c r="J16" s="52"/>
      <c r="K16" s="53"/>
      <c r="L16" s="51"/>
      <c r="M16" s="52"/>
      <c r="N16" s="52"/>
      <c r="O16" s="54"/>
      <c r="P16" s="34" t="str">
        <f t="shared" ref="P16:P18" si="3">IFERROR(L16/H16,"100%")</f>
        <v>100%</v>
      </c>
      <c r="Q16" s="29" t="str">
        <f t="shared" ref="Q16:S32" si="4">IFERROR((M16/I16),"100%")</f>
        <v>100%</v>
      </c>
      <c r="R16" s="29" t="str">
        <f t="shared" ref="R16" si="5">IFERROR((N16/J16),"100%")</f>
        <v>100%</v>
      </c>
      <c r="S16" s="31" t="str">
        <f t="shared" ref="S16" si="6">IFERROR((O16/K16),"100%")</f>
        <v>100%</v>
      </c>
      <c r="T16" s="50" t="str">
        <f>IFERROR(((L16+M16)/(H16+I16)),"100%")</f>
        <v>100%</v>
      </c>
      <c r="U16" s="29" t="str">
        <f t="shared" si="2"/>
        <v>100%</v>
      </c>
      <c r="V16" s="31" t="str">
        <f>IFERROR(((L16+M16+N16+O16)/(H16+I16+J16+K16)),"100%")</f>
        <v>100%</v>
      </c>
      <c r="W16" s="56"/>
    </row>
    <row r="17" spans="2:23" ht="115.5" customHeight="1" x14ac:dyDescent="0.25">
      <c r="B17" s="95" t="s">
        <v>47</v>
      </c>
      <c r="C17" s="96" t="s">
        <v>48</v>
      </c>
      <c r="D17" s="96" t="s">
        <v>49</v>
      </c>
      <c r="E17" s="97" t="s">
        <v>50</v>
      </c>
      <c r="F17" s="96" t="s">
        <v>51</v>
      </c>
      <c r="G17" s="121">
        <v>5632016096</v>
      </c>
      <c r="H17" s="51"/>
      <c r="I17" s="52"/>
      <c r="J17" s="52"/>
      <c r="K17" s="108">
        <v>5632016096</v>
      </c>
      <c r="L17" s="51"/>
      <c r="M17" s="52"/>
      <c r="N17" s="52"/>
      <c r="O17" s="137">
        <v>6817489734.6000004</v>
      </c>
      <c r="P17" s="34" t="str">
        <f t="shared" si="3"/>
        <v>100%</v>
      </c>
      <c r="Q17" s="29" t="str">
        <f t="shared" si="4"/>
        <v>100%</v>
      </c>
      <c r="R17" s="29" t="str">
        <f t="shared" si="4"/>
        <v>100%</v>
      </c>
      <c r="S17" s="29">
        <f t="shared" si="4"/>
        <v>1.2104883257421715</v>
      </c>
      <c r="T17" s="50" t="str">
        <f t="shared" si="1"/>
        <v>100%</v>
      </c>
      <c r="U17" s="29" t="str">
        <f t="shared" si="2"/>
        <v>100%</v>
      </c>
      <c r="V17" s="29">
        <f>IFERROR(((L17+M17+N17+O17)/(G17)),"100%")</f>
        <v>1.2104883257421715</v>
      </c>
      <c r="W17" s="142" t="s">
        <v>226</v>
      </c>
    </row>
    <row r="18" spans="2:23" ht="88.5" customHeight="1" x14ac:dyDescent="0.25">
      <c r="B18" s="98" t="s">
        <v>52</v>
      </c>
      <c r="C18" s="99" t="s">
        <v>53</v>
      </c>
      <c r="D18" s="99" t="s">
        <v>54</v>
      </c>
      <c r="E18" s="100" t="s">
        <v>55</v>
      </c>
      <c r="F18" s="99" t="s">
        <v>56</v>
      </c>
      <c r="G18" s="122">
        <v>0.05</v>
      </c>
      <c r="H18" s="109"/>
      <c r="I18" s="1"/>
      <c r="J18" s="1"/>
      <c r="K18" s="116">
        <v>0.05</v>
      </c>
      <c r="L18" s="51"/>
      <c r="M18" s="52"/>
      <c r="N18" s="52"/>
      <c r="O18" s="137">
        <v>0</v>
      </c>
      <c r="P18" s="34" t="str">
        <f t="shared" si="3"/>
        <v>100%</v>
      </c>
      <c r="Q18" s="29" t="str">
        <f t="shared" si="4"/>
        <v>100%</v>
      </c>
      <c r="R18" s="29" t="str">
        <f t="shared" si="4"/>
        <v>100%</v>
      </c>
      <c r="S18" s="29">
        <f t="shared" si="4"/>
        <v>0</v>
      </c>
      <c r="T18" s="50" t="str">
        <f t="shared" si="1"/>
        <v>100%</v>
      </c>
      <c r="U18" s="29" t="str">
        <f t="shared" si="2"/>
        <v>100%</v>
      </c>
      <c r="V18" s="29">
        <f t="shared" ref="V18:V23" si="7">IFERROR(((L18+M18+N18+O18)/(G18)),"100%")</f>
        <v>0</v>
      </c>
      <c r="W18" s="134" t="s">
        <v>212</v>
      </c>
    </row>
    <row r="19" spans="2:23" ht="72.75" customHeight="1" x14ac:dyDescent="0.25">
      <c r="B19" s="86" t="s">
        <v>27</v>
      </c>
      <c r="C19" s="87" t="s">
        <v>57</v>
      </c>
      <c r="D19" s="88" t="s">
        <v>58</v>
      </c>
      <c r="E19" s="89" t="s">
        <v>55</v>
      </c>
      <c r="F19" s="101" t="s">
        <v>59</v>
      </c>
      <c r="G19" s="123">
        <v>48</v>
      </c>
      <c r="H19" s="109">
        <v>12</v>
      </c>
      <c r="I19" s="1">
        <v>12</v>
      </c>
      <c r="J19" s="1">
        <v>12</v>
      </c>
      <c r="K19" s="108">
        <v>12</v>
      </c>
      <c r="L19" s="109">
        <v>12</v>
      </c>
      <c r="M19" s="137">
        <v>12</v>
      </c>
      <c r="N19" s="137">
        <v>12</v>
      </c>
      <c r="O19" s="137">
        <v>12</v>
      </c>
      <c r="P19" s="50">
        <f t="shared" ref="P19:S55" si="8">IFERROR((L19/H19),"100%")</f>
        <v>1</v>
      </c>
      <c r="Q19" s="29">
        <f t="shared" si="4"/>
        <v>1</v>
      </c>
      <c r="R19" s="29">
        <f t="shared" si="4"/>
        <v>1</v>
      </c>
      <c r="S19" s="29">
        <f t="shared" si="4"/>
        <v>1</v>
      </c>
      <c r="T19" s="50">
        <f>IFERROR(((L19+M19)/(G19)),"100%")</f>
        <v>0.5</v>
      </c>
      <c r="U19" s="29">
        <f>IFERROR(((L19+M19+N19)/(G19)),"100%")</f>
        <v>0.75</v>
      </c>
      <c r="V19" s="29">
        <f t="shared" si="7"/>
        <v>1</v>
      </c>
      <c r="W19" s="112" t="s">
        <v>186</v>
      </c>
    </row>
    <row r="20" spans="2:23" ht="100.5" customHeight="1" x14ac:dyDescent="0.25">
      <c r="B20" s="86" t="s">
        <v>27</v>
      </c>
      <c r="C20" s="102" t="s">
        <v>60</v>
      </c>
      <c r="D20" s="94" t="s">
        <v>61</v>
      </c>
      <c r="E20" s="89" t="s">
        <v>55</v>
      </c>
      <c r="F20" s="103" t="s">
        <v>62</v>
      </c>
      <c r="G20" s="123">
        <v>48</v>
      </c>
      <c r="H20" s="109">
        <v>12</v>
      </c>
      <c r="I20" s="1">
        <v>12</v>
      </c>
      <c r="J20" s="1">
        <v>12</v>
      </c>
      <c r="K20" s="108">
        <v>12</v>
      </c>
      <c r="L20" s="109">
        <v>12</v>
      </c>
      <c r="M20" s="137">
        <v>12</v>
      </c>
      <c r="N20" s="137">
        <v>12</v>
      </c>
      <c r="O20" s="137">
        <v>12</v>
      </c>
      <c r="P20" s="50">
        <f t="shared" si="8"/>
        <v>1</v>
      </c>
      <c r="Q20" s="29">
        <f t="shared" si="4"/>
        <v>1</v>
      </c>
      <c r="R20" s="29">
        <f t="shared" si="4"/>
        <v>1</v>
      </c>
      <c r="S20" s="29">
        <f t="shared" si="4"/>
        <v>1</v>
      </c>
      <c r="T20" s="50">
        <f>IFERROR(((L20+M20)/(G20)),"100%")</f>
        <v>0.5</v>
      </c>
      <c r="U20" s="29">
        <f>IFERROR(((L20+M20+N20)/(G20)),"100%")</f>
        <v>0.75</v>
      </c>
      <c r="V20" s="29">
        <f t="shared" si="7"/>
        <v>1</v>
      </c>
      <c r="W20" s="112" t="s">
        <v>187</v>
      </c>
    </row>
    <row r="21" spans="2:23" ht="96" customHeight="1" x14ac:dyDescent="0.25">
      <c r="B21" s="98" t="s">
        <v>63</v>
      </c>
      <c r="C21" s="104" t="s">
        <v>64</v>
      </c>
      <c r="D21" s="104" t="s">
        <v>65</v>
      </c>
      <c r="E21" s="100" t="s">
        <v>55</v>
      </c>
      <c r="F21" s="99" t="s">
        <v>66</v>
      </c>
      <c r="G21" s="121">
        <v>28000</v>
      </c>
      <c r="H21" s="109">
        <v>7000</v>
      </c>
      <c r="I21" s="1">
        <v>7000</v>
      </c>
      <c r="J21" s="1">
        <v>7000</v>
      </c>
      <c r="K21" s="108">
        <v>7000</v>
      </c>
      <c r="L21" s="109">
        <v>6600</v>
      </c>
      <c r="M21" s="1">
        <v>6800</v>
      </c>
      <c r="N21" s="1">
        <v>6850</v>
      </c>
      <c r="O21" s="1">
        <v>6950</v>
      </c>
      <c r="P21" s="50">
        <f t="shared" si="8"/>
        <v>0.94285714285714284</v>
      </c>
      <c r="Q21" s="29">
        <f t="shared" si="4"/>
        <v>0.97142857142857142</v>
      </c>
      <c r="R21" s="29">
        <f t="shared" si="4"/>
        <v>0.97857142857142854</v>
      </c>
      <c r="S21" s="29">
        <f t="shared" si="4"/>
        <v>0.99285714285714288</v>
      </c>
      <c r="T21" s="50">
        <f t="shared" ref="T21:T23" si="9">IFERROR(((L21+M21)/(G21)),"100%")</f>
        <v>0.47857142857142859</v>
      </c>
      <c r="U21" s="29">
        <f t="shared" ref="U21:U23" si="10">IFERROR(((L21+M21+N21)/(G21)),"100%")</f>
        <v>0.7232142857142857</v>
      </c>
      <c r="V21" s="29">
        <f t="shared" si="7"/>
        <v>0.97142857142857142</v>
      </c>
      <c r="W21" s="134" t="s">
        <v>216</v>
      </c>
    </row>
    <row r="22" spans="2:23" ht="103.5" customHeight="1" x14ac:dyDescent="0.25">
      <c r="B22" s="86" t="s">
        <v>27</v>
      </c>
      <c r="C22" s="102" t="s">
        <v>67</v>
      </c>
      <c r="D22" s="94" t="s">
        <v>68</v>
      </c>
      <c r="E22" s="89" t="s">
        <v>55</v>
      </c>
      <c r="F22" s="103" t="s">
        <v>69</v>
      </c>
      <c r="G22" s="121">
        <v>40000</v>
      </c>
      <c r="H22" s="109">
        <v>10000</v>
      </c>
      <c r="I22" s="1">
        <v>10000</v>
      </c>
      <c r="J22" s="1">
        <v>10000</v>
      </c>
      <c r="K22" s="108">
        <v>10000</v>
      </c>
      <c r="L22" s="109">
        <v>8800</v>
      </c>
      <c r="M22" s="1">
        <v>9100</v>
      </c>
      <c r="N22" s="1">
        <v>9300</v>
      </c>
      <c r="O22" s="1">
        <v>9800</v>
      </c>
      <c r="P22" s="50">
        <f t="shared" si="8"/>
        <v>0.88</v>
      </c>
      <c r="Q22" s="29">
        <f t="shared" si="4"/>
        <v>0.91</v>
      </c>
      <c r="R22" s="29">
        <f t="shared" si="4"/>
        <v>0.93</v>
      </c>
      <c r="S22" s="29">
        <f t="shared" si="4"/>
        <v>0.98</v>
      </c>
      <c r="T22" s="50">
        <f t="shared" si="9"/>
        <v>0.44750000000000001</v>
      </c>
      <c r="U22" s="29">
        <f t="shared" si="10"/>
        <v>0.68</v>
      </c>
      <c r="V22" s="29">
        <f>IFERROR(((L22+M22+N22+O22)/(G22)),"100%")</f>
        <v>0.92500000000000004</v>
      </c>
      <c r="W22" s="112" t="s">
        <v>217</v>
      </c>
    </row>
    <row r="23" spans="2:23" ht="110.25" customHeight="1" x14ac:dyDescent="0.25">
      <c r="B23" s="86" t="s">
        <v>27</v>
      </c>
      <c r="C23" s="102" t="s">
        <v>70</v>
      </c>
      <c r="D23" s="94" t="s">
        <v>71</v>
      </c>
      <c r="E23" s="89" t="s">
        <v>55</v>
      </c>
      <c r="F23" s="103" t="s">
        <v>72</v>
      </c>
      <c r="G23" s="121">
        <v>24000</v>
      </c>
      <c r="H23" s="109">
        <v>6000</v>
      </c>
      <c r="I23" s="1">
        <v>6000</v>
      </c>
      <c r="J23" s="1">
        <v>6000</v>
      </c>
      <c r="K23" s="108">
        <v>6000</v>
      </c>
      <c r="L23" s="109">
        <v>5300</v>
      </c>
      <c r="M23" s="1">
        <v>5800</v>
      </c>
      <c r="N23" s="1">
        <v>5850</v>
      </c>
      <c r="O23" s="1">
        <v>5950</v>
      </c>
      <c r="P23" s="50">
        <f t="shared" si="8"/>
        <v>0.8833333333333333</v>
      </c>
      <c r="Q23" s="29">
        <f t="shared" si="4"/>
        <v>0.96666666666666667</v>
      </c>
      <c r="R23" s="29">
        <f t="shared" si="4"/>
        <v>0.97499999999999998</v>
      </c>
      <c r="S23" s="29">
        <f t="shared" si="4"/>
        <v>0.9916666666666667</v>
      </c>
      <c r="T23" s="50">
        <f t="shared" si="9"/>
        <v>0.46250000000000002</v>
      </c>
      <c r="U23" s="29">
        <f t="shared" si="10"/>
        <v>0.70625000000000004</v>
      </c>
      <c r="V23" s="29">
        <f t="shared" si="7"/>
        <v>0.95416666666666672</v>
      </c>
      <c r="W23" s="133" t="s">
        <v>218</v>
      </c>
    </row>
    <row r="24" spans="2:23" ht="125.25" customHeight="1" x14ac:dyDescent="0.25">
      <c r="B24" s="98" t="s">
        <v>73</v>
      </c>
      <c r="C24" s="104" t="s">
        <v>74</v>
      </c>
      <c r="D24" s="104" t="s">
        <v>75</v>
      </c>
      <c r="E24" s="100" t="s">
        <v>55</v>
      </c>
      <c r="F24" s="99" t="s">
        <v>76</v>
      </c>
      <c r="G24" s="121">
        <v>185</v>
      </c>
      <c r="H24" s="109">
        <v>45</v>
      </c>
      <c r="I24" s="1">
        <v>60</v>
      </c>
      <c r="J24" s="1">
        <v>40</v>
      </c>
      <c r="K24" s="108">
        <v>40</v>
      </c>
      <c r="L24" s="109">
        <v>40</v>
      </c>
      <c r="M24" s="1">
        <v>62</v>
      </c>
      <c r="N24" s="1">
        <v>45</v>
      </c>
      <c r="O24" s="1">
        <v>53</v>
      </c>
      <c r="P24" s="50">
        <f t="shared" si="8"/>
        <v>0.88888888888888884</v>
      </c>
      <c r="Q24" s="29">
        <f t="shared" si="8"/>
        <v>1.0333333333333334</v>
      </c>
      <c r="R24" s="29">
        <f t="shared" si="4"/>
        <v>1.125</v>
      </c>
      <c r="S24" s="29">
        <f t="shared" si="4"/>
        <v>1.325</v>
      </c>
      <c r="T24" s="50">
        <f t="shared" ref="T24:T30" si="11">IFERROR(((L24+M24)/(G24)),"100%")</f>
        <v>0.55135135135135138</v>
      </c>
      <c r="U24" s="29">
        <f t="shared" ref="U24:U30" si="12">IFERROR(((L24+M24+N24)/(G24)),"100%")</f>
        <v>0.79459459459459458</v>
      </c>
      <c r="V24" s="29">
        <f t="shared" ref="V24:V30" si="13">IFERROR(((L24+M24+N24+O24)/(G24)),"100%")</f>
        <v>1.0810810810810811</v>
      </c>
      <c r="W24" s="134" t="s">
        <v>209</v>
      </c>
    </row>
    <row r="25" spans="2:23" ht="63.75" customHeight="1" x14ac:dyDescent="0.25">
      <c r="B25" s="86" t="s">
        <v>27</v>
      </c>
      <c r="C25" s="102" t="s">
        <v>77</v>
      </c>
      <c r="D25" s="94" t="s">
        <v>78</v>
      </c>
      <c r="E25" s="89" t="s">
        <v>55</v>
      </c>
      <c r="F25" s="103" t="s">
        <v>79</v>
      </c>
      <c r="G25" s="121">
        <v>1500</v>
      </c>
      <c r="H25" s="109">
        <v>375</v>
      </c>
      <c r="I25" s="1">
        <v>375</v>
      </c>
      <c r="J25" s="1">
        <v>375</v>
      </c>
      <c r="K25" s="108">
        <v>375</v>
      </c>
      <c r="L25" s="109">
        <v>441</v>
      </c>
      <c r="M25" s="1">
        <v>371</v>
      </c>
      <c r="N25" s="1">
        <v>380</v>
      </c>
      <c r="O25" s="1">
        <v>383</v>
      </c>
      <c r="P25" s="50">
        <f t="shared" si="8"/>
        <v>1.1759999999999999</v>
      </c>
      <c r="Q25" s="29">
        <f t="shared" si="8"/>
        <v>0.98933333333333329</v>
      </c>
      <c r="R25" s="29">
        <f t="shared" si="4"/>
        <v>1.0133333333333334</v>
      </c>
      <c r="S25" s="29">
        <f t="shared" si="4"/>
        <v>1.0213333333333334</v>
      </c>
      <c r="T25" s="50">
        <f t="shared" si="11"/>
        <v>0.54133333333333333</v>
      </c>
      <c r="U25" s="29">
        <f t="shared" si="12"/>
        <v>0.79466666666666663</v>
      </c>
      <c r="V25" s="29">
        <f t="shared" si="13"/>
        <v>1.05</v>
      </c>
      <c r="W25" s="112" t="s">
        <v>210</v>
      </c>
    </row>
    <row r="26" spans="2:23" ht="93" customHeight="1" x14ac:dyDescent="0.25">
      <c r="B26" s="86" t="s">
        <v>27</v>
      </c>
      <c r="C26" s="102" t="s">
        <v>80</v>
      </c>
      <c r="D26" s="94" t="s">
        <v>81</v>
      </c>
      <c r="E26" s="89" t="s">
        <v>55</v>
      </c>
      <c r="F26" s="103" t="s">
        <v>82</v>
      </c>
      <c r="G26" s="121">
        <v>181</v>
      </c>
      <c r="H26" s="109">
        <v>36</v>
      </c>
      <c r="I26" s="1">
        <v>50</v>
      </c>
      <c r="J26" s="1">
        <v>45</v>
      </c>
      <c r="K26" s="108">
        <v>50</v>
      </c>
      <c r="L26" s="109">
        <v>64</v>
      </c>
      <c r="M26" s="1">
        <v>49</v>
      </c>
      <c r="N26" s="1">
        <v>40</v>
      </c>
      <c r="O26" s="1">
        <v>54</v>
      </c>
      <c r="P26" s="50">
        <f t="shared" si="8"/>
        <v>1.7777777777777777</v>
      </c>
      <c r="Q26" s="29">
        <f t="shared" si="8"/>
        <v>0.98</v>
      </c>
      <c r="R26" s="29">
        <f t="shared" si="4"/>
        <v>0.88888888888888884</v>
      </c>
      <c r="S26" s="29">
        <f t="shared" si="4"/>
        <v>1.08</v>
      </c>
      <c r="T26" s="50">
        <f t="shared" si="11"/>
        <v>0.62430939226519333</v>
      </c>
      <c r="U26" s="29">
        <f t="shared" si="12"/>
        <v>0.84530386740331487</v>
      </c>
      <c r="V26" s="29">
        <f t="shared" si="13"/>
        <v>1.1436464088397791</v>
      </c>
      <c r="W26" s="112" t="s">
        <v>211</v>
      </c>
    </row>
    <row r="27" spans="2:23" ht="149.25" customHeight="1" x14ac:dyDescent="0.25">
      <c r="B27" s="98" t="s">
        <v>83</v>
      </c>
      <c r="C27" s="104" t="s">
        <v>84</v>
      </c>
      <c r="D27" s="104" t="s">
        <v>85</v>
      </c>
      <c r="E27" s="100" t="s">
        <v>55</v>
      </c>
      <c r="F27" s="99" t="s">
        <v>191</v>
      </c>
      <c r="G27" s="121">
        <v>12</v>
      </c>
      <c r="H27" s="109">
        <v>3</v>
      </c>
      <c r="I27" s="1">
        <v>3</v>
      </c>
      <c r="J27" s="1">
        <v>3</v>
      </c>
      <c r="K27" s="108">
        <v>3</v>
      </c>
      <c r="L27" s="109">
        <v>3</v>
      </c>
      <c r="M27" s="1">
        <v>3</v>
      </c>
      <c r="N27" s="1">
        <v>3</v>
      </c>
      <c r="O27" s="1">
        <v>3</v>
      </c>
      <c r="P27" s="50">
        <f t="shared" si="8"/>
        <v>1</v>
      </c>
      <c r="Q27" s="29">
        <f t="shared" si="8"/>
        <v>1</v>
      </c>
      <c r="R27" s="29">
        <f t="shared" si="4"/>
        <v>1</v>
      </c>
      <c r="S27" s="29">
        <f t="shared" si="4"/>
        <v>1</v>
      </c>
      <c r="T27" s="55">
        <f t="shared" si="11"/>
        <v>0.5</v>
      </c>
      <c r="U27" s="29">
        <f t="shared" si="12"/>
        <v>0.75</v>
      </c>
      <c r="V27" s="29">
        <f t="shared" si="13"/>
        <v>1</v>
      </c>
      <c r="W27" s="134" t="s">
        <v>220</v>
      </c>
    </row>
    <row r="28" spans="2:23" ht="136.5" customHeight="1" x14ac:dyDescent="0.25">
      <c r="B28" s="86" t="s">
        <v>27</v>
      </c>
      <c r="C28" s="87" t="s">
        <v>86</v>
      </c>
      <c r="D28" s="88" t="s">
        <v>87</v>
      </c>
      <c r="E28" s="89" t="s">
        <v>55</v>
      </c>
      <c r="F28" s="103" t="s">
        <v>88</v>
      </c>
      <c r="G28" s="121">
        <v>108</v>
      </c>
      <c r="H28" s="109">
        <v>27</v>
      </c>
      <c r="I28" s="1">
        <v>27</v>
      </c>
      <c r="J28" s="1">
        <v>27</v>
      </c>
      <c r="K28" s="108">
        <v>27</v>
      </c>
      <c r="L28" s="109">
        <v>27</v>
      </c>
      <c r="M28" s="1">
        <v>27</v>
      </c>
      <c r="N28" s="1">
        <v>27</v>
      </c>
      <c r="O28" s="1">
        <v>27</v>
      </c>
      <c r="P28" s="50">
        <f t="shared" si="8"/>
        <v>1</v>
      </c>
      <c r="Q28" s="29">
        <f t="shared" si="8"/>
        <v>1</v>
      </c>
      <c r="R28" s="29">
        <f t="shared" si="4"/>
        <v>1</v>
      </c>
      <c r="S28" s="29">
        <f t="shared" si="4"/>
        <v>1</v>
      </c>
      <c r="T28" s="55">
        <f t="shared" si="11"/>
        <v>0.5</v>
      </c>
      <c r="U28" s="29">
        <f t="shared" si="12"/>
        <v>0.75</v>
      </c>
      <c r="V28" s="29">
        <f t="shared" si="13"/>
        <v>1</v>
      </c>
      <c r="W28" s="133" t="s">
        <v>219</v>
      </c>
    </row>
    <row r="29" spans="2:23" ht="216.75" customHeight="1" x14ac:dyDescent="0.25">
      <c r="B29" s="86" t="s">
        <v>27</v>
      </c>
      <c r="C29" s="87" t="s">
        <v>89</v>
      </c>
      <c r="D29" s="88" t="s">
        <v>90</v>
      </c>
      <c r="E29" s="89" t="s">
        <v>55</v>
      </c>
      <c r="F29" s="103" t="s">
        <v>91</v>
      </c>
      <c r="G29" s="121">
        <v>4</v>
      </c>
      <c r="H29" s="109">
        <v>1</v>
      </c>
      <c r="I29" s="1">
        <v>1</v>
      </c>
      <c r="J29" s="1">
        <v>1</v>
      </c>
      <c r="K29" s="108">
        <v>1</v>
      </c>
      <c r="L29" s="109">
        <v>1</v>
      </c>
      <c r="M29" s="1">
        <v>1</v>
      </c>
      <c r="N29" s="1">
        <v>1</v>
      </c>
      <c r="O29" s="1">
        <v>1</v>
      </c>
      <c r="P29" s="50">
        <f t="shared" si="8"/>
        <v>1</v>
      </c>
      <c r="Q29" s="29">
        <f t="shared" si="8"/>
        <v>1</v>
      </c>
      <c r="R29" s="29">
        <f t="shared" si="4"/>
        <v>1</v>
      </c>
      <c r="S29" s="29">
        <f t="shared" si="4"/>
        <v>1</v>
      </c>
      <c r="T29" s="55">
        <f t="shared" si="11"/>
        <v>0.5</v>
      </c>
      <c r="U29" s="29">
        <f t="shared" si="12"/>
        <v>0.75</v>
      </c>
      <c r="V29" s="29">
        <f t="shared" si="13"/>
        <v>1</v>
      </c>
      <c r="W29" s="133" t="s">
        <v>229</v>
      </c>
    </row>
    <row r="30" spans="2:23" ht="177" customHeight="1" x14ac:dyDescent="0.25">
      <c r="B30" s="86" t="s">
        <v>27</v>
      </c>
      <c r="C30" s="87" t="s">
        <v>92</v>
      </c>
      <c r="D30" s="88" t="s">
        <v>93</v>
      </c>
      <c r="E30" s="89" t="s">
        <v>55</v>
      </c>
      <c r="F30" s="103" t="s">
        <v>94</v>
      </c>
      <c r="G30" s="121">
        <v>12</v>
      </c>
      <c r="H30" s="109">
        <v>3</v>
      </c>
      <c r="I30" s="1">
        <v>3</v>
      </c>
      <c r="J30" s="1">
        <v>3</v>
      </c>
      <c r="K30" s="108">
        <v>3</v>
      </c>
      <c r="L30" s="109">
        <v>3</v>
      </c>
      <c r="M30" s="1">
        <v>3</v>
      </c>
      <c r="N30" s="1">
        <v>3</v>
      </c>
      <c r="O30" s="1">
        <v>3</v>
      </c>
      <c r="P30" s="50">
        <f t="shared" si="8"/>
        <v>1</v>
      </c>
      <c r="Q30" s="29">
        <f t="shared" si="8"/>
        <v>1</v>
      </c>
      <c r="R30" s="29">
        <f t="shared" si="4"/>
        <v>1</v>
      </c>
      <c r="S30" s="29">
        <f t="shared" si="4"/>
        <v>1</v>
      </c>
      <c r="T30" s="55">
        <f t="shared" si="11"/>
        <v>0.5</v>
      </c>
      <c r="U30" s="29">
        <f t="shared" si="12"/>
        <v>0.75</v>
      </c>
      <c r="V30" s="29">
        <f t="shared" si="13"/>
        <v>1</v>
      </c>
      <c r="W30" s="133" t="s">
        <v>221</v>
      </c>
    </row>
    <row r="31" spans="2:23" ht="177" customHeight="1" x14ac:dyDescent="0.25">
      <c r="B31" s="98" t="s">
        <v>95</v>
      </c>
      <c r="C31" s="104" t="s">
        <v>96</v>
      </c>
      <c r="D31" s="104" t="s">
        <v>97</v>
      </c>
      <c r="E31" s="100" t="s">
        <v>55</v>
      </c>
      <c r="F31" s="99" t="s">
        <v>98</v>
      </c>
      <c r="G31" s="121">
        <v>5632016096</v>
      </c>
      <c r="H31" s="109">
        <v>1349653214</v>
      </c>
      <c r="I31" s="1">
        <v>1474692680</v>
      </c>
      <c r="J31" s="1">
        <v>1390900181</v>
      </c>
      <c r="K31" s="108">
        <v>1416770021</v>
      </c>
      <c r="L31" s="109">
        <v>1177962101</v>
      </c>
      <c r="M31" s="1">
        <v>1237999334</v>
      </c>
      <c r="N31" s="1">
        <v>1355596866</v>
      </c>
      <c r="O31" s="1">
        <v>0</v>
      </c>
      <c r="P31" s="50">
        <f t="shared" si="8"/>
        <v>0.8727887199326152</v>
      </c>
      <c r="Q31" s="29">
        <f t="shared" si="8"/>
        <v>0.83949649360163636</v>
      </c>
      <c r="R31" s="29">
        <f t="shared" si="8"/>
        <v>0.97461836910926392</v>
      </c>
      <c r="S31" s="29">
        <f t="shared" si="4"/>
        <v>0</v>
      </c>
      <c r="T31" s="50">
        <f t="shared" ref="T31:T41" si="14">IFERROR(((L31+M31)/(G31)),"100%")</f>
        <v>0.42896919927410659</v>
      </c>
      <c r="U31" s="29">
        <f>IFERROR(((L31+M31+N31)/(G31)),"100%")</f>
        <v>0.66966397764357521</v>
      </c>
      <c r="V31" s="29">
        <f t="shared" ref="V31:V41" si="15">IFERROR(((L31+M31+N31+O31)/(G31)),"100%")</f>
        <v>0.66966397764357521</v>
      </c>
      <c r="W31" s="149" t="s">
        <v>203</v>
      </c>
    </row>
    <row r="32" spans="2:23" ht="96" customHeight="1" x14ac:dyDescent="0.25">
      <c r="B32" s="86" t="s">
        <v>27</v>
      </c>
      <c r="C32" s="105" t="s">
        <v>99</v>
      </c>
      <c r="D32" s="94" t="s">
        <v>100</v>
      </c>
      <c r="E32" s="89" t="s">
        <v>55</v>
      </c>
      <c r="F32" s="103" t="s">
        <v>101</v>
      </c>
      <c r="G32" s="121">
        <v>2</v>
      </c>
      <c r="H32" s="109"/>
      <c r="I32" s="1">
        <v>1</v>
      </c>
      <c r="J32" s="1">
        <v>1</v>
      </c>
      <c r="K32" s="108"/>
      <c r="L32" s="51"/>
      <c r="M32" s="1">
        <v>1</v>
      </c>
      <c r="N32" s="1">
        <v>1</v>
      </c>
      <c r="O32" s="54"/>
      <c r="P32" s="50" t="str">
        <f t="shared" si="8"/>
        <v>100%</v>
      </c>
      <c r="Q32" s="29">
        <f t="shared" si="8"/>
        <v>1</v>
      </c>
      <c r="R32" s="29">
        <f t="shared" si="8"/>
        <v>1</v>
      </c>
      <c r="S32" s="29" t="str">
        <f t="shared" si="4"/>
        <v>100%</v>
      </c>
      <c r="T32" s="50">
        <f t="shared" si="14"/>
        <v>0.5</v>
      </c>
      <c r="U32" s="29">
        <f t="shared" ref="U32:U41" si="16">IFERROR(((L32+M32+N32)/(G32)),"100%")</f>
        <v>1</v>
      </c>
      <c r="V32" s="29">
        <f t="shared" si="15"/>
        <v>1</v>
      </c>
      <c r="W32" s="112" t="s">
        <v>204</v>
      </c>
    </row>
    <row r="33" spans="1:23" ht="86.25" x14ac:dyDescent="0.25">
      <c r="B33" s="86" t="s">
        <v>27</v>
      </c>
      <c r="C33" s="87" t="s">
        <v>102</v>
      </c>
      <c r="D33" s="88" t="s">
        <v>103</v>
      </c>
      <c r="E33" s="89" t="s">
        <v>55</v>
      </c>
      <c r="F33" s="103" t="s">
        <v>176</v>
      </c>
      <c r="G33" s="121">
        <v>22</v>
      </c>
      <c r="H33" s="109"/>
      <c r="I33" s="1"/>
      <c r="J33" s="1"/>
      <c r="K33" s="108">
        <v>22</v>
      </c>
      <c r="L33" s="51"/>
      <c r="M33" s="52"/>
      <c r="N33" s="52"/>
      <c r="O33" s="1">
        <v>22</v>
      </c>
      <c r="P33" s="50" t="str">
        <f t="shared" si="8"/>
        <v>100%</v>
      </c>
      <c r="Q33" s="29" t="str">
        <f t="shared" si="8"/>
        <v>100%</v>
      </c>
      <c r="R33" s="29" t="str">
        <f t="shared" si="8"/>
        <v>100%</v>
      </c>
      <c r="S33" s="29">
        <f t="shared" si="8"/>
        <v>1</v>
      </c>
      <c r="T33" s="50" t="str">
        <f>IFERROR(((L33+M33)/(H33)),"100%")</f>
        <v>100%</v>
      </c>
      <c r="U33" s="29" t="str">
        <f>IFERROR(((L33+M33+N33)/(H33)),"100%")</f>
        <v>100%</v>
      </c>
      <c r="V33" s="29">
        <f t="shared" si="15"/>
        <v>1</v>
      </c>
      <c r="W33" s="112" t="s">
        <v>205</v>
      </c>
    </row>
    <row r="34" spans="1:23" ht="60" x14ac:dyDescent="0.25">
      <c r="B34" s="86" t="s">
        <v>27</v>
      </c>
      <c r="C34" s="106" t="s">
        <v>104</v>
      </c>
      <c r="D34" s="106" t="s">
        <v>105</v>
      </c>
      <c r="E34" s="89" t="s">
        <v>55</v>
      </c>
      <c r="F34" s="103" t="s">
        <v>106</v>
      </c>
      <c r="G34" s="121">
        <v>24</v>
      </c>
      <c r="H34" s="109">
        <v>6</v>
      </c>
      <c r="I34" s="1">
        <v>6</v>
      </c>
      <c r="J34" s="1">
        <v>6</v>
      </c>
      <c r="K34" s="108">
        <v>6</v>
      </c>
      <c r="L34" s="109">
        <v>6</v>
      </c>
      <c r="M34" s="1">
        <v>6</v>
      </c>
      <c r="N34" s="1">
        <v>6</v>
      </c>
      <c r="O34" s="1">
        <v>6</v>
      </c>
      <c r="P34" s="50">
        <f t="shared" si="8"/>
        <v>1</v>
      </c>
      <c r="Q34" s="29">
        <f t="shared" si="8"/>
        <v>1</v>
      </c>
      <c r="R34" s="29">
        <f t="shared" si="8"/>
        <v>1</v>
      </c>
      <c r="S34" s="29">
        <f t="shared" si="8"/>
        <v>1</v>
      </c>
      <c r="T34" s="50">
        <f t="shared" si="14"/>
        <v>0.5</v>
      </c>
      <c r="U34" s="29">
        <f t="shared" si="16"/>
        <v>0.75</v>
      </c>
      <c r="V34" s="29">
        <f t="shared" si="15"/>
        <v>1</v>
      </c>
      <c r="W34" s="112" t="s">
        <v>188</v>
      </c>
    </row>
    <row r="35" spans="1:23" ht="106.5" customHeight="1" x14ac:dyDescent="0.25">
      <c r="B35" s="98" t="s">
        <v>107</v>
      </c>
      <c r="C35" s="104" t="s">
        <v>108</v>
      </c>
      <c r="D35" s="104" t="s">
        <v>109</v>
      </c>
      <c r="E35" s="100" t="s">
        <v>55</v>
      </c>
      <c r="F35" s="99" t="s">
        <v>110</v>
      </c>
      <c r="G35" s="121">
        <v>167092908.77000001</v>
      </c>
      <c r="H35" s="109">
        <v>75171662.280000001</v>
      </c>
      <c r="I35" s="1">
        <v>27344720.620000001</v>
      </c>
      <c r="J35" s="1">
        <v>37703485.82</v>
      </c>
      <c r="K35" s="108">
        <v>26873040.050000001</v>
      </c>
      <c r="L35" s="109">
        <v>97134752</v>
      </c>
      <c r="M35" s="1">
        <v>27963041</v>
      </c>
      <c r="N35" s="1">
        <v>38272043</v>
      </c>
      <c r="O35" s="1">
        <v>23751349</v>
      </c>
      <c r="P35" s="50">
        <f t="shared" si="8"/>
        <v>1.2921724630511922</v>
      </c>
      <c r="Q35" s="29">
        <f t="shared" si="8"/>
        <v>1.0226120569521473</v>
      </c>
      <c r="R35" s="29">
        <f t="shared" si="8"/>
        <v>1.0150796980076151</v>
      </c>
      <c r="S35" s="29">
        <f t="shared" si="8"/>
        <v>0.8838355822716083</v>
      </c>
      <c r="T35" s="50">
        <f t="shared" si="14"/>
        <v>0.74867206466669733</v>
      </c>
      <c r="U35" s="29">
        <f t="shared" si="16"/>
        <v>0.97771854713999418</v>
      </c>
      <c r="V35" s="29">
        <f t="shared" si="15"/>
        <v>1.1198631131472401</v>
      </c>
      <c r="W35" s="134" t="s">
        <v>222</v>
      </c>
    </row>
    <row r="36" spans="1:23" ht="88.5" x14ac:dyDescent="0.25">
      <c r="B36" s="86" t="s">
        <v>27</v>
      </c>
      <c r="C36" s="102" t="s">
        <v>111</v>
      </c>
      <c r="D36" s="94" t="s">
        <v>112</v>
      </c>
      <c r="E36" s="89" t="s">
        <v>55</v>
      </c>
      <c r="F36" s="103" t="s">
        <v>113</v>
      </c>
      <c r="G36" s="121">
        <v>185085880</v>
      </c>
      <c r="H36" s="109">
        <v>104736028</v>
      </c>
      <c r="I36" s="1">
        <v>25695833</v>
      </c>
      <c r="J36" s="1">
        <v>26839996</v>
      </c>
      <c r="K36" s="108">
        <v>27814023</v>
      </c>
      <c r="L36" s="109">
        <v>33075193.190000001</v>
      </c>
      <c r="M36" s="1">
        <v>37728918.030000001</v>
      </c>
      <c r="N36" s="1">
        <v>34848492.049999997</v>
      </c>
      <c r="O36" s="1">
        <v>44448296.420000002</v>
      </c>
      <c r="P36" s="50">
        <f t="shared" si="8"/>
        <v>0.3157957564516386</v>
      </c>
      <c r="Q36" s="29">
        <f t="shared" si="8"/>
        <v>1.4682893537640909</v>
      </c>
      <c r="R36" s="29">
        <f t="shared" si="8"/>
        <v>1.2983791819492074</v>
      </c>
      <c r="S36" s="29">
        <f t="shared" si="8"/>
        <v>1.5980534861857274</v>
      </c>
      <c r="T36" s="50">
        <f t="shared" si="14"/>
        <v>0.38254734083442776</v>
      </c>
      <c r="U36" s="29">
        <f t="shared" si="16"/>
        <v>0.57083016419188759</v>
      </c>
      <c r="V36" s="29">
        <f t="shared" si="15"/>
        <v>0.810979744592078</v>
      </c>
      <c r="W36" s="151" t="s">
        <v>225</v>
      </c>
    </row>
    <row r="37" spans="1:23" ht="74.25" x14ac:dyDescent="0.25">
      <c r="B37" s="86" t="s">
        <v>27</v>
      </c>
      <c r="C37" s="102" t="s">
        <v>114</v>
      </c>
      <c r="D37" s="94" t="s">
        <v>115</v>
      </c>
      <c r="E37" s="89" t="s">
        <v>55</v>
      </c>
      <c r="F37" s="103" t="s">
        <v>116</v>
      </c>
      <c r="G37" s="121">
        <v>7</v>
      </c>
      <c r="H37" s="109">
        <v>7</v>
      </c>
      <c r="I37" s="1">
        <v>7</v>
      </c>
      <c r="J37" s="1">
        <v>7</v>
      </c>
      <c r="K37" s="108">
        <v>7</v>
      </c>
      <c r="L37" s="109">
        <v>7</v>
      </c>
      <c r="M37" s="1">
        <v>7</v>
      </c>
      <c r="N37" s="1">
        <v>7</v>
      </c>
      <c r="O37" s="1">
        <v>7</v>
      </c>
      <c r="P37" s="50">
        <f t="shared" si="8"/>
        <v>1</v>
      </c>
      <c r="Q37" s="29">
        <f t="shared" si="8"/>
        <v>1</v>
      </c>
      <c r="R37" s="29">
        <f t="shared" si="8"/>
        <v>1</v>
      </c>
      <c r="S37" s="29">
        <f t="shared" si="8"/>
        <v>1</v>
      </c>
      <c r="T37" s="50">
        <v>0.5</v>
      </c>
      <c r="U37" s="29">
        <f t="shared" si="16"/>
        <v>3</v>
      </c>
      <c r="V37" s="29">
        <f t="shared" si="15"/>
        <v>4</v>
      </c>
      <c r="W37" s="112" t="s">
        <v>189</v>
      </c>
    </row>
    <row r="38" spans="1:23" ht="122.25" customHeight="1" x14ac:dyDescent="0.25">
      <c r="B38" s="86" t="s">
        <v>27</v>
      </c>
      <c r="C38" s="102" t="s">
        <v>117</v>
      </c>
      <c r="D38" s="94" t="s">
        <v>118</v>
      </c>
      <c r="E38" s="89" t="s">
        <v>55</v>
      </c>
      <c r="F38" s="103" t="s">
        <v>119</v>
      </c>
      <c r="G38" s="121">
        <v>12232</v>
      </c>
      <c r="H38" s="109">
        <v>1835</v>
      </c>
      <c r="I38" s="1">
        <v>4281</v>
      </c>
      <c r="J38" s="1">
        <v>4281</v>
      </c>
      <c r="K38" s="108">
        <v>1835</v>
      </c>
      <c r="L38" s="109">
        <v>1601.25</v>
      </c>
      <c r="M38" s="1">
        <v>1552.95</v>
      </c>
      <c r="N38" s="1">
        <v>798.4</v>
      </c>
      <c r="O38" s="1">
        <v>98.95</v>
      </c>
      <c r="P38" s="50">
        <f t="shared" si="8"/>
        <v>0.87261580381471393</v>
      </c>
      <c r="Q38" s="29">
        <f t="shared" si="8"/>
        <v>0.36275402943237561</v>
      </c>
      <c r="R38" s="29">
        <f t="shared" si="8"/>
        <v>0.1864984816631628</v>
      </c>
      <c r="S38" s="29">
        <f t="shared" si="8"/>
        <v>5.3923705722070843E-2</v>
      </c>
      <c r="T38" s="50">
        <f t="shared" si="14"/>
        <v>0.25786461739699146</v>
      </c>
      <c r="U38" s="29">
        <f t="shared" si="16"/>
        <v>0.32313603662524526</v>
      </c>
      <c r="V38" s="29">
        <f t="shared" si="15"/>
        <v>0.33122547416612164</v>
      </c>
      <c r="W38" s="112" t="s">
        <v>223</v>
      </c>
    </row>
    <row r="39" spans="1:23" ht="126.75" customHeight="1" x14ac:dyDescent="0.25">
      <c r="B39" s="86" t="s">
        <v>27</v>
      </c>
      <c r="C39" s="102" t="s">
        <v>120</v>
      </c>
      <c r="D39" s="94" t="s">
        <v>121</v>
      </c>
      <c r="E39" s="89" t="s">
        <v>55</v>
      </c>
      <c r="F39" s="103" t="s">
        <v>122</v>
      </c>
      <c r="G39" s="121">
        <v>12232</v>
      </c>
      <c r="H39" s="109">
        <v>1835</v>
      </c>
      <c r="I39" s="1">
        <v>4281</v>
      </c>
      <c r="J39" s="1">
        <v>4281</v>
      </c>
      <c r="K39" s="108">
        <v>1835</v>
      </c>
      <c r="L39" s="109">
        <v>1601.25</v>
      </c>
      <c r="M39" s="1">
        <v>1552.95</v>
      </c>
      <c r="N39" s="1">
        <v>798.4</v>
      </c>
      <c r="O39" s="1">
        <v>98.95</v>
      </c>
      <c r="P39" s="50">
        <f t="shared" si="8"/>
        <v>0.87261580381471393</v>
      </c>
      <c r="Q39" s="29">
        <f t="shared" si="8"/>
        <v>0.36275402943237561</v>
      </c>
      <c r="R39" s="29">
        <f t="shared" si="8"/>
        <v>0.1864984816631628</v>
      </c>
      <c r="S39" s="29">
        <f t="shared" si="8"/>
        <v>5.3923705722070843E-2</v>
      </c>
      <c r="T39" s="50">
        <f t="shared" si="14"/>
        <v>0.25786461739699146</v>
      </c>
      <c r="U39" s="29">
        <f t="shared" si="16"/>
        <v>0.32313603662524526</v>
      </c>
      <c r="V39" s="29">
        <f t="shared" si="15"/>
        <v>0.33122547416612164</v>
      </c>
      <c r="W39" s="112" t="s">
        <v>223</v>
      </c>
    </row>
    <row r="40" spans="1:23" ht="74.25" x14ac:dyDescent="0.25">
      <c r="B40" s="86" t="s">
        <v>27</v>
      </c>
      <c r="C40" s="102" t="s">
        <v>123</v>
      </c>
      <c r="D40" s="94" t="s">
        <v>124</v>
      </c>
      <c r="E40" s="89" t="s">
        <v>55</v>
      </c>
      <c r="F40" s="103" t="s">
        <v>125</v>
      </c>
      <c r="G40" s="121">
        <v>2870689.89</v>
      </c>
      <c r="H40" s="109">
        <v>557742</v>
      </c>
      <c r="I40" s="1">
        <v>806270.58</v>
      </c>
      <c r="J40" s="1">
        <v>466045.14</v>
      </c>
      <c r="K40" s="108">
        <v>1040632.15</v>
      </c>
      <c r="L40" s="109">
        <v>41003</v>
      </c>
      <c r="M40" s="1">
        <v>286510.48</v>
      </c>
      <c r="N40" s="1">
        <v>310751</v>
      </c>
      <c r="O40" s="1">
        <v>219045.68</v>
      </c>
      <c r="P40" s="50">
        <f t="shared" si="8"/>
        <v>7.3516070154300728E-2</v>
      </c>
      <c r="Q40" s="29">
        <f t="shared" si="8"/>
        <v>0.3553527650729858</v>
      </c>
      <c r="R40" s="29">
        <f t="shared" si="8"/>
        <v>0.66678305024272966</v>
      </c>
      <c r="S40" s="29">
        <f t="shared" si="8"/>
        <v>0.21049290087760597</v>
      </c>
      <c r="T40" s="50">
        <f t="shared" si="14"/>
        <v>0.11408877048715281</v>
      </c>
      <c r="U40" s="29">
        <f t="shared" si="16"/>
        <v>0.22233835922973902</v>
      </c>
      <c r="V40" s="29">
        <f t="shared" si="15"/>
        <v>0.29864255382875921</v>
      </c>
      <c r="W40" s="112" t="s">
        <v>194</v>
      </c>
    </row>
    <row r="41" spans="1:23" ht="120.75" customHeight="1" x14ac:dyDescent="0.25">
      <c r="B41" s="86" t="s">
        <v>27</v>
      </c>
      <c r="C41" s="102" t="s">
        <v>126</v>
      </c>
      <c r="D41" s="94" t="s">
        <v>127</v>
      </c>
      <c r="E41" s="89" t="s">
        <v>55</v>
      </c>
      <c r="F41" s="103" t="s">
        <v>128</v>
      </c>
      <c r="G41" s="121">
        <v>9203.9599999999991</v>
      </c>
      <c r="H41" s="109">
        <v>1412.81</v>
      </c>
      <c r="I41" s="1">
        <v>3125.01</v>
      </c>
      <c r="J41" s="1">
        <v>3189.17</v>
      </c>
      <c r="K41" s="108">
        <v>1476.97</v>
      </c>
      <c r="L41" s="109">
        <v>1226.5</v>
      </c>
      <c r="M41" s="1">
        <v>1217.92</v>
      </c>
      <c r="N41" s="1">
        <v>672.89</v>
      </c>
      <c r="O41" s="1">
        <v>170.3</v>
      </c>
      <c r="P41" s="50">
        <f t="shared" si="8"/>
        <v>0.86812805685123973</v>
      </c>
      <c r="Q41" s="29">
        <f t="shared" si="8"/>
        <v>0.38973315285391086</v>
      </c>
      <c r="R41" s="29">
        <f t="shared" si="8"/>
        <v>0.21099220173273922</v>
      </c>
      <c r="S41" s="29">
        <f t="shared" si="8"/>
        <v>0.11530362837430687</v>
      </c>
      <c r="T41" s="50">
        <f t="shared" si="14"/>
        <v>0.26558350970669148</v>
      </c>
      <c r="U41" s="29">
        <f t="shared" si="16"/>
        <v>0.33869225854958085</v>
      </c>
      <c r="V41" s="29">
        <f t="shared" si="15"/>
        <v>0.35719516382079025</v>
      </c>
      <c r="W41" s="112" t="s">
        <v>224</v>
      </c>
    </row>
    <row r="42" spans="1:23" ht="150.75" customHeight="1" x14ac:dyDescent="0.25">
      <c r="B42" s="98" t="s">
        <v>129</v>
      </c>
      <c r="C42" s="104" t="s">
        <v>130</v>
      </c>
      <c r="D42" s="99" t="s">
        <v>131</v>
      </c>
      <c r="E42" s="100" t="s">
        <v>55</v>
      </c>
      <c r="F42" s="99" t="s">
        <v>132</v>
      </c>
      <c r="G42" s="121">
        <v>17100</v>
      </c>
      <c r="H42" s="109">
        <v>2565</v>
      </c>
      <c r="I42" s="1">
        <v>2565</v>
      </c>
      <c r="J42" s="1">
        <v>6840</v>
      </c>
      <c r="K42" s="108">
        <v>5130</v>
      </c>
      <c r="L42" s="109">
        <v>2582</v>
      </c>
      <c r="M42" s="1">
        <v>2705</v>
      </c>
      <c r="N42" s="1">
        <v>2600</v>
      </c>
      <c r="O42" s="1">
        <v>4223</v>
      </c>
      <c r="P42" s="50">
        <f t="shared" si="8"/>
        <v>1.0066276803118908</v>
      </c>
      <c r="Q42" s="29">
        <f t="shared" si="8"/>
        <v>1.0545808966861598</v>
      </c>
      <c r="R42" s="29">
        <f t="shared" si="8"/>
        <v>0.38011695906432746</v>
      </c>
      <c r="S42" s="29">
        <f t="shared" si="8"/>
        <v>0.82319688109161793</v>
      </c>
      <c r="T42" s="50">
        <f t="shared" ref="T42:T55" si="17">IFERROR(((L42+M42)/(G42)),"100%")</f>
        <v>0.30918128654970761</v>
      </c>
      <c r="U42" s="29">
        <f t="shared" ref="U42:U47" si="18">IFERROR(((L42+M42+N42)/(G42)),"100%")</f>
        <v>0.4612280701754386</v>
      </c>
      <c r="V42" s="29">
        <f>IFERROR(((L42+M42+N42+O42)/(G42)),"100%")</f>
        <v>0.70818713450292403</v>
      </c>
      <c r="W42" s="134" t="s">
        <v>206</v>
      </c>
    </row>
    <row r="43" spans="1:23" ht="79.5" customHeight="1" x14ac:dyDescent="0.25">
      <c r="B43" s="86" t="s">
        <v>27</v>
      </c>
      <c r="C43" s="102" t="s">
        <v>133</v>
      </c>
      <c r="D43" s="94" t="s">
        <v>134</v>
      </c>
      <c r="E43" s="89" t="s">
        <v>55</v>
      </c>
      <c r="F43" s="103" t="s">
        <v>135</v>
      </c>
      <c r="G43" s="121">
        <v>4378</v>
      </c>
      <c r="H43" s="109">
        <v>656</v>
      </c>
      <c r="I43" s="1">
        <v>658</v>
      </c>
      <c r="J43" s="1">
        <v>1751</v>
      </c>
      <c r="K43" s="108">
        <v>1313</v>
      </c>
      <c r="L43" s="109">
        <v>326</v>
      </c>
      <c r="M43" s="1">
        <v>1085</v>
      </c>
      <c r="N43" s="1">
        <v>1635</v>
      </c>
      <c r="O43" s="1">
        <v>1286</v>
      </c>
      <c r="P43" s="50">
        <f t="shared" si="8"/>
        <v>0.49695121951219512</v>
      </c>
      <c r="Q43" s="29">
        <f t="shared" si="8"/>
        <v>1.6489361702127661</v>
      </c>
      <c r="R43" s="29">
        <f t="shared" si="8"/>
        <v>0.93375214163335241</v>
      </c>
      <c r="S43" s="29">
        <f t="shared" si="8"/>
        <v>0.97943640517897945</v>
      </c>
      <c r="T43" s="50">
        <f t="shared" si="17"/>
        <v>0.32229328460484241</v>
      </c>
      <c r="U43" s="29">
        <f t="shared" si="18"/>
        <v>0.69575148469620829</v>
      </c>
      <c r="V43" s="29">
        <f t="shared" ref="V43:V44" si="19">IFERROR(((L43+M43+N43+O43)/(G43)),"100%")</f>
        <v>0.98949291914116033</v>
      </c>
      <c r="W43" s="133" t="s">
        <v>207</v>
      </c>
    </row>
    <row r="44" spans="1:23" ht="97.5" customHeight="1" x14ac:dyDescent="0.25">
      <c r="B44" s="86" t="s">
        <v>27</v>
      </c>
      <c r="C44" s="102" t="s">
        <v>136</v>
      </c>
      <c r="D44" s="94" t="s">
        <v>137</v>
      </c>
      <c r="E44" s="89" t="s">
        <v>55</v>
      </c>
      <c r="F44" s="103" t="s">
        <v>138</v>
      </c>
      <c r="G44" s="121">
        <v>121</v>
      </c>
      <c r="H44" s="109">
        <v>28</v>
      </c>
      <c r="I44" s="1">
        <v>28</v>
      </c>
      <c r="J44" s="1">
        <v>30</v>
      </c>
      <c r="K44" s="108">
        <v>35</v>
      </c>
      <c r="L44" s="109">
        <v>31</v>
      </c>
      <c r="M44" s="1">
        <v>45</v>
      </c>
      <c r="N44" s="1">
        <v>39</v>
      </c>
      <c r="O44" s="1">
        <v>36</v>
      </c>
      <c r="P44" s="50">
        <f t="shared" si="8"/>
        <v>1.1071428571428572</v>
      </c>
      <c r="Q44" s="29">
        <f t="shared" si="8"/>
        <v>1.6071428571428572</v>
      </c>
      <c r="R44" s="29">
        <f t="shared" si="8"/>
        <v>1.3</v>
      </c>
      <c r="S44" s="29">
        <f t="shared" si="8"/>
        <v>1.0285714285714285</v>
      </c>
      <c r="T44" s="50">
        <f t="shared" si="17"/>
        <v>0.62809917355371903</v>
      </c>
      <c r="U44" s="29">
        <f t="shared" si="18"/>
        <v>0.95041322314049592</v>
      </c>
      <c r="V44" s="29">
        <f t="shared" si="19"/>
        <v>1.2479338842975207</v>
      </c>
      <c r="W44" s="133" t="s">
        <v>208</v>
      </c>
    </row>
    <row r="45" spans="1:23" ht="175.5" customHeight="1" x14ac:dyDescent="0.25">
      <c r="B45" s="98" t="s">
        <v>139</v>
      </c>
      <c r="C45" s="104" t="s">
        <v>140</v>
      </c>
      <c r="D45" s="104" t="s">
        <v>141</v>
      </c>
      <c r="E45" s="100" t="s">
        <v>55</v>
      </c>
      <c r="F45" s="99" t="s">
        <v>142</v>
      </c>
      <c r="G45" s="121">
        <v>129693</v>
      </c>
      <c r="H45" s="109">
        <v>34168</v>
      </c>
      <c r="I45" s="1">
        <v>33057</v>
      </c>
      <c r="J45" s="1">
        <v>28935</v>
      </c>
      <c r="K45" s="108">
        <v>33533</v>
      </c>
      <c r="L45" s="109">
        <v>33283</v>
      </c>
      <c r="M45" s="1">
        <v>32094</v>
      </c>
      <c r="N45" s="1">
        <v>31605</v>
      </c>
      <c r="O45" s="1">
        <v>24416</v>
      </c>
      <c r="P45" s="50">
        <f t="shared" si="8"/>
        <v>0.97409857176305314</v>
      </c>
      <c r="Q45" s="29">
        <f t="shared" si="8"/>
        <v>0.97086849986387147</v>
      </c>
      <c r="R45" s="29">
        <f t="shared" si="8"/>
        <v>1.0922757905650595</v>
      </c>
      <c r="S45" s="29">
        <f t="shared" si="8"/>
        <v>0.7281185697670951</v>
      </c>
      <c r="T45" s="50">
        <f t="shared" si="17"/>
        <v>0.50409042893602585</v>
      </c>
      <c r="U45" s="29">
        <f t="shared" si="18"/>
        <v>0.74778129891358824</v>
      </c>
      <c r="V45" s="29">
        <f>IFERROR(((L45+M45+N45+O45)/(G45)),"100%")</f>
        <v>0.93604126668362986</v>
      </c>
      <c r="W45" s="134" t="s">
        <v>200</v>
      </c>
    </row>
    <row r="46" spans="1:23" ht="135.75" customHeight="1" x14ac:dyDescent="0.25">
      <c r="B46" s="86" t="s">
        <v>27</v>
      </c>
      <c r="C46" s="102" t="s">
        <v>143</v>
      </c>
      <c r="D46" s="94" t="s">
        <v>144</v>
      </c>
      <c r="E46" s="89" t="s">
        <v>55</v>
      </c>
      <c r="F46" s="103" t="s">
        <v>145</v>
      </c>
      <c r="G46" s="121">
        <v>129373</v>
      </c>
      <c r="H46" s="109">
        <v>34072</v>
      </c>
      <c r="I46" s="1">
        <v>32993</v>
      </c>
      <c r="J46" s="1">
        <v>28871</v>
      </c>
      <c r="K46" s="108">
        <v>33437</v>
      </c>
      <c r="L46" s="109">
        <v>33234</v>
      </c>
      <c r="M46" s="1">
        <v>32040</v>
      </c>
      <c r="N46" s="1">
        <v>31558</v>
      </c>
      <c r="O46" s="1">
        <v>24372</v>
      </c>
      <c r="P46" s="50">
        <f t="shared" si="8"/>
        <v>0.97540502465367462</v>
      </c>
      <c r="Q46" s="29">
        <f t="shared" si="8"/>
        <v>0.97111508501803412</v>
      </c>
      <c r="R46" s="29">
        <f t="shared" si="8"/>
        <v>1.0930691697551176</v>
      </c>
      <c r="S46" s="29">
        <f t="shared" si="8"/>
        <v>0.72889314232736191</v>
      </c>
      <c r="T46" s="50">
        <f t="shared" si="17"/>
        <v>0.50454113300302228</v>
      </c>
      <c r="U46" s="29">
        <f t="shared" si="18"/>
        <v>0.7484714739551529</v>
      </c>
      <c r="V46" s="29">
        <f t="shared" ref="V46:V50" si="20">IFERROR(((L46+M46+N46+O46)/(G46)),"100%")</f>
        <v>0.93685699489074226</v>
      </c>
      <c r="W46" s="133" t="s">
        <v>201</v>
      </c>
    </row>
    <row r="47" spans="1:23" ht="174" customHeight="1" x14ac:dyDescent="0.25">
      <c r="A47">
        <v>0</v>
      </c>
      <c r="B47" s="86" t="s">
        <v>27</v>
      </c>
      <c r="C47" s="102" t="s">
        <v>146</v>
      </c>
      <c r="D47" s="94" t="s">
        <v>147</v>
      </c>
      <c r="E47" s="89" t="s">
        <v>55</v>
      </c>
      <c r="F47" s="103" t="s">
        <v>148</v>
      </c>
      <c r="G47" s="121">
        <v>320</v>
      </c>
      <c r="H47" s="109">
        <v>96</v>
      </c>
      <c r="I47" s="1">
        <v>64</v>
      </c>
      <c r="J47" s="1">
        <v>64</v>
      </c>
      <c r="K47" s="108">
        <v>96</v>
      </c>
      <c r="L47" s="109">
        <v>49</v>
      </c>
      <c r="M47" s="1">
        <v>54</v>
      </c>
      <c r="N47" s="1">
        <v>47</v>
      </c>
      <c r="O47" s="1">
        <v>44</v>
      </c>
      <c r="P47" s="50">
        <f t="shared" si="8"/>
        <v>0.51041666666666663</v>
      </c>
      <c r="Q47" s="29">
        <f t="shared" si="8"/>
        <v>0.84375</v>
      </c>
      <c r="R47" s="29">
        <f t="shared" si="8"/>
        <v>0.734375</v>
      </c>
      <c r="S47" s="29">
        <f t="shared" si="8"/>
        <v>0.45833333333333331</v>
      </c>
      <c r="T47" s="50">
        <f t="shared" si="17"/>
        <v>0.32187500000000002</v>
      </c>
      <c r="U47" s="29">
        <f t="shared" si="18"/>
        <v>0.46875</v>
      </c>
      <c r="V47" s="29">
        <f t="shared" si="20"/>
        <v>0.60624999999999996</v>
      </c>
      <c r="W47" s="133" t="s">
        <v>202</v>
      </c>
    </row>
    <row r="48" spans="1:23" ht="64.5" customHeight="1" x14ac:dyDescent="0.25">
      <c r="B48" s="98" t="s">
        <v>149</v>
      </c>
      <c r="C48" s="104" t="s">
        <v>150</v>
      </c>
      <c r="D48" s="104" t="s">
        <v>151</v>
      </c>
      <c r="E48" s="100" t="s">
        <v>55</v>
      </c>
      <c r="F48" s="99" t="s">
        <v>152</v>
      </c>
      <c r="G48" s="121">
        <v>4827</v>
      </c>
      <c r="H48" s="109">
        <v>1008</v>
      </c>
      <c r="I48" s="1">
        <v>1206</v>
      </c>
      <c r="J48" s="1">
        <v>1206</v>
      </c>
      <c r="K48" s="108">
        <v>1407</v>
      </c>
      <c r="L48" s="109">
        <v>1088</v>
      </c>
      <c r="M48" s="1">
        <v>1432</v>
      </c>
      <c r="N48" s="1">
        <v>1424</v>
      </c>
      <c r="O48" s="1">
        <v>1435</v>
      </c>
      <c r="P48" s="50">
        <f t="shared" si="8"/>
        <v>1.0793650793650793</v>
      </c>
      <c r="Q48" s="29">
        <f t="shared" si="8"/>
        <v>1.187396351575456</v>
      </c>
      <c r="R48" s="29">
        <f t="shared" si="8"/>
        <v>1.1807628524046434</v>
      </c>
      <c r="S48" s="29">
        <f t="shared" si="8"/>
        <v>1.0199004975124377</v>
      </c>
      <c r="T48" s="50">
        <f t="shared" si="17"/>
        <v>0.52206339341205721</v>
      </c>
      <c r="U48" s="29">
        <f t="shared" ref="U48:U55" si="21">IFERROR(((L48+M48+N48)/(G48)),"100%")</f>
        <v>0.81707064429252119</v>
      </c>
      <c r="V48" s="29">
        <f t="shared" si="20"/>
        <v>1.1143567433188315</v>
      </c>
      <c r="W48" s="134" t="s">
        <v>214</v>
      </c>
    </row>
    <row r="49" spans="2:33" ht="63.75" customHeight="1" x14ac:dyDescent="0.25">
      <c r="B49" s="86" t="s">
        <v>27</v>
      </c>
      <c r="C49" s="102" t="s">
        <v>153</v>
      </c>
      <c r="D49" s="94" t="s">
        <v>154</v>
      </c>
      <c r="E49" s="89" t="s">
        <v>55</v>
      </c>
      <c r="F49" s="103" t="s">
        <v>155</v>
      </c>
      <c r="G49" s="121">
        <v>4800</v>
      </c>
      <c r="H49" s="109">
        <v>1000</v>
      </c>
      <c r="I49" s="1">
        <v>1200</v>
      </c>
      <c r="J49" s="1">
        <v>1200</v>
      </c>
      <c r="K49" s="108">
        <v>1400</v>
      </c>
      <c r="L49" s="109">
        <v>1080</v>
      </c>
      <c r="M49" s="1">
        <v>1426</v>
      </c>
      <c r="N49" s="1">
        <v>1418</v>
      </c>
      <c r="O49" s="1">
        <v>1428</v>
      </c>
      <c r="P49" s="50">
        <f t="shared" si="8"/>
        <v>1.08</v>
      </c>
      <c r="Q49" s="29">
        <f t="shared" si="8"/>
        <v>1.1883333333333332</v>
      </c>
      <c r="R49" s="29">
        <f t="shared" si="8"/>
        <v>1.1816666666666666</v>
      </c>
      <c r="S49" s="29">
        <f t="shared" si="8"/>
        <v>1.02</v>
      </c>
      <c r="T49" s="50">
        <f t="shared" si="17"/>
        <v>0.52208333333333334</v>
      </c>
      <c r="U49" s="29">
        <f t="shared" si="21"/>
        <v>0.8175</v>
      </c>
      <c r="V49" s="29">
        <f t="shared" si="20"/>
        <v>1.115</v>
      </c>
      <c r="W49" s="112" t="s">
        <v>215</v>
      </c>
    </row>
    <row r="50" spans="2:33" ht="80.25" customHeight="1" x14ac:dyDescent="0.25">
      <c r="B50" s="86" t="s">
        <v>27</v>
      </c>
      <c r="C50" s="102" t="s">
        <v>156</v>
      </c>
      <c r="D50" s="94" t="s">
        <v>157</v>
      </c>
      <c r="E50" s="89" t="s">
        <v>55</v>
      </c>
      <c r="F50" s="103" t="s">
        <v>158</v>
      </c>
      <c r="G50" s="121">
        <v>27</v>
      </c>
      <c r="H50" s="109">
        <v>8</v>
      </c>
      <c r="I50" s="1">
        <v>6</v>
      </c>
      <c r="J50" s="1">
        <v>6</v>
      </c>
      <c r="K50" s="108">
        <v>7</v>
      </c>
      <c r="L50" s="109">
        <v>8</v>
      </c>
      <c r="M50" s="1">
        <v>6</v>
      </c>
      <c r="N50" s="1">
        <v>6</v>
      </c>
      <c r="O50" s="1">
        <v>7</v>
      </c>
      <c r="P50" s="50">
        <f t="shared" si="8"/>
        <v>1</v>
      </c>
      <c r="Q50" s="29">
        <f t="shared" si="8"/>
        <v>1</v>
      </c>
      <c r="R50" s="29">
        <f t="shared" si="8"/>
        <v>1</v>
      </c>
      <c r="S50" s="29">
        <f t="shared" si="8"/>
        <v>1</v>
      </c>
      <c r="T50" s="50">
        <f t="shared" si="17"/>
        <v>0.51851851851851849</v>
      </c>
      <c r="U50" s="29">
        <f t="shared" si="21"/>
        <v>0.7407407407407407</v>
      </c>
      <c r="V50" s="29">
        <f t="shared" si="20"/>
        <v>1</v>
      </c>
      <c r="W50" s="112" t="s">
        <v>193</v>
      </c>
    </row>
    <row r="51" spans="2:33" ht="66.75" customHeight="1" x14ac:dyDescent="0.25">
      <c r="B51" s="86" t="s">
        <v>27</v>
      </c>
      <c r="C51" s="102" t="s">
        <v>159</v>
      </c>
      <c r="D51" s="94" t="s">
        <v>160</v>
      </c>
      <c r="E51" s="89" t="s">
        <v>55</v>
      </c>
      <c r="F51" s="103" t="s">
        <v>161</v>
      </c>
      <c r="G51" s="121">
        <v>480</v>
      </c>
      <c r="H51" s="109">
        <v>120</v>
      </c>
      <c r="I51" s="1">
        <v>120</v>
      </c>
      <c r="J51" s="1">
        <v>120</v>
      </c>
      <c r="K51" s="108">
        <v>120</v>
      </c>
      <c r="L51" s="109">
        <v>126</v>
      </c>
      <c r="M51" s="1">
        <v>50</v>
      </c>
      <c r="N51" s="1">
        <v>33</v>
      </c>
      <c r="O51" s="1">
        <v>33</v>
      </c>
      <c r="P51" s="141">
        <f t="shared" ref="P51:P53" si="22">IFERROR((L51/H51),"100%")</f>
        <v>1.05</v>
      </c>
      <c r="Q51" s="29">
        <f t="shared" ref="Q51:S53" si="23">IFERROR((M51/I51),"100%")</f>
        <v>0.41666666666666669</v>
      </c>
      <c r="R51" s="29">
        <f t="shared" si="23"/>
        <v>0.27500000000000002</v>
      </c>
      <c r="S51" s="29">
        <f t="shared" si="23"/>
        <v>0.27500000000000002</v>
      </c>
      <c r="T51" s="34">
        <f t="shared" si="17"/>
        <v>0.36666666666666664</v>
      </c>
      <c r="U51" s="147">
        <f>IFERROR(((L51+M51+N51)/(G51)),"100%")</f>
        <v>0.43541666666666667</v>
      </c>
      <c r="V51" s="29">
        <f>IFERROR(((L51+M51+N51+O51)/(G51)),"100%")</f>
        <v>0.50416666666666665</v>
      </c>
      <c r="W51" s="112" t="s">
        <v>199</v>
      </c>
    </row>
    <row r="52" spans="2:33" ht="129" customHeight="1" x14ac:dyDescent="0.25">
      <c r="B52" s="98" t="s">
        <v>162</v>
      </c>
      <c r="C52" s="99" t="s">
        <v>163</v>
      </c>
      <c r="D52" s="104" t="s">
        <v>164</v>
      </c>
      <c r="E52" s="100" t="s">
        <v>55</v>
      </c>
      <c r="F52" s="99" t="s">
        <v>165</v>
      </c>
      <c r="G52" s="121">
        <v>5632016096</v>
      </c>
      <c r="H52" s="109">
        <v>1958283998.4300001</v>
      </c>
      <c r="I52" s="1">
        <v>1254690599.8699999</v>
      </c>
      <c r="J52" s="1">
        <v>1255847720.77</v>
      </c>
      <c r="K52" s="108">
        <v>1163193776.9300001</v>
      </c>
      <c r="L52" s="109">
        <v>2351310295.4000001</v>
      </c>
      <c r="M52" s="1">
        <v>1525577088.75</v>
      </c>
      <c r="N52" s="1">
        <v>1535254947.97</v>
      </c>
      <c r="O52" s="1">
        <v>1405347402.48</v>
      </c>
      <c r="P52" s="50">
        <f t="shared" si="22"/>
        <v>1.2006993353799029</v>
      </c>
      <c r="Q52" s="29">
        <f t="shared" si="23"/>
        <v>1.2158990343181555</v>
      </c>
      <c r="R52" s="29">
        <f t="shared" si="8"/>
        <v>1.2224849578328547</v>
      </c>
      <c r="S52" s="29">
        <f t="shared" si="8"/>
        <v>1.2081799527754631</v>
      </c>
      <c r="T52" s="50">
        <f t="shared" si="17"/>
        <v>0.68836582106067901</v>
      </c>
      <c r="U52" s="29">
        <f t="shared" si="21"/>
        <v>0.96096002565827887</v>
      </c>
      <c r="V52" s="29">
        <f t="shared" ref="V52:V55" si="24">IFERROR(((L52+M52+N52+O52)/(G52)),"100%")</f>
        <v>1.2104883257421715</v>
      </c>
      <c r="W52" s="134" t="s">
        <v>228</v>
      </c>
      <c r="Y52" s="152"/>
      <c r="AA52" s="37"/>
      <c r="AB52" s="37"/>
      <c r="AC52" s="37"/>
      <c r="AD52" s="37"/>
      <c r="AE52" s="37"/>
      <c r="AF52" s="37"/>
      <c r="AG52" s="37"/>
    </row>
    <row r="53" spans="2:33" ht="102.75" customHeight="1" x14ac:dyDescent="0.25">
      <c r="B53" s="86" t="s">
        <v>27</v>
      </c>
      <c r="C53" s="102" t="s">
        <v>166</v>
      </c>
      <c r="D53" s="94" t="s">
        <v>167</v>
      </c>
      <c r="E53" s="89" t="s">
        <v>55</v>
      </c>
      <c r="F53" s="103" t="s">
        <v>168</v>
      </c>
      <c r="G53" s="121">
        <v>840977125</v>
      </c>
      <c r="H53" s="109">
        <v>617295218.78999996</v>
      </c>
      <c r="I53" s="1">
        <v>81866182.590000004</v>
      </c>
      <c r="J53" s="1">
        <v>69507748.590000004</v>
      </c>
      <c r="K53" s="108">
        <v>72307975.030000001</v>
      </c>
      <c r="L53" s="109">
        <v>721249685</v>
      </c>
      <c r="M53" s="1">
        <v>92614640.269999996</v>
      </c>
      <c r="N53" s="1">
        <v>76485528</v>
      </c>
      <c r="O53" s="1">
        <v>112743096</v>
      </c>
      <c r="P53" s="50">
        <f t="shared" si="22"/>
        <v>1.1684031611548327</v>
      </c>
      <c r="Q53" s="29">
        <f t="shared" si="23"/>
        <v>1.1312930118389681</v>
      </c>
      <c r="R53" s="29">
        <f t="shared" si="8"/>
        <v>1.1003885113753185</v>
      </c>
      <c r="S53" s="29">
        <f t="shared" si="8"/>
        <v>1.5592069333047121</v>
      </c>
      <c r="T53" s="55">
        <f t="shared" si="17"/>
        <v>0.96776036003357402</v>
      </c>
      <c r="U53" s="29">
        <f t="shared" si="21"/>
        <v>1.0587087648430389</v>
      </c>
      <c r="V53" s="29">
        <f t="shared" si="24"/>
        <v>1.1927707894195101</v>
      </c>
      <c r="W53" s="153" t="s">
        <v>227</v>
      </c>
    </row>
    <row r="54" spans="2:33" ht="246.75" customHeight="1" x14ac:dyDescent="0.25">
      <c r="B54" s="86" t="s">
        <v>27</v>
      </c>
      <c r="C54" s="102" t="s">
        <v>169</v>
      </c>
      <c r="D54" s="94" t="s">
        <v>170</v>
      </c>
      <c r="E54" s="89" t="s">
        <v>55</v>
      </c>
      <c r="F54" s="103" t="s">
        <v>171</v>
      </c>
      <c r="G54" s="121">
        <v>19300</v>
      </c>
      <c r="H54" s="109">
        <v>7720</v>
      </c>
      <c r="I54" s="1">
        <v>3860</v>
      </c>
      <c r="J54" s="1">
        <v>3860</v>
      </c>
      <c r="K54" s="108">
        <v>3860</v>
      </c>
      <c r="L54" s="109">
        <v>12526</v>
      </c>
      <c r="M54" s="1">
        <v>2176</v>
      </c>
      <c r="N54" s="1">
        <v>830</v>
      </c>
      <c r="O54" s="1">
        <v>969</v>
      </c>
      <c r="P54" s="50">
        <f t="shared" ref="P54:P55" si="25">IFERROR((L54/H54),"100%")</f>
        <v>1.622538860103627</v>
      </c>
      <c r="Q54" s="29">
        <f t="shared" si="8"/>
        <v>0.56373056994818649</v>
      </c>
      <c r="R54" s="29">
        <f t="shared" si="8"/>
        <v>0.21502590673575128</v>
      </c>
      <c r="S54" s="29">
        <f t="shared" si="8"/>
        <v>0.25103626943005181</v>
      </c>
      <c r="T54" s="55">
        <f t="shared" si="17"/>
        <v>0.76176165803108808</v>
      </c>
      <c r="U54" s="29">
        <f t="shared" si="21"/>
        <v>0.80476683937823834</v>
      </c>
      <c r="V54" s="29">
        <f t="shared" si="24"/>
        <v>0.85497409326424867</v>
      </c>
      <c r="W54" s="150" t="s">
        <v>213</v>
      </c>
    </row>
    <row r="55" spans="2:33" ht="231" customHeight="1" thickBot="1" x14ac:dyDescent="0.3">
      <c r="B55" s="90" t="s">
        <v>27</v>
      </c>
      <c r="C55" s="91" t="s">
        <v>172</v>
      </c>
      <c r="D55" s="92" t="s">
        <v>173</v>
      </c>
      <c r="E55" s="93" t="s">
        <v>55</v>
      </c>
      <c r="F55" s="107" t="s">
        <v>174</v>
      </c>
      <c r="G55" s="135">
        <v>4</v>
      </c>
      <c r="H55" s="110">
        <v>1</v>
      </c>
      <c r="I55" s="113">
        <v>1</v>
      </c>
      <c r="J55" s="113">
        <v>1</v>
      </c>
      <c r="K55" s="111">
        <v>1</v>
      </c>
      <c r="L55" s="124">
        <v>1</v>
      </c>
      <c r="M55" s="140">
        <v>1</v>
      </c>
      <c r="N55" s="140">
        <v>1</v>
      </c>
      <c r="O55" s="140">
        <v>1</v>
      </c>
      <c r="P55" s="146">
        <f t="shared" si="25"/>
        <v>1</v>
      </c>
      <c r="Q55" s="148">
        <f t="shared" si="8"/>
        <v>1</v>
      </c>
      <c r="R55" s="148">
        <f t="shared" si="8"/>
        <v>1</v>
      </c>
      <c r="S55" s="29">
        <f t="shared" si="8"/>
        <v>1</v>
      </c>
      <c r="T55" s="120">
        <f t="shared" si="17"/>
        <v>0.5</v>
      </c>
      <c r="U55" s="29">
        <f t="shared" si="21"/>
        <v>0.75</v>
      </c>
      <c r="V55" s="29">
        <f t="shared" si="24"/>
        <v>1</v>
      </c>
      <c r="W55" s="133" t="s">
        <v>195</v>
      </c>
    </row>
    <row r="56" spans="2:33" ht="32.25" customHeight="1" x14ac:dyDescent="0.25">
      <c r="C56" s="187"/>
      <c r="D56" s="187"/>
      <c r="E56" s="187"/>
      <c r="F56" s="187"/>
      <c r="G56" s="58"/>
      <c r="M56" s="114"/>
      <c r="N56" s="114"/>
      <c r="O56" s="117"/>
      <c r="P56" s="118">
        <f>AVERAGE(P19:P20,P22:P23,P25:P26,P28:P30,P32:P34,P36:P41,P43:P44,P46:P47,P49:P51,P53:P55)</f>
        <v>0.95117847659352206</v>
      </c>
      <c r="Q56" s="119">
        <f>AVERAGE(Q19:Q20,Q22:Q23,Q25:Q26,Q28:Q30,Q32:Q34,Q36:Q41,Q43:Q44,Q46:Q47,Q49:Q51,Q53:Q55)</f>
        <v>0.93169818610061295</v>
      </c>
      <c r="R56" s="119">
        <f t="shared" ref="R56:S56" si="26">AVERAGE(R19:R20,R22:R23,R25:R26,R28:R30,R32:R34,R36:R41,R43:R44,R46:R47,R49:R51,R53:R55)</f>
        <v>0.85887596354220097</v>
      </c>
      <c r="S56" s="119">
        <f t="shared" si="26"/>
        <v>0.82982129403806093</v>
      </c>
      <c r="T56" s="119"/>
      <c r="U56" s="119"/>
      <c r="V56" s="119"/>
      <c r="W56" s="115"/>
    </row>
    <row r="57" spans="2:33" ht="15.75" customHeight="1" x14ac:dyDescent="0.25"/>
    <row r="58" spans="2:33" ht="15.75" customHeight="1" x14ac:dyDescent="0.25"/>
    <row r="59" spans="2:33" ht="15.75" customHeight="1" x14ac:dyDescent="0.25"/>
    <row r="60" spans="2:33" ht="15.75" customHeight="1" x14ac:dyDescent="0.25"/>
    <row r="61" spans="2:33" ht="15.75" customHeight="1" x14ac:dyDescent="0.25"/>
    <row r="62" spans="2:33" ht="15.75" customHeight="1" x14ac:dyDescent="0.25"/>
    <row r="63" spans="2:33" ht="3.75" customHeight="1" x14ac:dyDescent="0.25"/>
    <row r="64" spans="2:33" ht="15.75" hidden="1" customHeight="1" x14ac:dyDescent="0.25"/>
    <row r="65" spans="3:23" x14ac:dyDescent="0.25">
      <c r="F65" s="30"/>
      <c r="G65" s="30"/>
    </row>
    <row r="66" spans="3:23" ht="71.25" customHeight="1" x14ac:dyDescent="0.25">
      <c r="C66" s="182" t="s">
        <v>198</v>
      </c>
      <c r="D66" s="183"/>
      <c r="E66" s="183"/>
      <c r="F66" s="59"/>
      <c r="G66" s="59"/>
      <c r="L66" s="184" t="s">
        <v>28</v>
      </c>
      <c r="M66" s="185"/>
      <c r="N66" s="185"/>
      <c r="O66" s="185"/>
      <c r="P66" s="185"/>
      <c r="Q66" s="186"/>
      <c r="U66" s="182" t="s">
        <v>192</v>
      </c>
      <c r="V66" s="183"/>
      <c r="W66" s="183"/>
    </row>
    <row r="68" spans="3:23" ht="15.75" thickBot="1" x14ac:dyDescent="0.3"/>
    <row r="69" spans="3:23" ht="15.75" thickBot="1" x14ac:dyDescent="0.3">
      <c r="E69" s="170" t="s">
        <v>29</v>
      </c>
      <c r="F69" s="171"/>
      <c r="G69" s="171"/>
      <c r="H69" s="171"/>
      <c r="I69" s="171"/>
      <c r="J69" s="171"/>
      <c r="K69" s="171"/>
      <c r="L69" s="171"/>
      <c r="M69" s="171"/>
      <c r="N69" s="171"/>
      <c r="O69" s="171"/>
      <c r="P69" s="171"/>
      <c r="Q69" s="171"/>
      <c r="R69" s="171"/>
      <c r="S69" s="171"/>
      <c r="T69" s="171"/>
      <c r="U69" s="171"/>
      <c r="V69" s="171"/>
      <c r="W69" s="172"/>
    </row>
    <row r="70" spans="3:23" ht="15.75" thickBot="1" x14ac:dyDescent="0.3">
      <c r="E70" s="173" t="s">
        <v>30</v>
      </c>
      <c r="F70" s="173" t="s">
        <v>31</v>
      </c>
      <c r="G70" s="164" t="s">
        <v>32</v>
      </c>
      <c r="H70" s="165"/>
      <c r="I70" s="165"/>
      <c r="J70" s="166"/>
      <c r="K70" s="164" t="s">
        <v>33</v>
      </c>
      <c r="L70" s="165"/>
      <c r="M70" s="165"/>
      <c r="N70" s="166"/>
      <c r="O70" s="167" t="s">
        <v>34</v>
      </c>
      <c r="P70" s="168"/>
      <c r="Q70" s="168"/>
      <c r="R70" s="169"/>
      <c r="S70" s="167" t="s">
        <v>35</v>
      </c>
      <c r="T70" s="168"/>
      <c r="U70" s="168"/>
      <c r="V70" s="169"/>
      <c r="W70" s="175" t="s">
        <v>196</v>
      </c>
    </row>
    <row r="71" spans="3:23" ht="29.25" thickBot="1" x14ac:dyDescent="0.3">
      <c r="E71" s="174"/>
      <c r="F71" s="174"/>
      <c r="G71" s="12" t="s">
        <v>36</v>
      </c>
      <c r="H71" s="13" t="s">
        <v>37</v>
      </c>
      <c r="I71" s="14" t="s">
        <v>38</v>
      </c>
      <c r="J71" s="15" t="s">
        <v>39</v>
      </c>
      <c r="K71" s="12" t="s">
        <v>36</v>
      </c>
      <c r="L71" s="13" t="s">
        <v>37</v>
      </c>
      <c r="M71" s="14" t="s">
        <v>38</v>
      </c>
      <c r="N71" s="15" t="s">
        <v>39</v>
      </c>
      <c r="O71" s="12" t="s">
        <v>13</v>
      </c>
      <c r="P71" s="16" t="s">
        <v>14</v>
      </c>
      <c r="Q71" s="17" t="s">
        <v>15</v>
      </c>
      <c r="R71" s="18" t="s">
        <v>16</v>
      </c>
      <c r="S71" s="19" t="s">
        <v>13</v>
      </c>
      <c r="T71" s="20" t="s">
        <v>14</v>
      </c>
      <c r="U71" s="17" t="s">
        <v>15</v>
      </c>
      <c r="V71" s="20" t="s">
        <v>16</v>
      </c>
      <c r="W71" s="176"/>
    </row>
    <row r="72" spans="3:23" ht="15.75" thickBot="1" x14ac:dyDescent="0.3">
      <c r="E72" s="154"/>
      <c r="F72" s="155"/>
      <c r="G72" s="51"/>
      <c r="H72" s="52"/>
      <c r="I72" s="52"/>
      <c r="J72" s="53"/>
      <c r="K72" s="51"/>
      <c r="L72" s="52"/>
      <c r="M72" s="52"/>
      <c r="N72" s="54"/>
      <c r="O72" s="50" t="str">
        <f t="shared" ref="O72:R82" si="27">IFERROR((K72/G72),"100%")</f>
        <v>100%</v>
      </c>
      <c r="P72" s="29" t="str">
        <f t="shared" si="27"/>
        <v>100%</v>
      </c>
      <c r="Q72" s="29" t="str">
        <f t="shared" si="27"/>
        <v>100%</v>
      </c>
      <c r="R72" s="31" t="str">
        <f t="shared" si="27"/>
        <v>100%</v>
      </c>
      <c r="S72" s="50" t="str">
        <f>IFERROR(((K72)/(G72)),"100%")</f>
        <v>100%</v>
      </c>
      <c r="T72" s="50" t="str">
        <f>IFERROR(((L72+M72)/(H72+I72)),"100%")</f>
        <v>100%</v>
      </c>
      <c r="U72" s="29" t="str">
        <f>IFERROR(((L72+M72+N72)/(H72+I72+J72)),"100%")</f>
        <v>100%</v>
      </c>
      <c r="V72" s="31" t="str">
        <f>IFERROR(((L72+M72+N72+O72)/(H72+I72+J72+K72)),"100%")</f>
        <v>100%</v>
      </c>
      <c r="W72" s="57"/>
    </row>
    <row r="73" spans="3:23" x14ac:dyDescent="0.25">
      <c r="E73" s="138" t="s">
        <v>177</v>
      </c>
      <c r="F73" s="21">
        <f t="shared" ref="F73:F82" si="28">SUM(G73:J73)</f>
        <v>65132001</v>
      </c>
      <c r="G73" s="40">
        <f>14312011</f>
        <v>14312011</v>
      </c>
      <c r="H73" s="41">
        <f>17838705</f>
        <v>17838705</v>
      </c>
      <c r="I73" s="41">
        <f>17352744</f>
        <v>17352744</v>
      </c>
      <c r="J73" s="42">
        <f>15628541</f>
        <v>15628541</v>
      </c>
      <c r="K73" s="43">
        <v>15120938.529999999</v>
      </c>
      <c r="L73" s="43">
        <f>22448072.73-K73</f>
        <v>7327134.2000000011</v>
      </c>
      <c r="M73" s="43">
        <v>16359531.09</v>
      </c>
      <c r="N73" s="44"/>
      <c r="O73" s="31">
        <f t="shared" ref="O73:O82" si="29">IFERROR(K73/G73,"100"%)</f>
        <v>1.0565208851502419</v>
      </c>
      <c r="P73" s="29">
        <f t="shared" si="27"/>
        <v>0.41074361619859745</v>
      </c>
      <c r="Q73" s="29">
        <f t="shared" si="27"/>
        <v>0.94276335143306444</v>
      </c>
      <c r="R73" s="39"/>
      <c r="S73" s="34">
        <f>IFERROR(K73/F73,"100%")</f>
        <v>0.23215835991281766</v>
      </c>
      <c r="T73" s="50">
        <f>IFERROR(((K73+L73)/(G73+H73)),"100%")</f>
        <v>0.69821377321736788</v>
      </c>
      <c r="U73" s="50">
        <f>IFERROR(((K73+L73+M73)/(G73+H73+I73)),"100%")</f>
        <v>0.78393719994521593</v>
      </c>
      <c r="V73" s="39"/>
      <c r="W73" s="25"/>
    </row>
    <row r="74" spans="3:23" ht="30" x14ac:dyDescent="0.25">
      <c r="E74" s="139" t="s">
        <v>178</v>
      </c>
      <c r="F74" s="125">
        <f t="shared" si="28"/>
        <v>40968595</v>
      </c>
      <c r="G74" s="126">
        <v>9135560</v>
      </c>
      <c r="H74" s="127">
        <v>12065395</v>
      </c>
      <c r="I74" s="127">
        <v>9126565</v>
      </c>
      <c r="J74" s="128">
        <v>10641075</v>
      </c>
      <c r="K74" s="126">
        <v>5661319.1200000001</v>
      </c>
      <c r="L74" s="129">
        <f>12538029.39-K74</f>
        <v>6876710.2700000005</v>
      </c>
      <c r="M74" s="129">
        <v>6453065.6500000004</v>
      </c>
      <c r="N74" s="130"/>
      <c r="O74" s="31">
        <f t="shared" si="29"/>
        <v>0.61970137791224622</v>
      </c>
      <c r="P74" s="29">
        <f t="shared" si="27"/>
        <v>0.56995318180631471</v>
      </c>
      <c r="Q74" s="29">
        <f t="shared" si="27"/>
        <v>0.70706401039164246</v>
      </c>
      <c r="R74" s="131"/>
      <c r="S74" s="34">
        <f t="shared" ref="S74:S82" si="30">IFERROR(K74/F74,"100%")</f>
        <v>0.13818680186616114</v>
      </c>
      <c r="T74" s="50">
        <f t="shared" ref="T74:T82" si="31">IFERROR(((K74+L74)/(G74+H74)),"100%")</f>
        <v>0.59138984022182017</v>
      </c>
      <c r="U74" s="50">
        <f t="shared" ref="U74:U82" si="32">IFERROR(((K74+L74+M74)/(G74+H74+I74)),"100%")</f>
        <v>0.62620006647427817</v>
      </c>
      <c r="V74" s="131"/>
      <c r="W74" s="132"/>
    </row>
    <row r="75" spans="3:23" ht="45" x14ac:dyDescent="0.25">
      <c r="E75" s="139" t="s">
        <v>179</v>
      </c>
      <c r="F75" s="125">
        <f t="shared" si="28"/>
        <v>17498501</v>
      </c>
      <c r="G75" s="126">
        <v>3998391</v>
      </c>
      <c r="H75" s="127">
        <v>4009460</v>
      </c>
      <c r="I75" s="127">
        <v>4024891</v>
      </c>
      <c r="J75" s="128">
        <v>5465759</v>
      </c>
      <c r="K75" s="126">
        <v>4448264.5199999996</v>
      </c>
      <c r="L75" s="129">
        <f>9086158.94-K75</f>
        <v>4637894.42</v>
      </c>
      <c r="M75" s="129">
        <v>4642113.3600000003</v>
      </c>
      <c r="N75" s="130"/>
      <c r="O75" s="31">
        <f t="shared" si="29"/>
        <v>1.1125136386111312</v>
      </c>
      <c r="P75" s="29">
        <f t="shared" si="27"/>
        <v>1.1567379198196266</v>
      </c>
      <c r="Q75" s="29">
        <f t="shared" si="27"/>
        <v>1.153351323054463</v>
      </c>
      <c r="R75" s="131"/>
      <c r="S75" s="34">
        <f t="shared" si="30"/>
        <v>0.25420831875827532</v>
      </c>
      <c r="T75" s="50">
        <f t="shared" si="31"/>
        <v>1.134656344130279</v>
      </c>
      <c r="U75" s="50">
        <f t="shared" si="32"/>
        <v>1.140909719497019</v>
      </c>
      <c r="V75" s="131"/>
      <c r="W75" s="132"/>
    </row>
    <row r="76" spans="3:23" ht="30" x14ac:dyDescent="0.25">
      <c r="E76" s="139" t="s">
        <v>180</v>
      </c>
      <c r="F76" s="125">
        <f t="shared" si="28"/>
        <v>43825415</v>
      </c>
      <c r="G76" s="126">
        <v>18781613</v>
      </c>
      <c r="H76" s="127">
        <v>17446646</v>
      </c>
      <c r="I76" s="127">
        <v>3306233</v>
      </c>
      <c r="J76" s="128">
        <v>4290923</v>
      </c>
      <c r="K76" s="126">
        <v>3252773.51</v>
      </c>
      <c r="L76" s="129">
        <f>16246704.11-K76</f>
        <v>12993930.6</v>
      </c>
      <c r="M76" s="129">
        <v>20795423.390000001</v>
      </c>
      <c r="N76" s="130"/>
      <c r="O76" s="31">
        <f t="shared" si="29"/>
        <v>0.17318925216912945</v>
      </c>
      <c r="P76" s="29">
        <f t="shared" si="27"/>
        <v>0.74478100833822158</v>
      </c>
      <c r="Q76" s="29">
        <f t="shared" si="27"/>
        <v>6.2897634226020971</v>
      </c>
      <c r="R76" s="131"/>
      <c r="S76" s="34">
        <f t="shared" si="30"/>
        <v>7.4221168470395546E-2</v>
      </c>
      <c r="T76" s="50">
        <f t="shared" si="31"/>
        <v>0.44845390196641799</v>
      </c>
      <c r="U76" s="50">
        <f t="shared" si="32"/>
        <v>0.93695721447489444</v>
      </c>
      <c r="V76" s="131"/>
      <c r="W76" s="132"/>
    </row>
    <row r="77" spans="3:23" x14ac:dyDescent="0.25">
      <c r="E77" s="139" t="s">
        <v>181</v>
      </c>
      <c r="F77" s="125">
        <f t="shared" si="28"/>
        <v>937492940</v>
      </c>
      <c r="G77" s="126">
        <v>189338967</v>
      </c>
      <c r="H77" s="127">
        <v>267202399</v>
      </c>
      <c r="I77" s="127">
        <v>267825448</v>
      </c>
      <c r="J77" s="128">
        <v>213126126</v>
      </c>
      <c r="K77" s="126">
        <v>41398222.350000001</v>
      </c>
      <c r="L77" s="129">
        <f>78755565.25-K77</f>
        <v>37357342.899999999</v>
      </c>
      <c r="M77" s="129">
        <v>27385990.59</v>
      </c>
      <c r="N77" s="130"/>
      <c r="O77" s="31">
        <f t="shared" si="29"/>
        <v>0.21864607695889671</v>
      </c>
      <c r="P77" s="29">
        <f t="shared" si="27"/>
        <v>0.13980915979725167</v>
      </c>
      <c r="Q77" s="29">
        <f t="shared" si="27"/>
        <v>0.10225313088993694</v>
      </c>
      <c r="R77" s="131"/>
      <c r="S77" s="34">
        <f t="shared" si="30"/>
        <v>4.4158436382464916E-2</v>
      </c>
      <c r="T77" s="50">
        <f t="shared" si="31"/>
        <v>0.17250477418950905</v>
      </c>
      <c r="U77" s="50">
        <f t="shared" si="32"/>
        <v>0.14653011953140085</v>
      </c>
      <c r="V77" s="131"/>
      <c r="W77" s="132"/>
    </row>
    <row r="78" spans="3:23" x14ac:dyDescent="0.25">
      <c r="E78" s="139" t="s">
        <v>182</v>
      </c>
      <c r="F78" s="125">
        <f t="shared" si="28"/>
        <v>168260689</v>
      </c>
      <c r="G78" s="126">
        <v>49557369</v>
      </c>
      <c r="H78" s="127">
        <v>40718834</v>
      </c>
      <c r="I78" s="127">
        <v>42025281</v>
      </c>
      <c r="J78" s="128">
        <v>35959205</v>
      </c>
      <c r="K78" s="126">
        <v>33339483.890000001</v>
      </c>
      <c r="L78" s="129">
        <f>73470936.44-K78</f>
        <v>40131452.549999997</v>
      </c>
      <c r="M78" s="129">
        <v>37190493.130000003</v>
      </c>
      <c r="N78" s="130"/>
      <c r="O78" s="31">
        <f t="shared" si="29"/>
        <v>0.67274523572871681</v>
      </c>
      <c r="P78" s="29">
        <f t="shared" si="27"/>
        <v>0.9855746986762931</v>
      </c>
      <c r="Q78" s="29">
        <f t="shared" si="27"/>
        <v>0.88495525181616286</v>
      </c>
      <c r="R78" s="131"/>
      <c r="S78" s="34">
        <f t="shared" si="30"/>
        <v>0.19814184815325461</v>
      </c>
      <c r="T78" s="50">
        <f t="shared" si="31"/>
        <v>0.81384610781647515</v>
      </c>
      <c r="U78" s="50">
        <f t="shared" si="32"/>
        <v>0.83643377401571695</v>
      </c>
      <c r="V78" s="131"/>
      <c r="W78" s="132"/>
    </row>
    <row r="79" spans="3:23" ht="30" x14ac:dyDescent="0.25">
      <c r="E79" s="139" t="s">
        <v>183</v>
      </c>
      <c r="F79" s="125">
        <f t="shared" si="28"/>
        <v>14999539</v>
      </c>
      <c r="G79" s="126">
        <v>3338656</v>
      </c>
      <c r="H79" s="127">
        <v>3607849</v>
      </c>
      <c r="I79" s="127">
        <v>3467189</v>
      </c>
      <c r="J79" s="128">
        <v>4585845</v>
      </c>
      <c r="K79" s="126">
        <v>3908008.68</v>
      </c>
      <c r="L79" s="129">
        <f>7654837.48-K79</f>
        <v>3746828.8000000003</v>
      </c>
      <c r="M79" s="129">
        <v>4177940.85</v>
      </c>
      <c r="N79" s="130"/>
      <c r="O79" s="31">
        <f t="shared" si="29"/>
        <v>1.1705334961134062</v>
      </c>
      <c r="P79" s="29">
        <f t="shared" si="27"/>
        <v>1.0385215124025424</v>
      </c>
      <c r="Q79" s="29">
        <f t="shared" si="27"/>
        <v>1.2049936850861029</v>
      </c>
      <c r="R79" s="131"/>
      <c r="S79" s="34">
        <f t="shared" si="30"/>
        <v>0.26054191932165383</v>
      </c>
      <c r="T79" s="50">
        <f t="shared" si="31"/>
        <v>1.1019696206941476</v>
      </c>
      <c r="U79" s="50">
        <f t="shared" si="32"/>
        <v>1.1362709841483722</v>
      </c>
      <c r="V79" s="131"/>
      <c r="W79" s="132"/>
    </row>
    <row r="80" spans="3:23" ht="45" x14ac:dyDescent="0.25">
      <c r="E80" s="139" t="s">
        <v>184</v>
      </c>
      <c r="F80" s="125">
        <f t="shared" si="28"/>
        <v>13546439</v>
      </c>
      <c r="G80" s="126">
        <v>3126522</v>
      </c>
      <c r="H80" s="127">
        <v>3139997</v>
      </c>
      <c r="I80" s="127">
        <v>3116071</v>
      </c>
      <c r="J80" s="128">
        <v>4163849</v>
      </c>
      <c r="K80" s="126">
        <v>3215247.66</v>
      </c>
      <c r="L80" s="129">
        <f>6722678.57-K80</f>
        <v>3507430.91</v>
      </c>
      <c r="M80" s="129">
        <v>3694261.95</v>
      </c>
      <c r="N80" s="130"/>
      <c r="O80" s="31">
        <f t="shared" si="29"/>
        <v>1.0283783897890373</v>
      </c>
      <c r="P80" s="29">
        <f t="shared" si="27"/>
        <v>1.1170172805897585</v>
      </c>
      <c r="Q80" s="29">
        <f t="shared" si="27"/>
        <v>1.1855512759497457</v>
      </c>
      <c r="R80" s="131"/>
      <c r="S80" s="34">
        <f t="shared" si="30"/>
        <v>0.23735002682254724</v>
      </c>
      <c r="T80" s="50">
        <f t="shared" si="31"/>
        <v>1.072793136029748</v>
      </c>
      <c r="U80" s="50">
        <f t="shared" si="32"/>
        <v>1.1102414706387043</v>
      </c>
      <c r="V80" s="131"/>
      <c r="W80" s="132"/>
    </row>
    <row r="81" spans="5:23" x14ac:dyDescent="0.25">
      <c r="E81" s="139" t="s">
        <v>185</v>
      </c>
      <c r="F81" s="125">
        <f t="shared" si="28"/>
        <v>13444265</v>
      </c>
      <c r="G81" s="126">
        <v>3017396</v>
      </c>
      <c r="H81" s="127">
        <v>3133783</v>
      </c>
      <c r="I81" s="127">
        <v>3114502</v>
      </c>
      <c r="J81" s="128">
        <v>4178584</v>
      </c>
      <c r="K81" s="126">
        <v>3030001.2</v>
      </c>
      <c r="L81" s="129">
        <f>6505551.59-K81</f>
        <v>3475550.3899999997</v>
      </c>
      <c r="M81" s="129">
        <v>3719292.82</v>
      </c>
      <c r="N81" s="130"/>
      <c r="O81" s="31">
        <f t="shared" si="29"/>
        <v>1.004177509349121</v>
      </c>
      <c r="P81" s="29">
        <f t="shared" si="27"/>
        <v>1.1090590478026079</v>
      </c>
      <c r="Q81" s="29">
        <f t="shared" si="27"/>
        <v>1.1941854010689348</v>
      </c>
      <c r="R81" s="131"/>
      <c r="S81" s="34">
        <f t="shared" si="30"/>
        <v>0.22537499818695927</v>
      </c>
      <c r="T81" s="50">
        <f t="shared" si="31"/>
        <v>1.0576105149923292</v>
      </c>
      <c r="U81" s="50">
        <f t="shared" si="32"/>
        <v>1.1035178536796162</v>
      </c>
      <c r="V81" s="131"/>
      <c r="W81" s="132"/>
    </row>
    <row r="82" spans="5:23" ht="15.75" thickBot="1" x14ac:dyDescent="0.3">
      <c r="E82" s="144" t="s">
        <v>197</v>
      </c>
      <c r="F82" s="24">
        <f t="shared" si="28"/>
        <v>140269487</v>
      </c>
      <c r="G82" s="45">
        <v>91130710</v>
      </c>
      <c r="H82" s="46">
        <v>17197535</v>
      </c>
      <c r="I82" s="46">
        <v>13246680</v>
      </c>
      <c r="J82" s="47">
        <v>18694562</v>
      </c>
      <c r="K82" s="45">
        <v>110176228.04000001</v>
      </c>
      <c r="L82" s="48">
        <f>125053507.56-K82</f>
        <v>14877279.519999996</v>
      </c>
      <c r="M82" s="48">
        <v>17954663.030000001</v>
      </c>
      <c r="N82" s="49"/>
      <c r="O82" s="143">
        <f t="shared" si="29"/>
        <v>1.2089912175599202</v>
      </c>
      <c r="P82" s="145">
        <f t="shared" si="27"/>
        <v>0.86508208996231117</v>
      </c>
      <c r="Q82" s="145">
        <f t="shared" si="27"/>
        <v>1.3554085272687195</v>
      </c>
      <c r="R82" s="33"/>
      <c r="S82" s="146">
        <f t="shared" si="30"/>
        <v>0.78546111771264981</v>
      </c>
      <c r="T82" s="146">
        <f t="shared" si="31"/>
        <v>1.1543942907964586</v>
      </c>
      <c r="U82" s="50">
        <f t="shared" si="32"/>
        <v>1.1762965972629635</v>
      </c>
      <c r="V82" s="33"/>
      <c r="W82" s="26"/>
    </row>
    <row r="83" spans="5:23" x14ac:dyDescent="0.25">
      <c r="O83" s="114"/>
    </row>
  </sheetData>
  <mergeCells count="29">
    <mergeCell ref="B13:B15"/>
    <mergeCell ref="P11:S11"/>
    <mergeCell ref="T11:V11"/>
    <mergeCell ref="B11:B12"/>
    <mergeCell ref="C11:C12"/>
    <mergeCell ref="D11:F11"/>
    <mergeCell ref="G11:K11"/>
    <mergeCell ref="C13:C15"/>
    <mergeCell ref="C66:E66"/>
    <mergeCell ref="L66:Q66"/>
    <mergeCell ref="U66:W66"/>
    <mergeCell ref="C56:F56"/>
    <mergeCell ref="B16:F16"/>
    <mergeCell ref="E72:F72"/>
    <mergeCell ref="E2:S2"/>
    <mergeCell ref="E3:S3"/>
    <mergeCell ref="E4:S4"/>
    <mergeCell ref="L11:O11"/>
    <mergeCell ref="E5:S5"/>
    <mergeCell ref="K70:N70"/>
    <mergeCell ref="O70:R70"/>
    <mergeCell ref="S70:V70"/>
    <mergeCell ref="E69:W69"/>
    <mergeCell ref="E70:E71"/>
    <mergeCell ref="W70:W71"/>
    <mergeCell ref="F70:F71"/>
    <mergeCell ref="G70:J70"/>
    <mergeCell ref="G10:V10"/>
    <mergeCell ref="W11:W12"/>
  </mergeCells>
  <conditionalFormatting sqref="G72:J82">
    <cfRule type="containsBlanks" dxfId="197" priority="301">
      <formula>LEN(TRIM(G72))=0</formula>
    </cfRule>
  </conditionalFormatting>
  <conditionalFormatting sqref="H13:K13">
    <cfRule type="containsBlanks" dxfId="196" priority="378">
      <formula>LEN(TRIM(H13))=0</formula>
    </cfRule>
  </conditionalFormatting>
  <conditionalFormatting sqref="H16:K55">
    <cfRule type="containsBlanks" dxfId="195" priority="311">
      <formula>LEN(TRIM(H16))=0</formula>
    </cfRule>
  </conditionalFormatting>
  <conditionalFormatting sqref="K72:N82 R73:R81 V73:V81">
    <cfRule type="containsBlanks" dxfId="194" priority="302">
      <formula>LEN(TRIM(K72))=0</formula>
    </cfRule>
  </conditionalFormatting>
  <conditionalFormatting sqref="L19:O51">
    <cfRule type="containsBlanks" dxfId="193" priority="203">
      <formula>LEN(TRIM(L19))=0</formula>
    </cfRule>
  </conditionalFormatting>
  <conditionalFormatting sqref="L52 L53:M53 L17:N18 P17:P18 L54:O55 L13:P16">
    <cfRule type="containsBlanks" dxfId="192" priority="326">
      <formula>LEN(TRIM(L13))=0</formula>
    </cfRule>
  </conditionalFormatting>
  <conditionalFormatting sqref="M52:O52">
    <cfRule type="containsBlanks" dxfId="191" priority="163">
      <formula>LEN(TRIM(M52))=0</formula>
    </cfRule>
  </conditionalFormatting>
  <conditionalFormatting sqref="O73:O82 S73:S82">
    <cfRule type="cellIs" dxfId="190" priority="405" stopIfTrue="1" operator="equal">
      <formula>"100%"</formula>
    </cfRule>
    <cfRule type="cellIs" dxfId="189" priority="406" stopIfTrue="1" operator="lessThan">
      <formula>0.5</formula>
    </cfRule>
    <cfRule type="cellIs" dxfId="188" priority="407" stopIfTrue="1" operator="between">
      <formula>0.5</formula>
      <formula>0.7</formula>
    </cfRule>
    <cfRule type="cellIs" dxfId="187" priority="408" stopIfTrue="1" operator="between">
      <formula>0.7</formula>
      <formula>1.2</formula>
    </cfRule>
    <cfRule type="cellIs" dxfId="186" priority="409" stopIfTrue="1" operator="greaterThanOrEqual">
      <formula>1.2</formula>
    </cfRule>
    <cfRule type="containsBlanks" dxfId="185" priority="410" stopIfTrue="1">
      <formula>LEN(TRIM(O73))=0</formula>
    </cfRule>
  </conditionalFormatting>
  <conditionalFormatting sqref="O72:V72">
    <cfRule type="cellIs" dxfId="184" priority="289" stopIfTrue="1" operator="equal">
      <formula>"100%"</formula>
    </cfRule>
    <cfRule type="cellIs" dxfId="183" priority="290" stopIfTrue="1" operator="lessThan">
      <formula>0.5</formula>
    </cfRule>
    <cfRule type="cellIs" dxfId="182" priority="291" stopIfTrue="1" operator="between">
      <formula>0.5</formula>
      <formula>0.7</formula>
    </cfRule>
    <cfRule type="cellIs" dxfId="181" priority="292" stopIfTrue="1" operator="between">
      <formula>0.7</formula>
      <formula>1.2</formula>
    </cfRule>
    <cfRule type="cellIs" dxfId="180" priority="293" stopIfTrue="1" operator="greaterThanOrEqual">
      <formula>1.2</formula>
    </cfRule>
    <cfRule type="containsBlanks" dxfId="179" priority="294" stopIfTrue="1">
      <formula>LEN(TRIM(O72))=0</formula>
    </cfRule>
  </conditionalFormatting>
  <conditionalFormatting sqref="R82 V82">
    <cfRule type="containsBlanks" dxfId="178" priority="379">
      <formula>LEN(TRIM(R82))=0</formula>
    </cfRule>
  </conditionalFormatting>
  <conditionalFormatting sqref="P13:P18">
    <cfRule type="cellIs" dxfId="177" priority="335" stopIfTrue="1" operator="equal">
      <formula>"100%"</formula>
    </cfRule>
    <cfRule type="cellIs" dxfId="176" priority="336" stopIfTrue="1" operator="lessThan">
      <formula>0.5</formula>
    </cfRule>
    <cfRule type="cellIs" dxfId="175" priority="337" stopIfTrue="1" operator="between">
      <formula>0.5</formula>
      <formula>0.7</formula>
    </cfRule>
    <cfRule type="cellIs" dxfId="174" priority="338" stopIfTrue="1" operator="between">
      <formula>0.7</formula>
      <formula>1.2</formula>
    </cfRule>
    <cfRule type="cellIs" dxfId="173" priority="339" stopIfTrue="1" operator="greaterThanOrEqual">
      <formula>1.2</formula>
    </cfRule>
    <cfRule type="containsBlanks" dxfId="172" priority="340" stopIfTrue="1">
      <formula>LEN(TRIM(P13))=0</formula>
    </cfRule>
  </conditionalFormatting>
  <conditionalFormatting sqref="P19:P50 P52:P55">
    <cfRule type="cellIs" dxfId="171" priority="257" stopIfTrue="1" operator="equal">
      <formula>"100%"</formula>
    </cfRule>
    <cfRule type="cellIs" dxfId="170" priority="258" stopIfTrue="1" operator="lessThan">
      <formula>0.5</formula>
    </cfRule>
    <cfRule type="cellIs" dxfId="169" priority="259" stopIfTrue="1" operator="between">
      <formula>0.5</formula>
      <formula>0.7</formula>
    </cfRule>
    <cfRule type="cellIs" dxfId="168" priority="260" stopIfTrue="1" operator="between">
      <formula>0.7</formula>
      <formula>1.2</formula>
    </cfRule>
    <cfRule type="cellIs" dxfId="167" priority="261" stopIfTrue="1" operator="greaterThanOrEqual">
      <formula>1.2</formula>
    </cfRule>
    <cfRule type="containsBlanks" dxfId="166" priority="262" stopIfTrue="1">
      <formula>LEN(TRIM(P19))=0</formula>
    </cfRule>
  </conditionalFormatting>
  <conditionalFormatting sqref="Q17:Q50 Q52:Q55">
    <cfRule type="cellIs" dxfId="165" priority="157" stopIfTrue="1" operator="equal">
      <formula>"100%"</formula>
    </cfRule>
    <cfRule type="cellIs" dxfId="164" priority="158" stopIfTrue="1" operator="lessThan">
      <formula>0.5</formula>
    </cfRule>
    <cfRule type="cellIs" dxfId="163" priority="159" stopIfTrue="1" operator="between">
      <formula>0.5</formula>
      <formula>0.7</formula>
    </cfRule>
    <cfRule type="cellIs" dxfId="162" priority="160" stopIfTrue="1" operator="between">
      <formula>0.7</formula>
      <formula>1.2</formula>
    </cfRule>
    <cfRule type="cellIs" dxfId="161" priority="161" stopIfTrue="1" operator="greaterThanOrEqual">
      <formula>1.2</formula>
    </cfRule>
    <cfRule type="containsBlanks" dxfId="160" priority="162" stopIfTrue="1">
      <formula>LEN(TRIM(Q17))=0</formula>
    </cfRule>
  </conditionalFormatting>
  <conditionalFormatting sqref="Q13:Q15 T13:T15">
    <cfRule type="containsBlanks" dxfId="159" priority="224">
      <formula>LEN(TRIM(Q13))=0</formula>
    </cfRule>
  </conditionalFormatting>
  <conditionalFormatting sqref="Q16:V16 Q13:Q15 T13:T15">
    <cfRule type="cellIs" dxfId="158" priority="225" stopIfTrue="1" operator="equal">
      <formula>"100%"</formula>
    </cfRule>
    <cfRule type="cellIs" dxfId="157" priority="226" stopIfTrue="1" operator="lessThan">
      <formula>0.5</formula>
    </cfRule>
    <cfRule type="cellIs" dxfId="156" priority="227" stopIfTrue="1" operator="between">
      <formula>0.5</formula>
      <formula>0.7</formula>
    </cfRule>
    <cfRule type="cellIs" dxfId="155" priority="228" stopIfTrue="1" operator="between">
      <formula>0.7</formula>
      <formula>1.2</formula>
    </cfRule>
    <cfRule type="cellIs" dxfId="154" priority="229" stopIfTrue="1" operator="greaterThanOrEqual">
      <formula>1.2</formula>
    </cfRule>
    <cfRule type="containsBlanks" dxfId="153" priority="230" stopIfTrue="1">
      <formula>LEN(TRIM(Q13))=0</formula>
    </cfRule>
  </conditionalFormatting>
  <conditionalFormatting sqref="S72:V72">
    <cfRule type="containsBlanks" dxfId="152" priority="288">
      <formula>LEN(TRIM(S72))=0</formula>
    </cfRule>
  </conditionalFormatting>
  <conditionalFormatting sqref="T16:V16 T17:T18 V17:V18 T52:V55 T19:V50">
    <cfRule type="containsBlanks" dxfId="151" priority="171">
      <formula>LEN(TRIM(T16))=0</formula>
    </cfRule>
  </conditionalFormatting>
  <conditionalFormatting sqref="T17:T18 V17:V18 T52:V55 T19:V50">
    <cfRule type="cellIs" dxfId="150" priority="172" stopIfTrue="1" operator="equal">
      <formula>"100%"</formula>
    </cfRule>
    <cfRule type="cellIs" dxfId="149" priority="173" stopIfTrue="1" operator="lessThan">
      <formula>0.5</formula>
    </cfRule>
    <cfRule type="cellIs" dxfId="148" priority="174" stopIfTrue="1" operator="between">
      <formula>0.5</formula>
      <formula>0.7</formula>
    </cfRule>
    <cfRule type="cellIs" dxfId="147" priority="175" stopIfTrue="1" operator="between">
      <formula>0.7</formula>
      <formula>1.2</formula>
    </cfRule>
    <cfRule type="cellIs" dxfId="146" priority="176" stopIfTrue="1" operator="greaterThanOrEqual">
      <formula>1.2</formula>
    </cfRule>
    <cfRule type="containsBlanks" dxfId="145" priority="177" stopIfTrue="1">
      <formula>LEN(TRIM(T17))=0</formula>
    </cfRule>
  </conditionalFormatting>
  <conditionalFormatting sqref="P51:V51">
    <cfRule type="cellIs" dxfId="144" priority="153" operator="between">
      <formula>0</formula>
      <formula>1</formula>
    </cfRule>
    <cfRule type="cellIs" dxfId="143" priority="154" operator="between">
      <formula>1.01</formula>
      <formula>1.3</formula>
    </cfRule>
    <cfRule type="cellIs" dxfId="142" priority="155" operator="greaterThan">
      <formula>1.3</formula>
    </cfRule>
    <cfRule type="containsBlanks" dxfId="141" priority="156">
      <formula>LEN(TRIM(P51))=0</formula>
    </cfRule>
  </conditionalFormatting>
  <conditionalFormatting sqref="P73:P82">
    <cfRule type="cellIs" dxfId="140" priority="147" stopIfTrue="1" operator="equal">
      <formula>"100%"</formula>
    </cfRule>
    <cfRule type="cellIs" dxfId="139" priority="148" stopIfTrue="1" operator="lessThan">
      <formula>0.5</formula>
    </cfRule>
    <cfRule type="cellIs" dxfId="138" priority="149" stopIfTrue="1" operator="between">
      <formula>0.5</formula>
      <formula>0.7</formula>
    </cfRule>
    <cfRule type="cellIs" dxfId="137" priority="150" stopIfTrue="1" operator="between">
      <formula>0.7</formula>
      <formula>1.2</formula>
    </cfRule>
    <cfRule type="cellIs" dxfId="136" priority="151" stopIfTrue="1" operator="greaterThanOrEqual">
      <formula>1.2</formula>
    </cfRule>
    <cfRule type="containsBlanks" dxfId="135" priority="152" stopIfTrue="1">
      <formula>LEN(TRIM(P73))=0</formula>
    </cfRule>
  </conditionalFormatting>
  <conditionalFormatting sqref="T73:T82">
    <cfRule type="cellIs" dxfId="134" priority="141" stopIfTrue="1" operator="equal">
      <formula>"100%"</formula>
    </cfRule>
    <cfRule type="cellIs" dxfId="133" priority="142" stopIfTrue="1" operator="lessThan">
      <formula>0.5</formula>
    </cfRule>
    <cfRule type="cellIs" dxfId="132" priority="143" stopIfTrue="1" operator="between">
      <formula>0.5</formula>
      <formula>0.7</formula>
    </cfRule>
    <cfRule type="cellIs" dxfId="131" priority="144" stopIfTrue="1" operator="between">
      <formula>0.7</formula>
      <formula>1.2</formula>
    </cfRule>
    <cfRule type="cellIs" dxfId="130" priority="145" stopIfTrue="1" operator="greaterThanOrEqual">
      <formula>1.2</formula>
    </cfRule>
    <cfRule type="containsBlanks" dxfId="129" priority="146" stopIfTrue="1">
      <formula>LEN(TRIM(T73))=0</formula>
    </cfRule>
  </conditionalFormatting>
  <conditionalFormatting sqref="T73:T82">
    <cfRule type="containsBlanks" dxfId="128" priority="140">
      <formula>LEN(TRIM(T73))=0</formula>
    </cfRule>
  </conditionalFormatting>
  <conditionalFormatting sqref="R13:R15">
    <cfRule type="containsBlanks" dxfId="127" priority="127">
      <formula>LEN(TRIM(R13))=0</formula>
    </cfRule>
  </conditionalFormatting>
  <conditionalFormatting sqref="R15:S15">
    <cfRule type="cellIs" dxfId="126" priority="128" stopIfTrue="1" operator="equal">
      <formula>"100%"</formula>
    </cfRule>
    <cfRule type="cellIs" dxfId="125" priority="129" stopIfTrue="1" operator="lessThan">
      <formula>0.5</formula>
    </cfRule>
    <cfRule type="cellIs" dxfId="124" priority="130" stopIfTrue="1" operator="between">
      <formula>0.5</formula>
      <formula>0.7</formula>
    </cfRule>
    <cfRule type="cellIs" dxfId="123" priority="131" stopIfTrue="1" operator="between">
      <formula>0.7</formula>
      <formula>1.2</formula>
    </cfRule>
    <cfRule type="cellIs" dxfId="122" priority="132" stopIfTrue="1" operator="greaterThanOrEqual">
      <formula>1.2</formula>
    </cfRule>
    <cfRule type="containsBlanks" dxfId="121" priority="133" stopIfTrue="1">
      <formula>LEN(TRIM(R15))=0</formula>
    </cfRule>
  </conditionalFormatting>
  <conditionalFormatting sqref="R13:R14">
    <cfRule type="cellIs" dxfId="120" priority="134" stopIfTrue="1" operator="equal">
      <formula>"100%"</formula>
    </cfRule>
    <cfRule type="cellIs" dxfId="119" priority="135" stopIfTrue="1" operator="lessThan">
      <formula>0.5</formula>
    </cfRule>
    <cfRule type="cellIs" dxfId="118" priority="136" stopIfTrue="1" operator="between">
      <formula>0.5</formula>
      <formula>0.7</formula>
    </cfRule>
    <cfRule type="cellIs" dxfId="117" priority="137" stopIfTrue="1" operator="between">
      <formula>0.7</formula>
      <formula>1.2</formula>
    </cfRule>
    <cfRule type="cellIs" dxfId="116" priority="138" stopIfTrue="1" operator="greaterThanOrEqual">
      <formula>1.2</formula>
    </cfRule>
    <cfRule type="containsBlanks" dxfId="115" priority="139" stopIfTrue="1">
      <formula>LEN(TRIM(R13))=0</formula>
    </cfRule>
  </conditionalFormatting>
  <conditionalFormatting sqref="U13:U15">
    <cfRule type="containsBlanks" dxfId="114" priority="120">
      <formula>LEN(TRIM(U13))=0</formula>
    </cfRule>
    <cfRule type="cellIs" dxfId="113" priority="121" stopIfTrue="1" operator="equal">
      <formula>"100%"</formula>
    </cfRule>
    <cfRule type="cellIs" dxfId="112" priority="122" stopIfTrue="1" operator="lessThan">
      <formula>0.5</formula>
    </cfRule>
    <cfRule type="cellIs" dxfId="111" priority="123" stopIfTrue="1" operator="between">
      <formula>0.5</formula>
      <formula>0.7</formula>
    </cfRule>
    <cfRule type="cellIs" dxfId="110" priority="124" stopIfTrue="1" operator="between">
      <formula>0.7</formula>
      <formula>1.2</formula>
    </cfRule>
    <cfRule type="cellIs" dxfId="109" priority="125" stopIfTrue="1" operator="greaterThanOrEqual">
      <formula>1.2</formula>
    </cfRule>
    <cfRule type="containsBlanks" dxfId="108" priority="126" stopIfTrue="1">
      <formula>LEN(TRIM(U13))=0</formula>
    </cfRule>
  </conditionalFormatting>
  <conditionalFormatting sqref="R17:R23">
    <cfRule type="cellIs" dxfId="107" priority="114" stopIfTrue="1" operator="equal">
      <formula>"100%"</formula>
    </cfRule>
    <cfRule type="cellIs" dxfId="106" priority="115" stopIfTrue="1" operator="lessThan">
      <formula>0.5</formula>
    </cfRule>
    <cfRule type="cellIs" dxfId="105" priority="116" stopIfTrue="1" operator="between">
      <formula>0.5</formula>
      <formula>0.7</formula>
    </cfRule>
    <cfRule type="cellIs" dxfId="104" priority="117" stopIfTrue="1" operator="between">
      <formula>0.7</formula>
      <formula>1.2</formula>
    </cfRule>
    <cfRule type="cellIs" dxfId="103" priority="118" stopIfTrue="1" operator="greaterThanOrEqual">
      <formula>1.2</formula>
    </cfRule>
    <cfRule type="containsBlanks" dxfId="102" priority="119" stopIfTrue="1">
      <formula>LEN(TRIM(R17))=0</formula>
    </cfRule>
  </conditionalFormatting>
  <conditionalFormatting sqref="R31:R41">
    <cfRule type="cellIs" dxfId="101" priority="108" stopIfTrue="1" operator="equal">
      <formula>"100%"</formula>
    </cfRule>
    <cfRule type="cellIs" dxfId="100" priority="109" stopIfTrue="1" operator="lessThan">
      <formula>0.5</formula>
    </cfRule>
    <cfRule type="cellIs" dxfId="99" priority="110" stopIfTrue="1" operator="between">
      <formula>0.5</formula>
      <formula>0.7</formula>
    </cfRule>
    <cfRule type="cellIs" dxfId="98" priority="111" stopIfTrue="1" operator="between">
      <formula>0.7</formula>
      <formula>1.2</formula>
    </cfRule>
    <cfRule type="cellIs" dxfId="97" priority="112" stopIfTrue="1" operator="greaterThanOrEqual">
      <formula>1.2</formula>
    </cfRule>
    <cfRule type="containsBlanks" dxfId="96" priority="113" stopIfTrue="1">
      <formula>LEN(TRIM(R31))=0</formula>
    </cfRule>
  </conditionalFormatting>
  <conditionalFormatting sqref="U17:U18">
    <cfRule type="containsBlanks" dxfId="95" priority="101">
      <formula>LEN(TRIM(U17))=0</formula>
    </cfRule>
    <cfRule type="cellIs" dxfId="94" priority="102" stopIfTrue="1" operator="equal">
      <formula>"100%"</formula>
    </cfRule>
    <cfRule type="cellIs" dxfId="93" priority="103" stopIfTrue="1" operator="lessThan">
      <formula>0.5</formula>
    </cfRule>
    <cfRule type="cellIs" dxfId="92" priority="104" stopIfTrue="1" operator="between">
      <formula>0.5</formula>
      <formula>0.7</formula>
    </cfRule>
    <cfRule type="cellIs" dxfId="91" priority="105" stopIfTrue="1" operator="between">
      <formula>0.7</formula>
      <formula>1.2</formula>
    </cfRule>
    <cfRule type="cellIs" dxfId="90" priority="106" stopIfTrue="1" operator="greaterThanOrEqual">
      <formula>1.2</formula>
    </cfRule>
    <cfRule type="containsBlanks" dxfId="89" priority="107" stopIfTrue="1">
      <formula>LEN(TRIM(U17))=0</formula>
    </cfRule>
  </conditionalFormatting>
  <conditionalFormatting sqref="R24:R30">
    <cfRule type="cellIs" dxfId="88" priority="95" stopIfTrue="1" operator="equal">
      <formula>"100%"</formula>
    </cfRule>
    <cfRule type="cellIs" dxfId="87" priority="96" stopIfTrue="1" operator="lessThan">
      <formula>0.5</formula>
    </cfRule>
    <cfRule type="cellIs" dxfId="86" priority="97" stopIfTrue="1" operator="between">
      <formula>0.5</formula>
      <formula>0.7</formula>
    </cfRule>
    <cfRule type="cellIs" dxfId="85" priority="98" stopIfTrue="1" operator="between">
      <formula>0.7</formula>
      <formula>1.2</formula>
    </cfRule>
    <cfRule type="cellIs" dxfId="84" priority="99" stopIfTrue="1" operator="greaterThanOrEqual">
      <formula>1.2</formula>
    </cfRule>
    <cfRule type="containsBlanks" dxfId="83" priority="100" stopIfTrue="1">
      <formula>LEN(TRIM(R24))=0</formula>
    </cfRule>
  </conditionalFormatting>
  <conditionalFormatting sqref="R42:R47">
    <cfRule type="cellIs" dxfId="82" priority="89" stopIfTrue="1" operator="equal">
      <formula>"100%"</formula>
    </cfRule>
    <cfRule type="cellIs" dxfId="81" priority="90" stopIfTrue="1" operator="lessThan">
      <formula>0.5</formula>
    </cfRule>
    <cfRule type="cellIs" dxfId="80" priority="91" stopIfTrue="1" operator="between">
      <formula>0.5</formula>
      <formula>0.7</formula>
    </cfRule>
    <cfRule type="cellIs" dxfId="79" priority="92" stopIfTrue="1" operator="between">
      <formula>0.7</formula>
      <formula>1.2</formula>
    </cfRule>
    <cfRule type="cellIs" dxfId="78" priority="93" stopIfTrue="1" operator="greaterThanOrEqual">
      <formula>1.2</formula>
    </cfRule>
    <cfRule type="containsBlanks" dxfId="77" priority="94" stopIfTrue="1">
      <formula>LEN(TRIM(R42))=0</formula>
    </cfRule>
  </conditionalFormatting>
  <conditionalFormatting sqref="R52:R55">
    <cfRule type="cellIs" dxfId="76" priority="83" stopIfTrue="1" operator="equal">
      <formula>"100%"</formula>
    </cfRule>
    <cfRule type="cellIs" dxfId="75" priority="84" stopIfTrue="1" operator="lessThan">
      <formula>0.5</formula>
    </cfRule>
    <cfRule type="cellIs" dxfId="74" priority="85" stopIfTrue="1" operator="between">
      <formula>0.5</formula>
      <formula>0.7</formula>
    </cfRule>
    <cfRule type="cellIs" dxfId="73" priority="86" stopIfTrue="1" operator="between">
      <formula>0.7</formula>
      <formula>1.2</formula>
    </cfRule>
    <cfRule type="cellIs" dxfId="72" priority="87" stopIfTrue="1" operator="greaterThanOrEqual">
      <formula>1.2</formula>
    </cfRule>
    <cfRule type="containsBlanks" dxfId="71" priority="88" stopIfTrue="1">
      <formula>LEN(TRIM(R52))=0</formula>
    </cfRule>
  </conditionalFormatting>
  <conditionalFormatting sqref="R48:R50">
    <cfRule type="cellIs" dxfId="70" priority="77" stopIfTrue="1" operator="equal">
      <formula>"100%"</formula>
    </cfRule>
    <cfRule type="cellIs" dxfId="69" priority="78" stopIfTrue="1" operator="lessThan">
      <formula>0.5</formula>
    </cfRule>
    <cfRule type="cellIs" dxfId="68" priority="79" stopIfTrue="1" operator="between">
      <formula>0.5</formula>
      <formula>0.7</formula>
    </cfRule>
    <cfRule type="cellIs" dxfId="67" priority="80" stopIfTrue="1" operator="between">
      <formula>0.7</formula>
      <formula>1.2</formula>
    </cfRule>
    <cfRule type="cellIs" dxfId="66" priority="81" stopIfTrue="1" operator="greaterThanOrEqual">
      <formula>1.2</formula>
    </cfRule>
    <cfRule type="containsBlanks" dxfId="65" priority="82" stopIfTrue="1">
      <formula>LEN(TRIM(R48))=0</formula>
    </cfRule>
  </conditionalFormatting>
  <conditionalFormatting sqref="N53:O53">
    <cfRule type="containsBlanks" dxfId="64" priority="76">
      <formula>LEN(TRIM(N53))=0</formula>
    </cfRule>
  </conditionalFormatting>
  <conditionalFormatting sqref="S42:S50">
    <cfRule type="cellIs" dxfId="63" priority="66" stopIfTrue="1" operator="equal">
      <formula>"100%"</formula>
    </cfRule>
    <cfRule type="cellIs" dxfId="62" priority="67" stopIfTrue="1" operator="lessThan">
      <formula>0.5</formula>
    </cfRule>
    <cfRule type="cellIs" dxfId="61" priority="68" stopIfTrue="1" operator="between">
      <formula>0.5</formula>
      <formula>0.7</formula>
    </cfRule>
    <cfRule type="cellIs" dxfId="60" priority="69" stopIfTrue="1" operator="between">
      <formula>0.7</formula>
      <formula>1.2</formula>
    </cfRule>
    <cfRule type="cellIs" dxfId="59" priority="70" stopIfTrue="1" operator="greaterThanOrEqual">
      <formula>1.2</formula>
    </cfRule>
    <cfRule type="containsBlanks" dxfId="58" priority="71" stopIfTrue="1">
      <formula>LEN(TRIM(S42))=0</formula>
    </cfRule>
  </conditionalFormatting>
  <conditionalFormatting sqref="S19:S23">
    <cfRule type="cellIs" dxfId="57" priority="60" stopIfTrue="1" operator="equal">
      <formula>"100%"</formula>
    </cfRule>
    <cfRule type="cellIs" dxfId="56" priority="61" stopIfTrue="1" operator="lessThan">
      <formula>0.5</formula>
    </cfRule>
    <cfRule type="cellIs" dxfId="55" priority="62" stopIfTrue="1" operator="between">
      <formula>0.5</formula>
      <formula>0.7</formula>
    </cfRule>
    <cfRule type="cellIs" dxfId="54" priority="63" stopIfTrue="1" operator="between">
      <formula>0.7</formula>
      <formula>1.2</formula>
    </cfRule>
    <cfRule type="cellIs" dxfId="53" priority="64" stopIfTrue="1" operator="greaterThanOrEqual">
      <formula>1.2</formula>
    </cfRule>
    <cfRule type="containsBlanks" dxfId="52" priority="65" stopIfTrue="1">
      <formula>LEN(TRIM(S19))=0</formula>
    </cfRule>
  </conditionalFormatting>
  <conditionalFormatting sqref="O17:O18">
    <cfRule type="containsBlanks" dxfId="51" priority="59">
      <formula>LEN(TRIM(O17))=0</formula>
    </cfRule>
  </conditionalFormatting>
  <conditionalFormatting sqref="S17:S18">
    <cfRule type="cellIs" dxfId="50" priority="53" stopIfTrue="1" operator="equal">
      <formula>"100%"</formula>
    </cfRule>
    <cfRule type="cellIs" dxfId="49" priority="54" stopIfTrue="1" operator="lessThan">
      <formula>0.5</formula>
    </cfRule>
    <cfRule type="cellIs" dxfId="48" priority="55" stopIfTrue="1" operator="between">
      <formula>0.5</formula>
      <formula>0.7</formula>
    </cfRule>
    <cfRule type="cellIs" dxfId="47" priority="56" stopIfTrue="1" operator="between">
      <formula>0.7</formula>
      <formula>1.2</formula>
    </cfRule>
    <cfRule type="cellIs" dxfId="46" priority="57" stopIfTrue="1" operator="greaterThanOrEqual">
      <formula>1.2</formula>
    </cfRule>
    <cfRule type="containsBlanks" dxfId="45" priority="58" stopIfTrue="1">
      <formula>LEN(TRIM(S17))=0</formula>
    </cfRule>
  </conditionalFormatting>
  <conditionalFormatting sqref="S31:S41">
    <cfRule type="cellIs" dxfId="44" priority="47" stopIfTrue="1" operator="equal">
      <formula>"100%"</formula>
    </cfRule>
    <cfRule type="cellIs" dxfId="43" priority="48" stopIfTrue="1" operator="lessThan">
      <formula>0.5</formula>
    </cfRule>
    <cfRule type="cellIs" dxfId="42" priority="49" stopIfTrue="1" operator="between">
      <formula>0.5</formula>
      <formula>0.7</formula>
    </cfRule>
    <cfRule type="cellIs" dxfId="41" priority="50" stopIfTrue="1" operator="between">
      <formula>0.7</formula>
      <formula>1.2</formula>
    </cfRule>
    <cfRule type="cellIs" dxfId="40" priority="51" stopIfTrue="1" operator="greaterThanOrEqual">
      <formula>1.2</formula>
    </cfRule>
    <cfRule type="containsBlanks" dxfId="39" priority="52" stopIfTrue="1">
      <formula>LEN(TRIM(S31))=0</formula>
    </cfRule>
  </conditionalFormatting>
  <conditionalFormatting sqref="S24:S30">
    <cfRule type="cellIs" dxfId="38" priority="41" stopIfTrue="1" operator="equal">
      <formula>"100%"</formula>
    </cfRule>
    <cfRule type="cellIs" dxfId="37" priority="42" stopIfTrue="1" operator="lessThan">
      <formula>0.5</formula>
    </cfRule>
    <cfRule type="cellIs" dxfId="36" priority="43" stopIfTrue="1" operator="between">
      <formula>0.5</formula>
      <formula>0.7</formula>
    </cfRule>
    <cfRule type="cellIs" dxfId="35" priority="44" stopIfTrue="1" operator="between">
      <formula>0.7</formula>
      <formula>1.2</formula>
    </cfRule>
    <cfRule type="cellIs" dxfId="34" priority="45" stopIfTrue="1" operator="greaterThanOrEqual">
      <formula>1.2</formula>
    </cfRule>
    <cfRule type="containsBlanks" dxfId="33" priority="46" stopIfTrue="1">
      <formula>LEN(TRIM(S24))=0</formula>
    </cfRule>
  </conditionalFormatting>
  <conditionalFormatting sqref="S52:S55">
    <cfRule type="cellIs" dxfId="32" priority="35" stopIfTrue="1" operator="equal">
      <formula>"100%"</formula>
    </cfRule>
    <cfRule type="cellIs" dxfId="31" priority="36" stopIfTrue="1" operator="lessThan">
      <formula>0.5</formula>
    </cfRule>
    <cfRule type="cellIs" dxfId="30" priority="37" stopIfTrue="1" operator="between">
      <formula>0.5</formula>
      <formula>0.7</formula>
    </cfRule>
    <cfRule type="cellIs" dxfId="29" priority="38" stopIfTrue="1" operator="between">
      <formula>0.7</formula>
      <formula>1.2</formula>
    </cfRule>
    <cfRule type="cellIs" dxfId="28" priority="39" stopIfTrue="1" operator="greaterThanOrEqual">
      <formula>1.2</formula>
    </cfRule>
    <cfRule type="containsBlanks" dxfId="27" priority="40" stopIfTrue="1">
      <formula>LEN(TRIM(S52))=0</formula>
    </cfRule>
  </conditionalFormatting>
  <conditionalFormatting sqref="S13:S15">
    <cfRule type="containsBlanks" dxfId="26" priority="21">
      <formula>LEN(TRIM(S13))=0</formula>
    </cfRule>
  </conditionalFormatting>
  <conditionalFormatting sqref="S13:S14">
    <cfRule type="cellIs" dxfId="25" priority="22" stopIfTrue="1" operator="equal">
      <formula>"100%"</formula>
    </cfRule>
    <cfRule type="cellIs" dxfId="24" priority="23" stopIfTrue="1" operator="lessThan">
      <formula>0.5</formula>
    </cfRule>
    <cfRule type="cellIs" dxfId="23" priority="24" stopIfTrue="1" operator="between">
      <formula>0.5</formula>
      <formula>0.7</formula>
    </cfRule>
    <cfRule type="cellIs" dxfId="22" priority="25" stopIfTrue="1" operator="between">
      <formula>0.7</formula>
      <formula>1.2</formula>
    </cfRule>
    <cfRule type="cellIs" dxfId="21" priority="26" stopIfTrue="1" operator="greaterThanOrEqual">
      <formula>1.2</formula>
    </cfRule>
    <cfRule type="containsBlanks" dxfId="20" priority="27" stopIfTrue="1">
      <formula>LEN(TRIM(S13))=0</formula>
    </cfRule>
  </conditionalFormatting>
  <conditionalFormatting sqref="V13:V15">
    <cfRule type="containsBlanks" dxfId="19" priority="14">
      <formula>LEN(TRIM(V13))=0</formula>
    </cfRule>
    <cfRule type="cellIs" dxfId="18" priority="15" stopIfTrue="1" operator="equal">
      <formula>"100%"</formula>
    </cfRule>
    <cfRule type="cellIs" dxfId="17" priority="16" stopIfTrue="1" operator="lessThan">
      <formula>0.5</formula>
    </cfRule>
    <cfRule type="cellIs" dxfId="16" priority="17" stopIfTrue="1" operator="between">
      <formula>0.5</formula>
      <formula>0.7</formula>
    </cfRule>
    <cfRule type="cellIs" dxfId="15" priority="18" stopIfTrue="1" operator="between">
      <formula>0.7</formula>
      <formula>1.2</formula>
    </cfRule>
    <cfRule type="cellIs" dxfId="14" priority="19" stopIfTrue="1" operator="greaterThanOrEqual">
      <formula>1.2</formula>
    </cfRule>
    <cfRule type="containsBlanks" dxfId="13" priority="20" stopIfTrue="1">
      <formula>LEN(TRIM(V13))=0</formula>
    </cfRule>
  </conditionalFormatting>
  <conditionalFormatting sqref="Q73:Q82">
    <cfRule type="cellIs" dxfId="12" priority="8" stopIfTrue="1" operator="equal">
      <formula>"100%"</formula>
    </cfRule>
    <cfRule type="cellIs" dxfId="11" priority="9" stopIfTrue="1" operator="lessThan">
      <formula>0.5</formula>
    </cfRule>
    <cfRule type="cellIs" dxfId="10" priority="10" stopIfTrue="1" operator="between">
      <formula>0.5</formula>
      <formula>0.7</formula>
    </cfRule>
    <cfRule type="cellIs" dxfId="9" priority="11" stopIfTrue="1" operator="between">
      <formula>0.7</formula>
      <formula>1.2</formula>
    </cfRule>
    <cfRule type="cellIs" dxfId="8" priority="12" stopIfTrue="1" operator="greaterThanOrEqual">
      <formula>1.2</formula>
    </cfRule>
    <cfRule type="containsBlanks" dxfId="7" priority="13" stopIfTrue="1">
      <formula>LEN(TRIM(Q73))=0</formula>
    </cfRule>
  </conditionalFormatting>
  <conditionalFormatting sqref="U73:U82">
    <cfRule type="cellIs" dxfId="6" priority="2" stopIfTrue="1" operator="equal">
      <formula>"100%"</formula>
    </cfRule>
    <cfRule type="cellIs" dxfId="5" priority="3" stopIfTrue="1" operator="lessThan">
      <formula>0.5</formula>
    </cfRule>
    <cfRule type="cellIs" dxfId="4" priority="4" stopIfTrue="1" operator="between">
      <formula>0.5</formula>
      <formula>0.7</formula>
    </cfRule>
    <cfRule type="cellIs" dxfId="3" priority="5" stopIfTrue="1" operator="between">
      <formula>0.7</formula>
      <formula>1.2</formula>
    </cfRule>
    <cfRule type="cellIs" dxfId="2" priority="6" stopIfTrue="1" operator="greaterThanOrEqual">
      <formula>1.2</formula>
    </cfRule>
    <cfRule type="containsBlanks" dxfId="1" priority="7" stopIfTrue="1">
      <formula>LEN(TRIM(U73))=0</formula>
    </cfRule>
  </conditionalFormatting>
  <conditionalFormatting sqref="U73:U82">
    <cfRule type="containsBlanks" dxfId="0" priority="1">
      <formula>LEN(TRIM(U73))=0</formula>
    </cfRule>
  </conditionalFormatting>
  <pageMargins left="0.70866141732283472" right="0.70866141732283472" top="0.74803149606299213" bottom="0.74803149606299213" header="0.31496062992125984" footer="0.31496062992125984"/>
  <pageSetup paperSize="17" scale="39" orientation="landscape" r:id="rId1"/>
  <rowBreaks count="3" manualBreakCount="3">
    <brk id="23" min="1" max="22" man="1"/>
    <brk id="34" min="1" max="22" man="1"/>
    <brk id="47" min="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5" x14ac:dyDescent="0.25"/>
  <cols>
    <col min="1" max="1" width="20.28515625" customWidth="1"/>
    <col min="2" max="2" width="34.7109375" customWidth="1"/>
  </cols>
  <sheetData>
    <row r="1" spans="1:2" x14ac:dyDescent="0.25">
      <c r="A1" s="38" t="s">
        <v>43</v>
      </c>
    </row>
    <row r="3" spans="1:2" ht="120" customHeight="1" x14ac:dyDescent="0.25">
      <c r="A3" s="208" t="s">
        <v>42</v>
      </c>
      <c r="B3" s="208"/>
    </row>
    <row r="5" spans="1:2" ht="45" x14ac:dyDescent="0.25">
      <c r="A5" s="27"/>
      <c r="B5" s="37" t="s">
        <v>40</v>
      </c>
    </row>
    <row r="6" spans="1:2" ht="60" x14ac:dyDescent="0.25">
      <c r="A6" s="28"/>
      <c r="B6" s="37" t="s">
        <v>41</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4Tr23</vt:lpstr>
      <vt:lpstr>Instrucciones</vt:lpstr>
      <vt:lpstr>'SEGUIMIENTO 4Tr23'!Área_de_impresión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DELL</cp:lastModifiedBy>
  <cp:revision/>
  <cp:lastPrinted>2024-01-16T22:27:34Z</cp:lastPrinted>
  <dcterms:created xsi:type="dcterms:W3CDTF">2020-03-29T15:30:51Z</dcterms:created>
  <dcterms:modified xsi:type="dcterms:W3CDTF">2024-01-16T22:27:47Z</dcterms:modified>
  <cp:category/>
  <cp:contentStatus/>
</cp:coreProperties>
</file>