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3\4to trimestre\1.05 CM\1. Formato de seguimiento 4T2023\"/>
    </mc:Choice>
  </mc:AlternateContent>
  <bookViews>
    <workbookView xWindow="0" yWindow="0" windowWidth="23040" windowHeight="7632"/>
  </bookViews>
  <sheets>
    <sheet name="SEGUIMIENTO 1Tr23" sheetId="3" r:id="rId1"/>
    <sheet name="Instrucciones" sheetId="4" r:id="rId2"/>
    <sheet name="SEGUIMIENTO 1Tr23 (2)" sheetId="9" r:id="rId3"/>
  </sheets>
  <definedNames>
    <definedName name="ADFASDF">#REF!</definedName>
    <definedName name="_xlnm.Print_Area" localSheetId="2">'SEGUIMIENTO 1Tr23 (2)'!$A$1:$L$83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3" l="1"/>
  <c r="R54" i="3"/>
  <c r="S23" i="3"/>
  <c r="V15" i="3"/>
  <c r="S15" i="3"/>
  <c r="P15" i="3"/>
  <c r="P13" i="3"/>
  <c r="V14" i="3"/>
  <c r="U14" i="3"/>
  <c r="U15" i="3"/>
  <c r="T14" i="3"/>
  <c r="T15" i="3"/>
  <c r="V13" i="3"/>
  <c r="U13" i="3"/>
  <c r="T13" i="3"/>
  <c r="V46" i="3" l="1"/>
  <c r="V53" i="3"/>
  <c r="V54" i="3"/>
  <c r="V35" i="3"/>
  <c r="V34" i="3"/>
  <c r="V33" i="3"/>
  <c r="V32" i="3"/>
  <c r="Q31" i="3"/>
  <c r="P31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S16" i="3"/>
  <c r="S13" i="3"/>
  <c r="R13" i="3"/>
  <c r="Q13" i="3"/>
  <c r="F45" i="9" l="1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13" i="9"/>
  <c r="J82" i="9"/>
  <c r="J81" i="9"/>
  <c r="J80" i="9"/>
  <c r="L80" i="9" s="1"/>
  <c r="L55" i="9"/>
  <c r="T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55" i="3" s="1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Q16" i="3"/>
  <c r="J16" i="3"/>
  <c r="I16" i="3"/>
  <c r="K16" i="3"/>
  <c r="H16" i="3"/>
  <c r="V52" i="3" l="1"/>
  <c r="V51" i="3"/>
  <c r="V50" i="3"/>
  <c r="V49" i="3"/>
  <c r="V48" i="3"/>
  <c r="V47" i="3"/>
  <c r="V45" i="3"/>
  <c r="V44" i="3"/>
  <c r="V43" i="3"/>
  <c r="V42" i="3"/>
  <c r="V41" i="3"/>
  <c r="V40" i="3"/>
  <c r="V39" i="3"/>
  <c r="V38" i="3"/>
  <c r="V37" i="3"/>
  <c r="V36" i="3"/>
  <c r="S14" i="3" l="1"/>
  <c r="S28" i="3"/>
  <c r="Q28" i="3"/>
  <c r="R28" i="3"/>
  <c r="S17" i="3" l="1"/>
  <c r="O16" i="3"/>
  <c r="O42" i="3"/>
  <c r="O46" i="3"/>
  <c r="S18" i="3"/>
  <c r="S19" i="3"/>
  <c r="S20" i="3"/>
  <c r="S21" i="3"/>
  <c r="S22" i="3"/>
  <c r="S24" i="3"/>
  <c r="S25" i="3"/>
  <c r="S26" i="3"/>
  <c r="S27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7" i="3"/>
  <c r="S48" i="3"/>
  <c r="S50" i="3"/>
  <c r="S51" i="3"/>
  <c r="S52" i="3"/>
  <c r="S53" i="3"/>
  <c r="S54" i="3"/>
  <c r="R38" i="3"/>
  <c r="S46" i="3" l="1"/>
  <c r="S55" i="3"/>
  <c r="V55" i="3"/>
  <c r="R17" i="3"/>
  <c r="G45" i="3"/>
  <c r="P14" i="3"/>
  <c r="Q14" i="3"/>
  <c r="Q15" i="3"/>
  <c r="L16" i="3"/>
  <c r="M16" i="3"/>
  <c r="N16" i="3"/>
  <c r="R16" i="3" s="1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P29" i="3"/>
  <c r="Q29" i="3"/>
  <c r="P30" i="3"/>
  <c r="Q30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P40" i="3"/>
  <c r="Q40" i="3"/>
  <c r="P41" i="3"/>
  <c r="Q41" i="3"/>
  <c r="L42" i="3"/>
  <c r="M42" i="3"/>
  <c r="Q42" i="3" s="1"/>
  <c r="N42" i="3"/>
  <c r="R42" i="3" s="1"/>
  <c r="P42" i="3"/>
  <c r="P43" i="3"/>
  <c r="Q43" i="3"/>
  <c r="P44" i="3"/>
  <c r="Q44" i="3"/>
  <c r="P45" i="3"/>
  <c r="Q45" i="3"/>
  <c r="L46" i="3"/>
  <c r="M46" i="3"/>
  <c r="Q46" i="3" s="1"/>
  <c r="N46" i="3"/>
  <c r="R46" i="3" s="1"/>
  <c r="P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O80" i="3"/>
  <c r="P80" i="3"/>
  <c r="Q80" i="3"/>
  <c r="O81" i="3"/>
  <c r="O82" i="3"/>
  <c r="R18" i="3"/>
  <c r="R19" i="3"/>
  <c r="R20" i="3"/>
  <c r="R21" i="3"/>
  <c r="R22" i="3"/>
  <c r="R23" i="3"/>
  <c r="R24" i="3"/>
  <c r="R25" i="3"/>
  <c r="R26" i="3"/>
  <c r="R27" i="3"/>
  <c r="R29" i="3"/>
  <c r="R30" i="3"/>
  <c r="R31" i="3"/>
  <c r="R32" i="3"/>
  <c r="R33" i="3"/>
  <c r="R34" i="3"/>
  <c r="R35" i="3"/>
  <c r="R36" i="3"/>
  <c r="R37" i="3"/>
  <c r="R39" i="3"/>
  <c r="R40" i="3"/>
  <c r="R41" i="3"/>
  <c r="R43" i="3"/>
  <c r="R44" i="3"/>
  <c r="R45" i="3"/>
  <c r="R47" i="3"/>
  <c r="R48" i="3"/>
  <c r="R49" i="3"/>
  <c r="R50" i="3"/>
  <c r="R51" i="3"/>
  <c r="R52" i="3"/>
  <c r="R53" i="3"/>
  <c r="R14" i="3"/>
  <c r="R15" i="3"/>
  <c r="T16" i="3" l="1"/>
  <c r="V16" i="3"/>
  <c r="U16" i="3"/>
  <c r="P16" i="3"/>
  <c r="P55" i="3"/>
  <c r="Q55" i="3"/>
  <c r="R55" i="3"/>
  <c r="V80" i="3" l="1"/>
  <c r="R80" i="3"/>
  <c r="S80" i="3"/>
  <c r="T80" i="3"/>
  <c r="U80" i="3"/>
  <c r="S81" i="3"/>
  <c r="S82" i="3"/>
</calcChain>
</file>

<file path=xl/sharedStrings.xml><?xml version="1.0" encoding="utf-8"?>
<sst xmlns="http://schemas.openxmlformats.org/spreadsheetml/2006/main" count="480" uniqueCount="211">
  <si>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</si>
  <si>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</si>
  <si>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</si>
  <si>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</si>
  <si>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</si>
  <si>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</si>
  <si>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</si>
  <si>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</si>
  <si>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</si>
  <si>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</si>
  <si>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</si>
  <si>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</si>
  <si>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</si>
  <si>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</si>
  <si>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</si>
  <si>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</si>
  <si>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</si>
  <si>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</si>
  <si>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</si>
  <si>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</si>
  <si>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</si>
  <si>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</si>
  <si>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</si>
  <si>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</si>
  <si>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</si>
  <si>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</si>
  <si>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</si>
  <si>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</si>
  <si>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</si>
  <si>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</si>
  <si>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</si>
  <si>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</si>
  <si>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</si>
  <si>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</si>
  <si>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</si>
  <si>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</si>
  <si>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</si>
  <si>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</si>
  <si>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</si>
  <si>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</si>
  <si>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</si>
  <si>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</si>
  <si>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</si>
  <si>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</si>
  <si>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JUSTIFICACION TRIMESTRAL DE AVANCE DE RESULTADOS 2023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</si>
  <si>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</si>
  <si>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</si>
  <si>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</si>
  <si>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</si>
  <si>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</si>
  <si>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</si>
  <si>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</si>
  <si>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</si>
  <si>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</si>
  <si>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</si>
  <si>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</si>
  <si>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</si>
  <si>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t xml:space="preserve">1.05.1.1. </t>
    </r>
    <r>
      <rPr>
        <sz val="11"/>
        <rFont val="Arial"/>
        <family val="2"/>
      </rPr>
      <t>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</t>
    </r>
    <r>
      <rPr>
        <b/>
        <sz val="11"/>
        <rFont val="Arial"/>
        <family val="2"/>
      </rPr>
      <t>.</t>
    </r>
  </si>
  <si>
    <r>
      <t xml:space="preserve">1.05.1.1.1. </t>
    </r>
    <r>
      <rPr>
        <sz val="11"/>
        <color theme="1"/>
        <rFont val="Arial"/>
        <family val="2"/>
      </rPr>
      <t>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  </r>
  </si>
  <si>
    <r>
      <t>1.05.1.1.1.1.</t>
    </r>
    <r>
      <rPr>
        <sz val="11"/>
        <color theme="1"/>
        <rFont val="Arial"/>
        <family val="2"/>
      </rPr>
      <t xml:space="preserve"> Realización de auditorías y revisiones a la obra pública, adquisiciones y servicios relacionados.</t>
    </r>
  </si>
  <si>
    <r>
      <t xml:space="preserve">1.05.1.1.1.2. </t>
    </r>
    <r>
      <rPr>
        <sz val="11"/>
        <color theme="1"/>
        <rFont val="Arial"/>
        <family val="2"/>
      </rPr>
      <t>Verificación de licencias y autorizaciones en materia de construcción.</t>
    </r>
  </si>
  <si>
    <r>
      <t xml:space="preserve">1.05.1.1.2. </t>
    </r>
    <r>
      <rPr>
        <sz val="11"/>
        <color theme="1"/>
        <rFont val="Arial"/>
        <family val="2"/>
      </rPr>
      <t>Acciones de auditoría, revisión, verificación y vigilancia para que el ejercicio de los recursos públicos asignados a las Secretarías, Dependencias y Direcciones de la Administración Pública Municipal  que se ejerzan en el cumplimiento de la normatividad aplicable.</t>
    </r>
  </si>
  <si>
    <r>
      <t xml:space="preserve">1.05.1.1.2.1. </t>
    </r>
    <r>
      <rPr>
        <sz val="11"/>
        <color theme="1"/>
        <rFont val="Arial"/>
        <family val="2"/>
      </rPr>
      <t>Realización de acciones de control y seguimiento a la cuenta pública   de la Administración Pública Municipal Centralizada.</t>
    </r>
  </si>
  <si>
    <r>
      <t xml:space="preserve">1.05.1.1.2.2. </t>
    </r>
    <r>
      <rPr>
        <sz val="11"/>
        <color theme="1"/>
        <rFont val="Arial"/>
        <family val="2"/>
      </rPr>
      <t>Realización de auditorías, revisiones y arqueos a las Dependencias y Entidades de la Administración Pública Municipal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</si>
  <si>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1.05.1.1.3 </t>
    </r>
    <r>
      <rPr>
        <sz val="11"/>
        <color theme="1"/>
        <rFont val="Arial"/>
        <family val="2"/>
      </rPr>
      <t>Actividades de Combate a la Corrupción Implementadas</t>
    </r>
  </si>
  <si>
    <r>
      <rPr>
        <b/>
        <sz val="11"/>
        <color theme="1"/>
        <rFont val="Arial"/>
        <family val="2"/>
      </rPr>
      <t>1.05.1.1.3.1</t>
    </r>
    <r>
      <rPr>
        <sz val="11"/>
        <color theme="1"/>
        <rFont val="Arial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</si>
  <si>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>1.05.1.1.3.2</t>
    </r>
    <r>
      <rPr>
        <sz val="11"/>
        <color theme="1"/>
        <rFont val="Arial"/>
        <family val="2"/>
      </rPr>
      <t xml:space="preserve"> Seguimiento a actividades de Combate a la Corrupción Implementadas</t>
    </r>
  </si>
  <si>
    <r>
      <rPr>
        <b/>
        <sz val="11"/>
        <color theme="1"/>
        <rFont val="Arial"/>
        <family val="2"/>
      </rPr>
      <t xml:space="preserve">1.05.1.1.3.3 </t>
    </r>
    <r>
      <rPr>
        <sz val="11"/>
        <color theme="1"/>
        <rFont val="Arial"/>
        <family val="2"/>
      </rPr>
      <t>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</si>
  <si>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>1.05.1.1.3.4</t>
    </r>
    <r>
      <rPr>
        <sz val="11"/>
        <color theme="1"/>
        <rFont val="Arial"/>
        <family val="2"/>
      </rPr>
      <t>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</si>
  <si>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1.05.1.1.3.5  </t>
    </r>
    <r>
      <rPr>
        <sz val="11"/>
        <color theme="1"/>
        <rFont val="Arial"/>
        <family val="2"/>
      </rPr>
      <t>Registro y Control en el  Sistema Municipal de Inspectores</t>
    </r>
  </si>
  <si>
    <r>
      <rPr>
        <b/>
        <sz val="11"/>
        <color theme="1"/>
        <rFont val="Arial"/>
        <family val="2"/>
      </rPr>
      <t xml:space="preserve">1.05.1.1.3.6 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</si>
  <si>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1.05.1.1.3.7  </t>
    </r>
    <r>
      <rPr>
        <sz val="11"/>
        <color theme="1"/>
        <rFont val="Arial"/>
        <family val="2"/>
      </rPr>
      <t>Eficientar Trámites y Servicios mediante el Programa Municipal de Acreditación "Calidad y Servicio con CUENTAS CLARAS", Auditorías Administrativas de "5 S's" y el Protocolo de Atención Ciudadana para Trámites y Servicios.</t>
    </r>
  </si>
  <si>
    <r>
      <rPr>
        <b/>
        <sz val="11"/>
        <color theme="1"/>
        <rFont val="Arial"/>
        <family val="2"/>
      </rPr>
      <t>1.05.1.1.3.8</t>
    </r>
    <r>
      <rPr>
        <sz val="11"/>
        <color theme="1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</si>
  <si>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</si>
  <si>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>1.05.1.1.4.</t>
    </r>
    <r>
      <rPr>
        <sz val="11"/>
        <rFont val="Arial Nova Cond"/>
        <family val="2"/>
      </rPr>
      <t xml:space="preserve"> Actos de investigación de los hechos denunciados en contra de Servidores Públicos y/o Particulares a fin de determinar la falta administrativa como grave o no grave.</t>
    </r>
  </si>
  <si>
    <r>
      <rPr>
        <b/>
        <sz val="11"/>
        <rFont val="Arial Nova Cond"/>
        <family val="2"/>
      </rPr>
      <t>1.05.1.1.4.1</t>
    </r>
    <r>
      <rPr>
        <sz val="11"/>
        <rFont val="Arial Nova Cond"/>
        <family val="2"/>
      </rPr>
      <t xml:space="preserve"> Integración de expedientes respecto a las quejas y/o denuncias presentadas por la ciudadanía.</t>
    </r>
  </si>
  <si>
    <r>
      <rPr>
        <b/>
        <sz val="11"/>
        <rFont val="Arial Nova Cond"/>
        <family val="2"/>
      </rPr>
      <t>1.05.1.1.4.2</t>
    </r>
    <r>
      <rPr>
        <sz val="11"/>
        <rFont val="Arial Nova Cond"/>
        <family val="2"/>
      </rPr>
      <t xml:space="preserve"> Atención a la ciudadanía en materia de responsabilidad administrativa por los servidores públicos y/o particulares.</t>
    </r>
  </si>
  <si>
    <r>
      <t>1.05.1.1.5.</t>
    </r>
    <r>
      <rPr>
        <sz val="11"/>
        <rFont val="Arial Nova Cond"/>
        <family val="2"/>
      </rPr>
      <t xml:space="preserve"> Procedimientos de Responsabilidades Administrativa de acuerdo con la Ley General de Responsabilidades Administrativas; en contra de los Servidores Públicos y/o Particulares, iniciados .</t>
    </r>
  </si>
  <si>
    <r>
      <t>1.05.1.1.5.1.</t>
    </r>
    <r>
      <rPr>
        <sz val="11"/>
        <rFont val="Arial Nova Cond"/>
        <family val="2"/>
      </rPr>
      <t xml:space="preserve"> Emisión de Acuerdos de notificación e integración a los Servidores Públicos y/o Particulares en el seguimiento a los  Procedimientos de Responsabilidad Administrativa.</t>
    </r>
  </si>
  <si>
    <r>
      <rPr>
        <b/>
        <sz val="11"/>
        <color theme="1"/>
        <rFont val="Arial"/>
        <family val="2"/>
      </rPr>
      <t>1.05.1.1.5.2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</si>
  <si>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rFont val="Arial Nova Cond"/>
        <family val="2"/>
      </rPr>
      <t xml:space="preserve">1.05.1.1.5.3 </t>
    </r>
    <r>
      <rPr>
        <sz val="11"/>
        <rFont val="Arial Nova Cond"/>
        <family val="2"/>
      </rPr>
      <t>Emisión de constancias de No Inhabilitación.</t>
    </r>
  </si>
  <si>
    <r>
      <t>1.05.1.1.6.</t>
    </r>
    <r>
      <rPr>
        <sz val="11"/>
        <rFont val="Arial Nova Cond"/>
        <family val="2"/>
      </rPr>
      <t xml:space="preserve"> Acciones de control y vigilancia de las Contralorías Internas en las Secretarías y Entidades, para el desarrollo y evaluación de la gestión gubernamental del Municipio de Benito Juárez.</t>
    </r>
  </si>
  <si>
    <r>
      <t>1.05.1.1.6.1.</t>
    </r>
    <r>
      <rPr>
        <sz val="11"/>
        <rFont val="Arial Nova Cond"/>
        <family val="2"/>
      </rPr>
      <t xml:space="preserve"> Realización de acciones de control y seguimiento a las actividades realizadas en el Sistema DIF Municipal. </t>
    </r>
  </si>
  <si>
    <r>
      <t>1.05.1.1.6.2.</t>
    </r>
    <r>
      <rPr>
        <sz val="11"/>
        <rFont val="Arial Nova Cond"/>
        <family val="2"/>
      </rPr>
      <t xml:space="preserve"> Realización de acciones de control y seguimiento a las actividades realizadas en la Secretaría Municipal de Obras Públicas y Servicios.</t>
    </r>
  </si>
  <si>
    <r>
      <t>1.05.1.1.6.3.</t>
    </r>
    <r>
      <rPr>
        <sz val="11"/>
        <rFont val="Arial Nova Cond"/>
        <family val="2"/>
      </rPr>
      <t xml:space="preserve"> Realización de acciones de control y seguimiento a las actividades realizadas en la Secretaría Municipal de Seguridad Pública y Tránsito.</t>
    </r>
  </si>
  <si>
    <r>
      <rPr>
        <b/>
        <sz val="11"/>
        <color theme="1"/>
        <rFont val="Arial Nova Cond"/>
        <family val="2"/>
      </rPr>
      <t xml:space="preserve">1.05.1.1.7. </t>
    </r>
    <r>
      <rPr>
        <sz val="11"/>
        <color theme="1"/>
        <rFont val="Arial Nova Cond"/>
        <family val="2"/>
      </rPr>
      <t xml:space="preserve">  Actividades de administración, control y apoyo a las Dependencias y Entidades de la Administración Pública Municipal, por parte de la oficina de la Contraloría.</t>
    </r>
  </si>
  <si>
    <r>
      <t>1.05.1.1.7.1.</t>
    </r>
    <r>
      <rPr>
        <sz val="11"/>
        <rFont val="Arial Nova Cond"/>
        <family val="2"/>
      </rPr>
      <t xml:space="preserve"> Implementación del programa de Control Interno bajo el modelo COSO; así como la revision de instrumentos jurídicos y asesorias a las Dependencias y Entidades de la Administración Pública Municipal </t>
    </r>
  </si>
  <si>
    <r>
      <t>1.05.1.1.7.2.</t>
    </r>
    <r>
      <rPr>
        <sz val="11"/>
        <color theme="1"/>
        <rFont val="Arial Nova Cond"/>
        <family val="2"/>
      </rPr>
      <t xml:space="preserve"> Atención y representación jurÍdica gratuita a las personas  que así lo soliciten que figuren como presuntos responsables en un Procedimiento de Responsabilidad Administrativa, por faltas graves o no graves que se inicien dentro de la contralorÍa municipal.</t>
    </r>
  </si>
  <si>
    <r>
      <t>1.05.1.1.7.3.</t>
    </r>
    <r>
      <rPr>
        <sz val="11"/>
        <rFont val="Arial Nova Cond"/>
        <family val="2"/>
      </rPr>
      <t xml:space="preserve"> Administración eficiente de los recursos humanos, materiales,  servicios generales y  patrimonio del Municipio asignado a la Contraloría Municipal.</t>
    </r>
  </si>
  <si>
    <r>
      <t>1.05.1.1.7.4.</t>
    </r>
    <r>
      <rPr>
        <sz val="11"/>
        <rFont val="Arial Nova Cond"/>
        <family val="2"/>
      </rPr>
      <t xml:space="preserve"> Revisión factual de la gestión y cumplimiento normativo de los Organismos Descentralizados de la Administración Pública Municipal.   </t>
    </r>
  </si>
  <si>
    <r>
      <t xml:space="preserve">1.05.1.1.7.5. </t>
    </r>
    <r>
      <rPr>
        <sz val="11"/>
        <rFont val="Arial Nova Cond"/>
        <family val="2"/>
      </rPr>
      <t>Sistematización de la gestión que apoye el control y seguimiento para la mejora de la eficiencia operativa de las Dependencias de la Administración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</si>
  <si>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</si>
  <si>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</si>
  <si>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</si>
  <si>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</si>
  <si>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</si>
  <si>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</si>
  <si>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</si>
  <si>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</si>
  <si>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</si>
  <si>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</si>
  <si>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</si>
  <si>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</si>
  <si>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</si>
  <si>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</si>
  <si>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</si>
  <si>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</si>
  <si>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</si>
  <si>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</si>
  <si>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</si>
  <si>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</si>
  <si>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</si>
  <si>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</si>
  <si>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</si>
  <si>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</si>
  <si>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</si>
  <si>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</si>
  <si>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</si>
  <si>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</si>
  <si>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</si>
  <si>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</si>
  <si>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</si>
  <si>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</si>
  <si>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</si>
  <si>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</si>
  <si>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</si>
  <si>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</si>
  <si>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</si>
  <si>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</si>
  <si>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</si>
  <si>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</si>
  <si>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</si>
  <si>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</si>
  <si>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</si>
  <si>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</si>
  <si>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</si>
  <si>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</si>
  <si>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</si>
  <si>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</si>
  <si>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</si>
  <si>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</si>
  <si>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</si>
  <si>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</si>
  <si>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</si>
  <si>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</si>
  <si>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</si>
  <si>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</si>
  <si>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</si>
  <si>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</si>
  <si>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</si>
  <si>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</si>
  <si>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</si>
  <si>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</si>
  <si>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</si>
  <si>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</si>
  <si>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</si>
  <si>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</si>
  <si>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</si>
  <si>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</si>
  <si>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</si>
  <si>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</si>
  <si>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</si>
  <si>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</si>
  <si>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</si>
  <si>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</si>
  <si>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</si>
  <si>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</si>
  <si>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</si>
  <si>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</si>
  <si>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</si>
  <si>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</si>
  <si>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</si>
  <si>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</si>
  <si>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</si>
  <si>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</si>
  <si>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</si>
  <si>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</si>
  <si>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</si>
  <si>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</si>
  <si>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</si>
  <si>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</si>
  <si>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</si>
  <si>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cumplio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</si>
  <si>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</si>
  <si>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t xml:space="preserve"> O-PPA 1.05 PROGRAMA DE CONTROL DEL EJERCICIO DEL GASTO Y LA RENDICION DE CUENTAS</t>
  </si>
  <si>
    <r>
      <rPr>
        <b/>
        <sz val="11"/>
        <color theme="1"/>
        <rFont val="Arial"/>
        <family val="2"/>
      </rPr>
      <t xml:space="preserve">1.05.1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</si>
  <si>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planeada.</t>
    </r>
  </si>
  <si>
    <r>
      <t xml:space="preserve">Justificacion Trimestral: </t>
    </r>
    <r>
      <rPr>
        <sz val="11"/>
        <color theme="1"/>
        <rFont val="Arial"/>
        <family val="2"/>
      </rPr>
      <t>Se superó  la meta debido a que se realizaron obras públicas que no se pudieron realizar en los periodos anteriores por distintos motivos.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</si>
  <si>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por el area para este trimestre.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</si>
  <si>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se</t>
    </r>
    <r>
      <rPr>
        <sz val="11"/>
        <color theme="1"/>
        <rFont val="Arial"/>
        <family val="2"/>
      </rPr>
      <t xml:space="preserve"> alcanzo la meta conforme a la proyección realizada por el area.</t>
    </r>
  </si>
  <si>
    <r>
      <t>Justificacion Trimestral:</t>
    </r>
    <r>
      <rPr>
        <sz val="11"/>
        <color theme="1"/>
        <rFont val="Arial"/>
        <family val="2"/>
      </rPr>
      <t xml:space="preserve"> 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</si>
  <si>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debido a que los ciudadanos no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</si>
  <si>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superó la meta progamada a nivel propósito, siendo esta la suma de las diversas actividades en las que interviene la Contraloría Municipal, correspondientes a verificaciones y revisiones del cumplimiento normativo por parte de las Dependencias y Entidades de la Administración Pública Municipal, entre otras. </t>
    </r>
  </si>
  <si>
    <r>
      <t xml:space="preserve">Justificacion Trimestral: </t>
    </r>
    <r>
      <rPr>
        <sz val="11"/>
        <color theme="1"/>
        <rFont val="Arial"/>
        <family val="2"/>
      </rPr>
      <t>No se superó la meta estimada debido a que la actividad de Cuenta Pública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</si>
  <si>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No se superó la meta estimada debido a que la actividad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</si>
  <si>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No se superó la meta de lo proyectada a razón de que no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</si>
  <si>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No se rebasó la meta debido a que se realizaron diversos registros de inicio, modificación y conclusión de personal en diferentes dependencias municipales.</t>
    </r>
  </si>
  <si>
    <r>
      <t>Justificacion Trimestral:</t>
    </r>
    <r>
      <rPr>
        <sz val="11"/>
        <color theme="1"/>
        <rFont val="Arial"/>
        <family val="2"/>
      </rPr>
      <t xml:space="preserve"> No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</si>
  <si>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a razón de que no se concluyeron las suficientes indagatorias correspondientes.</t>
    </r>
  </si>
  <si>
    <r>
      <t xml:space="preserve">Justificacion Trimestral: </t>
    </r>
    <r>
      <rPr>
        <sz val="11"/>
        <color theme="1"/>
        <rFont val="Arial"/>
        <family val="2"/>
      </rPr>
      <t>Se superó la meta en atención que en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</si>
  <si>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intancias del proceso que permiten retarazar la ejecutoria.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</si>
  <si>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</si>
  <si>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>No 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</si>
  <si>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 xml:space="preserve"> No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</si>
  <si>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</si>
  <si>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</si>
  <si>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este trimestre.</t>
    </r>
  </si>
  <si>
    <r>
      <t xml:space="preserve">Justificacion Trimestral: </t>
    </r>
    <r>
      <rPr>
        <sz val="11"/>
        <color theme="1"/>
        <rFont val="Arial"/>
        <family val="2"/>
      </rPr>
      <t>No se supero la meta programada por la Coordinación Administrativa.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</si>
  <si>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por la coordinación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</si>
  <si>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el area.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</si>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</sst>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69696"/>
        <bgColor indexed="64"/>
      </patternFill>
    </fill>
  </fills>
  <borders count="110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77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2" fontId="2" fillId="2" borderId="19" xfId="1" applyNumberFormat="1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4" fillId="8" borderId="19" xfId="1" applyNumberFormat="1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vertical="center" wrapText="1"/>
    </xf>
    <xf numFmtId="0" fontId="2" fillId="8" borderId="28" xfId="0" applyFont="1" applyFill="1" applyBorder="1" applyAlignment="1">
      <alignment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1" fillId="8" borderId="29" xfId="0" applyNumberFormat="1" applyFont="1" applyFill="1" applyBorder="1" applyAlignment="1">
      <alignment horizontal="center" vertical="center" wrapText="1"/>
    </xf>
    <xf numFmtId="164" fontId="1" fillId="8" borderId="17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justify" vertical="center" wrapText="1"/>
    </xf>
    <xf numFmtId="0" fontId="1" fillId="8" borderId="33" xfId="0" applyFont="1" applyFill="1" applyBorder="1" applyAlignment="1">
      <alignment horizontal="left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2" fillId="8" borderId="35" xfId="0" applyFont="1" applyFill="1" applyBorder="1" applyAlignment="1">
      <alignment horizontal="justify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4" xfId="0" applyNumberForma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10" fontId="0" fillId="6" borderId="50" xfId="0" applyNumberFormat="1" applyFill="1" applyBorder="1" applyAlignment="1">
      <alignment horizontal="center" vertical="center" wrapText="1"/>
    </xf>
    <xf numFmtId="4" fontId="2" fillId="2" borderId="49" xfId="0" applyNumberFormat="1" applyFont="1" applyFill="1" applyBorder="1" applyAlignment="1">
      <alignment horizontal="center" vertical="center" wrapText="1"/>
    </xf>
    <xf numFmtId="0" fontId="2" fillId="8" borderId="54" xfId="0" applyFont="1" applyFill="1" applyBorder="1" applyAlignment="1">
      <alignment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44" fontId="2" fillId="2" borderId="46" xfId="2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59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27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62" xfId="2" applyFont="1" applyFill="1" applyBorder="1" applyAlignment="1">
      <alignment horizontal="center" vertical="center" wrapText="1"/>
    </xf>
    <xf numFmtId="44" fontId="2" fillId="2" borderId="63" xfId="2" applyFont="1" applyFill="1" applyBorder="1" applyAlignment="1">
      <alignment horizontal="center" vertical="center" wrapText="1"/>
    </xf>
    <xf numFmtId="10" fontId="0" fillId="6" borderId="64" xfId="0" applyNumberFormat="1" applyFill="1" applyBorder="1" applyAlignment="1">
      <alignment horizontal="center" vertical="center" wrapText="1"/>
    </xf>
    <xf numFmtId="3" fontId="2" fillId="4" borderId="5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68" xfId="0" applyFont="1" applyFill="1" applyBorder="1" applyAlignment="1">
      <alignment horizontal="center" vertical="center" wrapText="1"/>
    </xf>
    <xf numFmtId="2" fontId="4" fillId="8" borderId="68" xfId="1" applyNumberFormat="1" applyFont="1" applyFill="1" applyBorder="1" applyAlignment="1">
      <alignment horizontal="center"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vertical="center" wrapText="1"/>
    </xf>
    <xf numFmtId="0" fontId="14" fillId="7" borderId="67" xfId="0" applyFont="1" applyFill="1" applyBorder="1" applyAlignment="1">
      <alignment horizontal="center" vertical="center" wrapText="1"/>
    </xf>
    <xf numFmtId="4" fontId="2" fillId="8" borderId="7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78" xfId="0" applyNumberFormat="1" applyFont="1" applyFill="1" applyBorder="1" applyAlignment="1">
      <alignment horizontal="center" vertical="center" wrapText="1"/>
    </xf>
    <xf numFmtId="4" fontId="2" fillId="2" borderId="79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8" fillId="8" borderId="8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19" fillId="11" borderId="84" xfId="0" applyFont="1" applyFill="1" applyBorder="1" applyAlignment="1">
      <alignment horizontal="center" vertical="center" wrapText="1"/>
    </xf>
    <xf numFmtId="0" fontId="1" fillId="8" borderId="84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1" borderId="19" xfId="0" applyFont="1" applyFill="1" applyBorder="1" applyAlignment="1">
      <alignment horizontal="left" vertical="center" wrapText="1"/>
    </xf>
    <xf numFmtId="0" fontId="19" fillId="8" borderId="19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19" fillId="11" borderId="1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91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2" fillId="8" borderId="9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2" fillId="8" borderId="93" xfId="0" applyFont="1" applyFill="1" applyBorder="1" applyAlignment="1">
      <alignment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8" fillId="5" borderId="81" xfId="0" applyNumberFormat="1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 wrapText="1"/>
    </xf>
    <xf numFmtId="3" fontId="2" fillId="2" borderId="88" xfId="0" applyNumberFormat="1" applyFont="1" applyFill="1" applyBorder="1" applyAlignment="1">
      <alignment horizontal="center" vertical="center" wrapText="1"/>
    </xf>
    <xf numFmtId="3" fontId="2" fillId="2" borderId="85" xfId="0" applyNumberFormat="1" applyFont="1" applyFill="1" applyBorder="1" applyAlignment="1">
      <alignment horizontal="center" vertical="center" wrapText="1"/>
    </xf>
    <xf numFmtId="3" fontId="2" fillId="2" borderId="95" xfId="0" applyNumberFormat="1" applyFont="1" applyFill="1" applyBorder="1" applyAlignment="1">
      <alignment horizontal="center" vertical="center" wrapText="1"/>
    </xf>
    <xf numFmtId="3" fontId="2" fillId="2" borderId="97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9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20" xfId="0" applyFont="1" applyFill="1" applyBorder="1" applyAlignment="1">
      <alignment vertical="center" wrapText="1"/>
    </xf>
    <xf numFmtId="0" fontId="1" fillId="2" borderId="96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94" xfId="0" applyFont="1" applyFill="1" applyBorder="1" applyAlignment="1">
      <alignment horizontal="center" vertical="center" wrapText="1"/>
    </xf>
    <xf numFmtId="3" fontId="2" fillId="8" borderId="65" xfId="0" applyNumberFormat="1" applyFont="1" applyFill="1" applyBorder="1" applyAlignment="1">
      <alignment horizontal="center" vertical="center" wrapText="1"/>
    </xf>
    <xf numFmtId="3" fontId="2" fillId="8" borderId="98" xfId="0" applyNumberFormat="1" applyFont="1" applyFill="1" applyBorder="1" applyAlignment="1">
      <alignment horizontal="center" vertical="center" wrapText="1"/>
    </xf>
    <xf numFmtId="3" fontId="2" fillId="8" borderId="69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88" xfId="0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4" fontId="2" fillId="9" borderId="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3" fontId="1" fillId="2" borderId="83" xfId="0" applyNumberFormat="1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1" borderId="19" xfId="0" applyFont="1" applyFill="1" applyBorder="1" applyAlignment="1">
      <alignment horizontal="justify" vertical="center" wrapText="1"/>
    </xf>
    <xf numFmtId="0" fontId="20" fillId="8" borderId="19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9" fillId="8" borderId="1" xfId="0" applyFont="1" applyFill="1" applyBorder="1" applyAlignment="1">
      <alignment horizontal="justify" vertical="center" wrapText="1"/>
    </xf>
    <xf numFmtId="49" fontId="21" fillId="2" borderId="1" xfId="0" applyNumberFormat="1" applyFont="1" applyFill="1" applyBorder="1" applyAlignment="1">
      <alignment horizontal="justify" vertical="center" wrapText="1"/>
    </xf>
    <xf numFmtId="0" fontId="22" fillId="8" borderId="1" xfId="0" applyFont="1" applyFill="1" applyBorder="1" applyAlignment="1">
      <alignment horizontal="justify" vertical="center" wrapText="1"/>
    </xf>
    <xf numFmtId="0" fontId="1" fillId="8" borderId="8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5" borderId="0" xfId="0" applyFont="1" applyFill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10" fontId="0" fillId="6" borderId="101" xfId="0" applyNumberFormat="1" applyFill="1" applyBorder="1" applyAlignment="1">
      <alignment horizontal="center" vertical="center" wrapText="1"/>
    </xf>
    <xf numFmtId="10" fontId="0" fillId="6" borderId="102" xfId="0" applyNumberFormat="1" applyFill="1" applyBorder="1" applyAlignment="1">
      <alignment horizontal="center" vertical="center" wrapText="1"/>
    </xf>
    <xf numFmtId="3" fontId="2" fillId="2" borderId="103" xfId="0" applyNumberFormat="1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4" fontId="24" fillId="2" borderId="79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4" fontId="24" fillId="12" borderId="2" xfId="0" applyNumberFormat="1" applyFont="1" applyFill="1" applyBorder="1" applyAlignment="1">
      <alignment horizontal="center" vertical="center" wrapText="1"/>
    </xf>
    <xf numFmtId="3" fontId="24" fillId="13" borderId="2" xfId="0" applyNumberFormat="1" applyFont="1" applyFill="1" applyBorder="1" applyAlignment="1">
      <alignment horizontal="center" vertical="center" wrapText="1"/>
    </xf>
    <xf numFmtId="10" fontId="25" fillId="6" borderId="80" xfId="0" applyNumberFormat="1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3" fontId="24" fillId="2" borderId="49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12" borderId="1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3" fontId="24" fillId="2" borderId="55" xfId="0" applyNumberFormat="1" applyFont="1" applyFill="1" applyBorder="1" applyAlignment="1">
      <alignment horizontal="center" vertical="center" wrapText="1"/>
    </xf>
    <xf numFmtId="10" fontId="25" fillId="6" borderId="99" xfId="0" applyNumberFormat="1" applyFont="1" applyFill="1" applyBorder="1" applyAlignment="1">
      <alignment horizontal="center" vertical="center" wrapText="1"/>
    </xf>
    <xf numFmtId="3" fontId="24" fillId="12" borderId="6" xfId="0" applyNumberFormat="1" applyFont="1" applyFill="1" applyBorder="1" applyAlignment="1">
      <alignment horizontal="center" vertical="center" wrapText="1"/>
    </xf>
    <xf numFmtId="0" fontId="23" fillId="2" borderId="83" xfId="0" applyFont="1" applyFill="1" applyBorder="1" applyAlignment="1">
      <alignment horizontal="center" vertical="center" wrapText="1"/>
    </xf>
    <xf numFmtId="0" fontId="23" fillId="2" borderId="94" xfId="0" applyFont="1" applyFill="1" applyBorder="1" applyAlignment="1">
      <alignment horizontal="center" vertical="center" wrapText="1"/>
    </xf>
    <xf numFmtId="3" fontId="24" fillId="2" borderId="85" xfId="0" applyNumberFormat="1" applyFont="1" applyFill="1" applyBorder="1" applyAlignment="1">
      <alignment horizontal="center" vertical="center" wrapText="1"/>
    </xf>
    <xf numFmtId="3" fontId="24" fillId="2" borderId="88" xfId="0" applyNumberFormat="1" applyFont="1" applyFill="1" applyBorder="1" applyAlignment="1">
      <alignment horizontal="center" vertical="center" wrapText="1"/>
    </xf>
    <xf numFmtId="3" fontId="24" fillId="12" borderId="95" xfId="0" applyNumberFormat="1" applyFont="1" applyFill="1" applyBorder="1" applyAlignment="1">
      <alignment horizontal="center" vertical="center" wrapText="1"/>
    </xf>
    <xf numFmtId="3" fontId="23" fillId="2" borderId="83" xfId="0" applyNumberFormat="1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3" fontId="24" fillId="2" borderId="56" xfId="0" applyNumberFormat="1" applyFont="1" applyFill="1" applyBorder="1" applyAlignment="1">
      <alignment horizontal="center" vertical="center" wrapText="1"/>
    </xf>
    <xf numFmtId="3" fontId="24" fillId="2" borderId="8" xfId="0" applyNumberFormat="1" applyFont="1" applyFill="1" applyBorder="1" applyAlignment="1">
      <alignment horizontal="center" vertical="center" wrapText="1"/>
    </xf>
    <xf numFmtId="3" fontId="24" fillId="12" borderId="9" xfId="0" applyNumberFormat="1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14" fillId="7" borderId="73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4" fillId="7" borderId="76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" fillId="8" borderId="26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9" fillId="2" borderId="88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9" fillId="8" borderId="88" xfId="0" applyFont="1" applyFill="1" applyBorder="1" applyAlignment="1">
      <alignment horizontal="justify" vertical="center" wrapText="1"/>
    </xf>
    <xf numFmtId="0" fontId="19" fillId="8" borderId="2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" fillId="8" borderId="85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 wrapText="1"/>
    </xf>
    <xf numFmtId="0" fontId="1" fillId="8" borderId="86" xfId="0" applyFont="1" applyFill="1" applyBorder="1" applyAlignment="1">
      <alignment horizontal="center" vertical="center" wrapText="1"/>
    </xf>
    <xf numFmtId="0" fontId="1" fillId="8" borderId="87" xfId="0" applyFont="1" applyFill="1" applyBorder="1" applyAlignment="1">
      <alignment horizontal="center" vertical="center" wrapText="1"/>
    </xf>
    <xf numFmtId="0" fontId="2" fillId="8" borderId="89" xfId="0" applyFont="1" applyFill="1" applyBorder="1" applyAlignment="1">
      <alignment horizontal="justify" vertical="center" wrapText="1"/>
    </xf>
    <xf numFmtId="0" fontId="2" fillId="8" borderId="7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0" fontId="26" fillId="6" borderId="104" xfId="0" applyNumberFormat="1" applyFont="1" applyFill="1" applyBorder="1" applyAlignment="1">
      <alignment horizontal="center" vertical="center" wrapText="1"/>
    </xf>
    <xf numFmtId="10" fontId="26" fillId="6" borderId="105" xfId="0" applyNumberFormat="1" applyFont="1" applyFill="1" applyBorder="1" applyAlignment="1">
      <alignment horizontal="center" vertical="center" wrapText="1"/>
    </xf>
    <xf numFmtId="10" fontId="26" fillId="6" borderId="106" xfId="0" applyNumberFormat="1" applyFont="1" applyFill="1" applyBorder="1" applyAlignment="1">
      <alignment horizontal="center" vertical="center" wrapText="1"/>
    </xf>
    <xf numFmtId="10" fontId="26" fillId="6" borderId="18" xfId="0" applyNumberFormat="1" applyFont="1" applyFill="1" applyBorder="1" applyAlignment="1">
      <alignment horizontal="center" vertical="center" wrapText="1"/>
    </xf>
    <xf numFmtId="10" fontId="26" fillId="6" borderId="19" xfId="0" applyNumberFormat="1" applyFont="1" applyFill="1" applyBorder="1" applyAlignment="1">
      <alignment horizontal="center" vertical="center" wrapText="1"/>
    </xf>
    <xf numFmtId="10" fontId="26" fillId="6" borderId="20" xfId="0" applyNumberFormat="1" applyFont="1" applyFill="1" applyBorder="1" applyAlignment="1">
      <alignment horizontal="center" vertical="center" wrapText="1"/>
    </xf>
    <xf numFmtId="10" fontId="26" fillId="6" borderId="107" xfId="0" applyNumberFormat="1" applyFont="1" applyFill="1" applyBorder="1" applyAlignment="1">
      <alignment horizontal="center" vertical="center" wrapText="1"/>
    </xf>
    <xf numFmtId="10" fontId="26" fillId="6" borderId="108" xfId="0" applyNumberFormat="1" applyFont="1" applyFill="1" applyBorder="1" applyAlignment="1">
      <alignment horizontal="center" vertical="center" wrapText="1"/>
    </xf>
    <xf numFmtId="10" fontId="26" fillId="6" borderId="109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8" fillId="14" borderId="55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justify" vertical="center" wrapText="1"/>
    </xf>
    <xf numFmtId="0" fontId="8" fillId="14" borderId="1" xfId="0" applyFont="1" applyFill="1" applyBorder="1" applyAlignment="1">
      <alignment vertical="center" wrapText="1"/>
    </xf>
    <xf numFmtId="0" fontId="4" fillId="14" borderId="1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167"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9696"/>
      <color rgb="FFFF5555"/>
      <color rgb="FFC7EFCE"/>
      <color rgb="FFFFEB9C"/>
      <color rgb="FF942C2C"/>
      <color rgb="FFC84043"/>
      <color rgb="FFD56D6F"/>
      <color rgb="FF611D1D"/>
      <color rgb="FFD3676A"/>
      <color rgb="FF611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1514381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3390" y="645885"/>
          <a:ext cx="3565383" cy="1100812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58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7</xdr:col>
      <xdr:colOff>666749</xdr:colOff>
      <xdr:row>58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977937" y="64116239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59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twoCellAnchor editAs="oneCell">
    <xdr:from>
      <xdr:col>19</xdr:col>
      <xdr:colOff>533515</xdr:colOff>
      <xdr:row>1</xdr:row>
      <xdr:rowOff>17319</xdr:rowOff>
    </xdr:from>
    <xdr:to>
      <xdr:col>22</xdr:col>
      <xdr:colOff>3176864</xdr:colOff>
      <xdr:row>6</xdr:row>
      <xdr:rowOff>86591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5954B3-080F-6B1C-16A0-FB52AE6A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94015" y="225137"/>
          <a:ext cx="6487985" cy="1662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73AD0-FF39-4579-81DF-A933E74CB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5487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3FDCDF-4127-4BA9-8245-A76D728EA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4256" y="644153"/>
          <a:ext cx="3567981" cy="1111203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58</xdr:row>
      <xdr:rowOff>51954</xdr:rowOff>
    </xdr:from>
    <xdr:ext cx="9001125" cy="222250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EFCE40A-ABCA-4CB5-9E3B-2A65A4B3D7DC}"/>
            </a:ext>
          </a:extLst>
        </xdr:cNvPr>
        <xdr:cNvSpPr txBox="1"/>
      </xdr:nvSpPr>
      <xdr:spPr>
        <a:xfrm>
          <a:off x="1316181" y="64079004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6</xdr:col>
      <xdr:colOff>0</xdr:colOff>
      <xdr:row>58</xdr:row>
      <xdr:rowOff>155864</xdr:rowOff>
    </xdr:from>
    <xdr:ext cx="7762875" cy="187324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610F1FB-8D1F-4F87-BA59-3A5733FC9D12}"/>
            </a:ext>
          </a:extLst>
        </xdr:cNvPr>
        <xdr:cNvSpPr txBox="1"/>
      </xdr:nvSpPr>
      <xdr:spPr>
        <a:xfrm>
          <a:off x="13982699" y="64182914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11</xdr:col>
      <xdr:colOff>0</xdr:colOff>
      <xdr:row>59</xdr:row>
      <xdr:rowOff>138546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8218DFF-A9F4-42AB-A676-297F0AB526DB}"/>
            </a:ext>
          </a:extLst>
        </xdr:cNvPr>
        <xdr:cNvSpPr txBox="1"/>
      </xdr:nvSpPr>
      <xdr:spPr>
        <a:xfrm>
          <a:off x="26463913" y="64356096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3"/>
  <sheetViews>
    <sheetView tabSelected="1" topLeftCell="G46" zoomScale="55" zoomScaleNormal="55" zoomScaleSheetLayoutView="55" zoomScalePageLayoutView="55" workbookViewId="0">
      <selection activeCell="S50" sqref="S50"/>
    </sheetView>
  </sheetViews>
  <sheetFormatPr baseColWidth="10" defaultColWidth="11.44140625" defaultRowHeight="14.4" x14ac:dyDescent="0.3"/>
  <cols>
    <col min="2" max="2" width="22.44140625" customWidth="1"/>
    <col min="3" max="3" width="41.88671875" customWidth="1"/>
    <col min="4" max="4" width="38.33203125" customWidth="1"/>
    <col min="5" max="5" width="29.88671875" customWidth="1"/>
    <col min="6" max="6" width="33.33203125" customWidth="1"/>
    <col min="7" max="8" width="17.6640625" customWidth="1"/>
    <col min="9" max="19" width="16.88671875" customWidth="1"/>
    <col min="20" max="22" width="19.33203125" customWidth="1"/>
    <col min="23" max="23" width="49.33203125" customWidth="1"/>
  </cols>
  <sheetData>
    <row r="1" spans="2:23" ht="15" thickBot="1" x14ac:dyDescent="0.35"/>
    <row r="2" spans="2:23" ht="28.2" x14ac:dyDescent="0.3">
      <c r="E2" s="230" t="s">
        <v>0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2:23" ht="28.2" x14ac:dyDescent="0.3">
      <c r="E3" s="232" t="s">
        <v>1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2:23" ht="28.2" x14ac:dyDescent="0.3">
      <c r="E4" s="232" t="s">
        <v>184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</row>
    <row r="5" spans="2:23" ht="28.8" thickBot="1" x14ac:dyDescent="0.35">
      <c r="E5" s="237" t="s">
        <v>172</v>
      </c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</row>
    <row r="9" spans="2:23" ht="15" thickBot="1" x14ac:dyDescent="0.35"/>
    <row r="10" spans="2:23" ht="21.6" thickBot="1" x14ac:dyDescent="0.35">
      <c r="G10" s="249" t="s">
        <v>2</v>
      </c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</row>
    <row r="11" spans="2:23" ht="18" thickBot="1" x14ac:dyDescent="0.35">
      <c r="B11" s="210" t="s">
        <v>3</v>
      </c>
      <c r="C11" s="212" t="s">
        <v>4</v>
      </c>
      <c r="D11" s="214" t="s">
        <v>5</v>
      </c>
      <c r="E11" s="215"/>
      <c r="F11" s="216"/>
      <c r="G11" s="217" t="s">
        <v>6</v>
      </c>
      <c r="H11" s="217"/>
      <c r="I11" s="217"/>
      <c r="J11" s="217"/>
      <c r="K11" s="218"/>
      <c r="L11" s="234" t="s">
        <v>7</v>
      </c>
      <c r="M11" s="235"/>
      <c r="N11" s="235"/>
      <c r="O11" s="236"/>
      <c r="P11" s="270" t="s">
        <v>8</v>
      </c>
      <c r="Q11" s="271"/>
      <c r="R11" s="271"/>
      <c r="S11" s="272"/>
      <c r="T11" s="271" t="s">
        <v>9</v>
      </c>
      <c r="U11" s="271"/>
      <c r="V11" s="271"/>
      <c r="W11" s="252" t="s">
        <v>44</v>
      </c>
    </row>
    <row r="12" spans="2:23" ht="126.75" customHeight="1" thickBot="1" x14ac:dyDescent="0.35">
      <c r="B12" s="211"/>
      <c r="C12" s="213"/>
      <c r="D12" s="86" t="s">
        <v>11</v>
      </c>
      <c r="E12" s="86" t="s">
        <v>12</v>
      </c>
      <c r="F12" s="86" t="s">
        <v>13</v>
      </c>
      <c r="G12" s="92" t="s">
        <v>45</v>
      </c>
      <c r="H12" s="93" t="s">
        <v>14</v>
      </c>
      <c r="I12" s="94" t="s">
        <v>15</v>
      </c>
      <c r="J12" s="95" t="s">
        <v>16</v>
      </c>
      <c r="K12" s="96" t="s">
        <v>17</v>
      </c>
      <c r="L12" s="97" t="s">
        <v>14</v>
      </c>
      <c r="M12" s="94" t="s">
        <v>15</v>
      </c>
      <c r="N12" s="95" t="s">
        <v>16</v>
      </c>
      <c r="O12" s="96" t="s">
        <v>17</v>
      </c>
      <c r="P12" s="98" t="s">
        <v>14</v>
      </c>
      <c r="Q12" s="99" t="s">
        <v>15</v>
      </c>
      <c r="R12" s="100" t="s">
        <v>16</v>
      </c>
      <c r="S12" s="101" t="s">
        <v>17</v>
      </c>
      <c r="T12" s="99" t="s">
        <v>15</v>
      </c>
      <c r="U12" s="100" t="s">
        <v>16</v>
      </c>
      <c r="V12" s="101" t="s">
        <v>17</v>
      </c>
      <c r="W12" s="253"/>
    </row>
    <row r="13" spans="2:23" ht="132" customHeight="1" x14ac:dyDescent="0.3">
      <c r="B13" s="207" t="s">
        <v>18</v>
      </c>
      <c r="C13" s="221" t="s">
        <v>185</v>
      </c>
      <c r="D13" s="151" t="s">
        <v>19</v>
      </c>
      <c r="E13" s="84" t="s">
        <v>20</v>
      </c>
      <c r="F13" s="85" t="s">
        <v>21</v>
      </c>
      <c r="G13" s="169">
        <v>37.01</v>
      </c>
      <c r="H13" s="87">
        <v>37.01</v>
      </c>
      <c r="I13" s="88">
        <v>37.01</v>
      </c>
      <c r="J13" s="89">
        <v>37.01</v>
      </c>
      <c r="K13" s="90">
        <v>37.01</v>
      </c>
      <c r="L13" s="91">
        <v>34.700000000000003</v>
      </c>
      <c r="M13" s="88">
        <v>34.700000000000003</v>
      </c>
      <c r="N13" s="88">
        <v>34.700000000000003</v>
      </c>
      <c r="O13" s="88">
        <v>34.700000000000003</v>
      </c>
      <c r="P13" s="261">
        <f>IFERROR(L13/H13,"100%")</f>
        <v>0.93758443663874647</v>
      </c>
      <c r="Q13" s="262">
        <f>IFERROR(M13/I13,"100%")</f>
        <v>0.93758443663874647</v>
      </c>
      <c r="R13" s="262">
        <f>IFERROR(N13/J13,"100%")</f>
        <v>0.93758443663874647</v>
      </c>
      <c r="S13" s="263">
        <f>IFERROR(O13/K13,"100%")</f>
        <v>0.93758443663874647</v>
      </c>
      <c r="T13" s="261">
        <f>IFERROR(((L13+M13)/(H13+I13)),"100%")</f>
        <v>0.93758443663874647</v>
      </c>
      <c r="U13" s="262">
        <f>IFERROR(((L13+M13+N13)/(H13+I13+J13)),"100%")</f>
        <v>0.93758443663874635</v>
      </c>
      <c r="V13" s="263">
        <f>IFERROR(((L13+M13+N13+O13)/(H13+I13+J13+K13)),"100%")</f>
        <v>0.93758443663874647</v>
      </c>
      <c r="W13" s="27" t="s">
        <v>22</v>
      </c>
    </row>
    <row r="14" spans="2:23" ht="82.8" x14ac:dyDescent="0.3">
      <c r="B14" s="208"/>
      <c r="C14" s="221"/>
      <c r="D14" s="11" t="s">
        <v>23</v>
      </c>
      <c r="E14" s="3" t="s">
        <v>20</v>
      </c>
      <c r="F14" s="48" t="s">
        <v>21</v>
      </c>
      <c r="G14" s="136">
        <v>70.5</v>
      </c>
      <c r="H14" s="82">
        <v>70.5</v>
      </c>
      <c r="I14" s="7">
        <v>70.5</v>
      </c>
      <c r="J14" s="8">
        <v>70.5</v>
      </c>
      <c r="K14" s="9">
        <v>70.5</v>
      </c>
      <c r="L14" s="42">
        <v>59</v>
      </c>
      <c r="M14" s="1">
        <v>59</v>
      </c>
      <c r="N14" s="1">
        <v>59</v>
      </c>
      <c r="O14" s="1">
        <v>59</v>
      </c>
      <c r="P14" s="264">
        <f t="shared" ref="P13:P54" si="0">IFERROR(L14/H14,"100%")</f>
        <v>0.83687943262411346</v>
      </c>
      <c r="Q14" s="265">
        <f t="shared" ref="Q13:Q54" si="1">IFERROR(M14/I14,"100%")</f>
        <v>0.83687943262411346</v>
      </c>
      <c r="R14" s="265">
        <f t="shared" ref="R13:S54" si="2">IFERROR(N14/J14,"100%")</f>
        <v>0.83687943262411346</v>
      </c>
      <c r="S14" s="266">
        <f t="shared" si="2"/>
        <v>0.83687943262411346</v>
      </c>
      <c r="T14" s="264">
        <f t="shared" ref="T14:T15" si="3">IFERROR(((L14+M14)/(H14+I14)),"100%")</f>
        <v>0.83687943262411346</v>
      </c>
      <c r="U14" s="265">
        <f t="shared" ref="U14:U15" si="4">IFERROR(((L14+M14+N14)/(H14+I14+J14)),"100%")</f>
        <v>0.83687943262411346</v>
      </c>
      <c r="V14" s="266">
        <f t="shared" ref="V14:V15" si="5">IFERROR(((L14+M14+N14+O14)/(H14+I14+J14+K14)),"100%")</f>
        <v>0.83687943262411346</v>
      </c>
      <c r="W14" s="24" t="s">
        <v>24</v>
      </c>
    </row>
    <row r="15" spans="2:23" ht="92.4" x14ac:dyDescent="0.3">
      <c r="B15" s="209"/>
      <c r="C15" s="222"/>
      <c r="D15" s="12" t="s">
        <v>25</v>
      </c>
      <c r="E15" s="4" t="s">
        <v>20</v>
      </c>
      <c r="F15" s="48" t="s">
        <v>26</v>
      </c>
      <c r="G15" s="136">
        <v>5.8</v>
      </c>
      <c r="H15" s="83">
        <v>5.8</v>
      </c>
      <c r="I15" s="5">
        <v>5.8</v>
      </c>
      <c r="J15" s="10">
        <v>5.8</v>
      </c>
      <c r="K15" s="6">
        <v>5.8</v>
      </c>
      <c r="L15" s="47">
        <v>5</v>
      </c>
      <c r="M15" s="163">
        <v>5</v>
      </c>
      <c r="N15" s="163">
        <v>5</v>
      </c>
      <c r="O15" s="163">
        <v>5</v>
      </c>
      <c r="P15" s="264">
        <f>IFERROR(L15/H15,"100%")</f>
        <v>0.86206896551724144</v>
      </c>
      <c r="Q15" s="265">
        <f t="shared" si="1"/>
        <v>0.86206896551724144</v>
      </c>
      <c r="R15" s="265">
        <f t="shared" si="2"/>
        <v>0.86206896551724144</v>
      </c>
      <c r="S15" s="266">
        <f>IFERROR(O15/K15,"100%")</f>
        <v>0.86206896551724144</v>
      </c>
      <c r="T15" s="264">
        <f t="shared" si="3"/>
        <v>0.86206896551724144</v>
      </c>
      <c r="U15" s="265">
        <f t="shared" si="4"/>
        <v>0.86206896551724144</v>
      </c>
      <c r="V15" s="266">
        <f>IFERROR(((L15+M15+N15+O15)/(H15+I15+J15+K15)),"100%")</f>
        <v>0.86206896551724144</v>
      </c>
      <c r="W15" s="24" t="s">
        <v>27</v>
      </c>
    </row>
    <row r="16" spans="2:23" ht="171" customHeight="1" x14ac:dyDescent="0.3">
      <c r="B16" s="273" t="s">
        <v>46</v>
      </c>
      <c r="C16" s="274" t="s">
        <v>57</v>
      </c>
      <c r="D16" s="275" t="s">
        <v>91</v>
      </c>
      <c r="E16" s="276" t="s">
        <v>130</v>
      </c>
      <c r="F16" s="275" t="s">
        <v>134</v>
      </c>
      <c r="G16" s="136">
        <v>38151</v>
      </c>
      <c r="H16" s="139">
        <f>SUM(H18,H19,H21,H22,H24:H32,H35:H36,H38:H41,H43:H45,H47:H54)</f>
        <v>7646</v>
      </c>
      <c r="I16" s="1">
        <f t="shared" ref="I16:J16" si="6">SUM(I18,I19,I21,I22,I24:I32,I35:I36,I38:I41,I43:I45,I47:I54)</f>
        <v>15422</v>
      </c>
      <c r="J16" s="142">
        <f t="shared" si="6"/>
        <v>7885</v>
      </c>
      <c r="K16" s="38">
        <f>SUM(K18,K19,K21,K22,K24:K32,K35:K36,K38:K41,K43:K45,K47:K54)</f>
        <v>7198</v>
      </c>
      <c r="L16" s="49">
        <f>SUM(L18:L19,L21:L22,L24:L32,L35:L36,L38:L41,L43:L45,L47:L54)</f>
        <v>6450</v>
      </c>
      <c r="M16" s="1">
        <f>SUM(M18:M19,M21:M22,M24:M32,M35:M36,M38:M41,M43:M45,M47:M54)</f>
        <v>16486</v>
      </c>
      <c r="N16" s="1">
        <f>SUM(N18:N19,N21:N22,N24:N32,N35:N36,N38:N41,N43:N45,N47:N54)</f>
        <v>8205</v>
      </c>
      <c r="O16" s="1">
        <f>SUM(O18:O19,O21:O22,O24:O32,O35:O36,O38:O41,O43:O45,O47:O54)</f>
        <v>5495</v>
      </c>
      <c r="P16" s="264">
        <f>IFERROR(L16/H16,"100%")</f>
        <v>0.84357834161653156</v>
      </c>
      <c r="Q16" s="265">
        <f>IFERROR(M16/I16,"100%")</f>
        <v>1.0689923485929191</v>
      </c>
      <c r="R16" s="265">
        <f>IFERROR(N16/J16,"100%")</f>
        <v>1.0405833861762841</v>
      </c>
      <c r="S16" s="266">
        <f>IFERROR(O16/K16,"100%")</f>
        <v>0.76340650180605729</v>
      </c>
      <c r="T16" s="264">
        <f>IFERROR(((L16+M16)/(H16+I16)),"100%")</f>
        <v>0.99427778741113226</v>
      </c>
      <c r="U16" s="265">
        <f>IFERROR(((L16+M16+N16)/(H16+I16+J16)),"100%")</f>
        <v>1.0060737246793525</v>
      </c>
      <c r="V16" s="266">
        <f>IFERROR(((L16+M16+N16+O16)/(H16+I16+J16+K16)),"100%")</f>
        <v>0.96028937642525758</v>
      </c>
      <c r="W16" s="150" t="s">
        <v>192</v>
      </c>
    </row>
    <row r="17" spans="2:23" ht="170.25" customHeight="1" x14ac:dyDescent="0.3">
      <c r="B17" s="120" t="s">
        <v>47</v>
      </c>
      <c r="C17" s="153" t="s">
        <v>58</v>
      </c>
      <c r="D17" s="54" t="s">
        <v>92</v>
      </c>
      <c r="E17" s="131" t="s">
        <v>131</v>
      </c>
      <c r="F17" s="130" t="s">
        <v>135</v>
      </c>
      <c r="G17" s="136">
        <v>899</v>
      </c>
      <c r="H17" s="139">
        <v>155</v>
      </c>
      <c r="I17" s="1">
        <v>238</v>
      </c>
      <c r="J17" s="142">
        <v>278</v>
      </c>
      <c r="K17" s="38">
        <v>228</v>
      </c>
      <c r="L17" s="49">
        <v>152</v>
      </c>
      <c r="M17" s="1">
        <v>241</v>
      </c>
      <c r="N17" s="1">
        <v>278</v>
      </c>
      <c r="O17" s="2">
        <v>228</v>
      </c>
      <c r="P17" s="264">
        <f t="shared" si="0"/>
        <v>0.98064516129032253</v>
      </c>
      <c r="Q17" s="265">
        <f t="shared" si="1"/>
        <v>1.0126050420168067</v>
      </c>
      <c r="R17" s="265">
        <f t="shared" si="2"/>
        <v>1</v>
      </c>
      <c r="S17" s="266">
        <f>IFERROR(O17/K17,"100%")</f>
        <v>1</v>
      </c>
      <c r="T17" s="264">
        <f t="shared" ref="T17:T54" si="7">IFERROR(((L17+M17)/(H17+I17)),"100%")</f>
        <v>1</v>
      </c>
      <c r="U17" s="265">
        <f t="shared" ref="U17:U54" si="8">IFERROR(((L17+M17+N17)/(H17+I17+J17)),"100%")</f>
        <v>1</v>
      </c>
      <c r="V17" s="266">
        <f>IFERROR(((L17+M17+N17+O17)/(H17+I17+J17+K17)),"100%")</f>
        <v>1</v>
      </c>
      <c r="W17" s="135" t="s">
        <v>183</v>
      </c>
    </row>
    <row r="18" spans="2:23" ht="96.6" x14ac:dyDescent="0.3">
      <c r="B18" s="103" t="s">
        <v>28</v>
      </c>
      <c r="C18" s="154" t="s">
        <v>59</v>
      </c>
      <c r="D18" s="108" t="s">
        <v>93</v>
      </c>
      <c r="E18" s="115" t="s">
        <v>132</v>
      </c>
      <c r="F18" s="118" t="s">
        <v>136</v>
      </c>
      <c r="G18" s="137">
        <v>827</v>
      </c>
      <c r="H18" s="139">
        <v>137</v>
      </c>
      <c r="I18" s="1">
        <v>220</v>
      </c>
      <c r="J18" s="142">
        <v>260</v>
      </c>
      <c r="K18" s="38">
        <v>210</v>
      </c>
      <c r="L18" s="49">
        <v>137</v>
      </c>
      <c r="M18" s="1">
        <v>220</v>
      </c>
      <c r="N18" s="1">
        <v>260</v>
      </c>
      <c r="O18" s="2">
        <v>210</v>
      </c>
      <c r="P18" s="264">
        <f t="shared" si="0"/>
        <v>1</v>
      </c>
      <c r="Q18" s="265">
        <f t="shared" si="1"/>
        <v>1</v>
      </c>
      <c r="R18" s="265">
        <f t="shared" si="2"/>
        <v>1</v>
      </c>
      <c r="S18" s="266">
        <f t="shared" ref="S18:S54" si="9">IFERROR(O18/K18,"100%")</f>
        <v>1</v>
      </c>
      <c r="T18" s="264">
        <f t="shared" si="7"/>
        <v>1</v>
      </c>
      <c r="U18" s="265">
        <f t="shared" si="8"/>
        <v>1</v>
      </c>
      <c r="V18" s="266">
        <f>IFERROR(((L18+M18+N18+O18)/(H18+I18+J18+K18)),"100%")</f>
        <v>1</v>
      </c>
      <c r="W18" s="25" t="s">
        <v>183</v>
      </c>
    </row>
    <row r="19" spans="2:23" ht="113.25" customHeight="1" x14ac:dyDescent="0.3">
      <c r="B19" s="103" t="s">
        <v>28</v>
      </c>
      <c r="C19" s="154" t="s">
        <v>60</v>
      </c>
      <c r="D19" s="108" t="s">
        <v>94</v>
      </c>
      <c r="E19" s="115" t="s">
        <v>132</v>
      </c>
      <c r="F19" s="118" t="s">
        <v>137</v>
      </c>
      <c r="G19" s="137">
        <v>72</v>
      </c>
      <c r="H19" s="139">
        <v>18</v>
      </c>
      <c r="I19" s="1">
        <v>18</v>
      </c>
      <c r="J19" s="142">
        <v>18</v>
      </c>
      <c r="K19" s="38">
        <v>18</v>
      </c>
      <c r="L19" s="49">
        <v>15</v>
      </c>
      <c r="M19" s="1">
        <v>21</v>
      </c>
      <c r="N19" s="1">
        <v>18</v>
      </c>
      <c r="O19" s="2">
        <v>18</v>
      </c>
      <c r="P19" s="264">
        <f t="shared" si="0"/>
        <v>0.83333333333333337</v>
      </c>
      <c r="Q19" s="265">
        <f t="shared" si="1"/>
        <v>1.1666666666666667</v>
      </c>
      <c r="R19" s="265">
        <f t="shared" si="2"/>
        <v>1</v>
      </c>
      <c r="S19" s="266">
        <f t="shared" si="9"/>
        <v>1</v>
      </c>
      <c r="T19" s="264">
        <f t="shared" si="7"/>
        <v>1</v>
      </c>
      <c r="U19" s="265">
        <f t="shared" si="8"/>
        <v>1</v>
      </c>
      <c r="V19" s="266">
        <f>IFERROR(((L19+M19+N19+O19)/(H19+I19+J19+K19)),"100%")</f>
        <v>1</v>
      </c>
      <c r="W19" s="25" t="s">
        <v>190</v>
      </c>
    </row>
    <row r="20" spans="2:23" ht="96.6" x14ac:dyDescent="0.3">
      <c r="B20" s="120" t="s">
        <v>48</v>
      </c>
      <c r="C20" s="153" t="s">
        <v>61</v>
      </c>
      <c r="D20" s="54" t="s">
        <v>95</v>
      </c>
      <c r="E20" s="131" t="s">
        <v>131</v>
      </c>
      <c r="F20" s="130" t="s">
        <v>138</v>
      </c>
      <c r="G20" s="137">
        <v>10280</v>
      </c>
      <c r="H20" s="139">
        <v>2620</v>
      </c>
      <c r="I20" s="1">
        <v>2035</v>
      </c>
      <c r="J20" s="142">
        <v>3000</v>
      </c>
      <c r="K20" s="38">
        <v>2628</v>
      </c>
      <c r="L20" s="49">
        <v>2623</v>
      </c>
      <c r="M20" s="1">
        <v>2965</v>
      </c>
      <c r="N20" s="1">
        <v>4436</v>
      </c>
      <c r="O20" s="2">
        <v>2224</v>
      </c>
      <c r="P20" s="264">
        <f t="shared" si="0"/>
        <v>1.001145038167939</v>
      </c>
      <c r="Q20" s="265">
        <f t="shared" si="1"/>
        <v>1.4570024570024569</v>
      </c>
      <c r="R20" s="265">
        <f t="shared" si="2"/>
        <v>1.4786666666666666</v>
      </c>
      <c r="S20" s="266">
        <f t="shared" si="9"/>
        <v>0.84627092846270924</v>
      </c>
      <c r="T20" s="264">
        <f t="shared" si="7"/>
        <v>1.2004296455424275</v>
      </c>
      <c r="U20" s="265">
        <f t="shared" si="8"/>
        <v>1.3094709340300457</v>
      </c>
      <c r="V20" s="266">
        <f>IFERROR(((L20+M20+N20+O20)/(H20+I20+J20+K20)),"100%")</f>
        <v>1.1910920937469609</v>
      </c>
      <c r="W20" s="135" t="s">
        <v>193</v>
      </c>
    </row>
    <row r="21" spans="2:23" ht="96.6" x14ac:dyDescent="0.3">
      <c r="B21" s="103" t="s">
        <v>28</v>
      </c>
      <c r="C21" s="154" t="s">
        <v>62</v>
      </c>
      <c r="D21" s="109" t="s">
        <v>96</v>
      </c>
      <c r="E21" s="115" t="s">
        <v>132</v>
      </c>
      <c r="F21" s="118" t="s">
        <v>139</v>
      </c>
      <c r="G21" s="137">
        <v>10165</v>
      </c>
      <c r="H21" s="139">
        <v>2600</v>
      </c>
      <c r="I21" s="1">
        <v>2000</v>
      </c>
      <c r="J21" s="142">
        <v>2965</v>
      </c>
      <c r="K21" s="38">
        <v>2600</v>
      </c>
      <c r="L21" s="49">
        <v>2603</v>
      </c>
      <c r="M21" s="1">
        <v>2861</v>
      </c>
      <c r="N21" s="1">
        <v>4422</v>
      </c>
      <c r="O21" s="2">
        <v>2199</v>
      </c>
      <c r="P21" s="264">
        <f t="shared" si="0"/>
        <v>1.0011538461538461</v>
      </c>
      <c r="Q21" s="265">
        <f t="shared" si="1"/>
        <v>1.4305000000000001</v>
      </c>
      <c r="R21" s="265">
        <f t="shared" si="2"/>
        <v>1.4913996627318717</v>
      </c>
      <c r="S21" s="266">
        <f t="shared" si="9"/>
        <v>0.84576923076923072</v>
      </c>
      <c r="T21" s="264">
        <f t="shared" si="7"/>
        <v>1.1878260869565218</v>
      </c>
      <c r="U21" s="265">
        <f t="shared" si="8"/>
        <v>1.3068076668869795</v>
      </c>
      <c r="V21" s="266">
        <f>IFERROR(((L21+M21+N21+O21)/(H21+I21+J21+K21)),"100%")</f>
        <v>1.1888834235120511</v>
      </c>
      <c r="W21" s="25" t="s">
        <v>194</v>
      </c>
    </row>
    <row r="22" spans="2:23" ht="96.6" x14ac:dyDescent="0.3">
      <c r="B22" s="103" t="s">
        <v>28</v>
      </c>
      <c r="C22" s="154" t="s">
        <v>63</v>
      </c>
      <c r="D22" s="109" t="s">
        <v>97</v>
      </c>
      <c r="E22" s="115" t="s">
        <v>132</v>
      </c>
      <c r="F22" s="118" t="s">
        <v>140</v>
      </c>
      <c r="G22" s="137">
        <v>115</v>
      </c>
      <c r="H22" s="139">
        <v>20</v>
      </c>
      <c r="I22" s="1">
        <v>35</v>
      </c>
      <c r="J22" s="142">
        <v>35</v>
      </c>
      <c r="K22" s="38">
        <v>25</v>
      </c>
      <c r="L22" s="49">
        <v>20</v>
      </c>
      <c r="M22" s="1">
        <v>104</v>
      </c>
      <c r="N22" s="1">
        <v>14</v>
      </c>
      <c r="O22" s="2">
        <v>25</v>
      </c>
      <c r="P22" s="264">
        <f t="shared" si="0"/>
        <v>1</v>
      </c>
      <c r="Q22" s="265">
        <f t="shared" si="1"/>
        <v>2.9714285714285715</v>
      </c>
      <c r="R22" s="265">
        <f t="shared" si="2"/>
        <v>0.4</v>
      </c>
      <c r="S22" s="266">
        <f t="shared" si="9"/>
        <v>1</v>
      </c>
      <c r="T22" s="264">
        <f t="shared" si="7"/>
        <v>2.2545454545454544</v>
      </c>
      <c r="U22" s="265">
        <f t="shared" si="8"/>
        <v>1.5333333333333334</v>
      </c>
      <c r="V22" s="266">
        <f>IFERROR(((L22+M22+N22+O22)/(H22+I22+J22+K22)),"100%")</f>
        <v>1.4173913043478261</v>
      </c>
      <c r="W22" s="25" t="s">
        <v>210</v>
      </c>
    </row>
    <row r="23" spans="2:23" ht="96.6" x14ac:dyDescent="0.3">
      <c r="B23" s="120" t="s">
        <v>49</v>
      </c>
      <c r="C23" s="155" t="s">
        <v>64</v>
      </c>
      <c r="D23" s="121" t="s">
        <v>98</v>
      </c>
      <c r="E23" s="131" t="s">
        <v>132</v>
      </c>
      <c r="F23" s="130" t="s">
        <v>141</v>
      </c>
      <c r="G23" s="137">
        <v>15583</v>
      </c>
      <c r="H23" s="139">
        <v>1875</v>
      </c>
      <c r="I23" s="1">
        <v>9622</v>
      </c>
      <c r="J23" s="142">
        <v>2101</v>
      </c>
      <c r="K23" s="38">
        <v>1985</v>
      </c>
      <c r="L23" s="49">
        <v>1728</v>
      </c>
      <c r="M23" s="1">
        <v>9425</v>
      </c>
      <c r="N23" s="1">
        <v>1375</v>
      </c>
      <c r="O23" s="2">
        <v>1123</v>
      </c>
      <c r="P23" s="264">
        <f t="shared" si="0"/>
        <v>0.92159999999999997</v>
      </c>
      <c r="Q23" s="265">
        <f t="shared" si="1"/>
        <v>0.97952608605279567</v>
      </c>
      <c r="R23" s="265">
        <f t="shared" si="2"/>
        <v>0.65445026178010468</v>
      </c>
      <c r="S23" s="266">
        <f>IFERROR(O23/K23,"100%")</f>
        <v>0.56574307304785898</v>
      </c>
      <c r="T23" s="264">
        <f t="shared" si="7"/>
        <v>0.97007915108289122</v>
      </c>
      <c r="U23" s="265">
        <f t="shared" si="8"/>
        <v>0.92131195764082952</v>
      </c>
      <c r="V23" s="266">
        <f>IFERROR(((L23+M23+N23+O23)/(H23+I23+J23+K23)),"100%")</f>
        <v>0.87601873836873512</v>
      </c>
      <c r="W23" s="135" t="s">
        <v>186</v>
      </c>
    </row>
    <row r="24" spans="2:23" ht="96.6" x14ac:dyDescent="0.3">
      <c r="B24" s="104" t="s">
        <v>50</v>
      </c>
      <c r="C24" s="156" t="s">
        <v>65</v>
      </c>
      <c r="D24" s="110" t="s">
        <v>99</v>
      </c>
      <c r="E24" s="116" t="s">
        <v>132</v>
      </c>
      <c r="F24" s="118" t="s">
        <v>142</v>
      </c>
      <c r="G24" s="137">
        <v>7</v>
      </c>
      <c r="H24" s="139">
        <v>2</v>
      </c>
      <c r="I24" s="1">
        <v>1</v>
      </c>
      <c r="J24" s="142">
        <v>2</v>
      </c>
      <c r="K24" s="38">
        <v>2</v>
      </c>
      <c r="L24" s="49">
        <v>2</v>
      </c>
      <c r="M24" s="1">
        <v>1</v>
      </c>
      <c r="N24" s="1">
        <v>2</v>
      </c>
      <c r="O24" s="2">
        <v>2</v>
      </c>
      <c r="P24" s="264">
        <f t="shared" si="0"/>
        <v>1</v>
      </c>
      <c r="Q24" s="265">
        <f t="shared" si="1"/>
        <v>1</v>
      </c>
      <c r="R24" s="265">
        <f t="shared" si="2"/>
        <v>1</v>
      </c>
      <c r="S24" s="266">
        <f t="shared" si="9"/>
        <v>1</v>
      </c>
      <c r="T24" s="264">
        <f t="shared" si="7"/>
        <v>1</v>
      </c>
      <c r="U24" s="265">
        <f t="shared" si="8"/>
        <v>1</v>
      </c>
      <c r="V24" s="266">
        <f>IFERROR(((L24+M24+N24+O24)/(H24+I24+J24+K24)),"100%")</f>
        <v>1</v>
      </c>
      <c r="W24" s="25" t="s">
        <v>174</v>
      </c>
    </row>
    <row r="25" spans="2:23" ht="110.4" x14ac:dyDescent="0.3">
      <c r="B25" s="104" t="s">
        <v>50</v>
      </c>
      <c r="C25" s="156" t="s">
        <v>66</v>
      </c>
      <c r="D25" s="110" t="s">
        <v>100</v>
      </c>
      <c r="E25" s="116" t="s">
        <v>132</v>
      </c>
      <c r="F25" s="118" t="s">
        <v>143</v>
      </c>
      <c r="G25" s="137">
        <v>5</v>
      </c>
      <c r="H25" s="139">
        <v>2</v>
      </c>
      <c r="I25" s="1">
        <v>1</v>
      </c>
      <c r="J25" s="142"/>
      <c r="K25" s="38">
        <v>2</v>
      </c>
      <c r="L25" s="49">
        <v>2</v>
      </c>
      <c r="M25" s="1">
        <v>1</v>
      </c>
      <c r="N25" s="1"/>
      <c r="O25" s="2">
        <v>2</v>
      </c>
      <c r="P25" s="264">
        <f t="shared" si="0"/>
        <v>1</v>
      </c>
      <c r="Q25" s="265">
        <f t="shared" si="1"/>
        <v>1</v>
      </c>
      <c r="R25" s="265" t="str">
        <f t="shared" si="2"/>
        <v>100%</v>
      </c>
      <c r="S25" s="266">
        <f t="shared" si="9"/>
        <v>1</v>
      </c>
      <c r="T25" s="264">
        <f t="shared" si="7"/>
        <v>1</v>
      </c>
      <c r="U25" s="265">
        <f t="shared" si="8"/>
        <v>1</v>
      </c>
      <c r="V25" s="266">
        <f>IFERROR(((L25+M25+N25+O25)/(H25+I25+J25+K25)),"100%")</f>
        <v>1</v>
      </c>
      <c r="W25" s="25" t="s">
        <v>182</v>
      </c>
    </row>
    <row r="26" spans="2:23" ht="96.6" x14ac:dyDescent="0.3">
      <c r="B26" s="104" t="s">
        <v>50</v>
      </c>
      <c r="C26" s="156" t="s">
        <v>67</v>
      </c>
      <c r="D26" s="110" t="s">
        <v>101</v>
      </c>
      <c r="E26" s="116" t="s">
        <v>132</v>
      </c>
      <c r="F26" s="118" t="s">
        <v>144</v>
      </c>
      <c r="G26" s="137">
        <v>83</v>
      </c>
      <c r="H26" s="139">
        <v>25</v>
      </c>
      <c r="I26" s="1">
        <v>20</v>
      </c>
      <c r="J26" s="142">
        <v>13</v>
      </c>
      <c r="K26" s="38">
        <v>25</v>
      </c>
      <c r="L26" s="49">
        <v>24</v>
      </c>
      <c r="M26" s="1">
        <v>24</v>
      </c>
      <c r="N26" s="1">
        <v>34</v>
      </c>
      <c r="O26" s="2">
        <v>21</v>
      </c>
      <c r="P26" s="264">
        <f t="shared" si="0"/>
        <v>0.96</v>
      </c>
      <c r="Q26" s="265">
        <f t="shared" si="1"/>
        <v>1.2</v>
      </c>
      <c r="R26" s="265">
        <f t="shared" si="2"/>
        <v>2.6153846153846154</v>
      </c>
      <c r="S26" s="266">
        <f t="shared" si="9"/>
        <v>0.84</v>
      </c>
      <c r="T26" s="264">
        <f t="shared" si="7"/>
        <v>1.0666666666666667</v>
      </c>
      <c r="U26" s="265">
        <f t="shared" si="8"/>
        <v>1.4137931034482758</v>
      </c>
      <c r="V26" s="266">
        <f>IFERROR(((L26+M26+N26+O26)/(H26+I26+J26+K26)),"100%")</f>
        <v>1.2409638554216869</v>
      </c>
      <c r="W26" s="25" t="s">
        <v>195</v>
      </c>
    </row>
    <row r="27" spans="2:23" ht="96.6" x14ac:dyDescent="0.3">
      <c r="B27" s="104" t="s">
        <v>50</v>
      </c>
      <c r="C27" s="156" t="s">
        <v>68</v>
      </c>
      <c r="D27" s="110" t="s">
        <v>102</v>
      </c>
      <c r="E27" s="116" t="s">
        <v>132</v>
      </c>
      <c r="F27" s="118" t="s">
        <v>145</v>
      </c>
      <c r="G27" s="137">
        <v>9100</v>
      </c>
      <c r="H27" s="139">
        <v>290</v>
      </c>
      <c r="I27" s="1">
        <v>8240</v>
      </c>
      <c r="J27" s="142">
        <v>320</v>
      </c>
      <c r="K27" s="38">
        <v>250</v>
      </c>
      <c r="L27" s="49">
        <v>417</v>
      </c>
      <c r="M27" s="1">
        <v>8269</v>
      </c>
      <c r="N27" s="1">
        <v>456</v>
      </c>
      <c r="O27" s="2">
        <v>227</v>
      </c>
      <c r="P27" s="264">
        <f t="shared" si="0"/>
        <v>1.4379310344827587</v>
      </c>
      <c r="Q27" s="265">
        <f t="shared" si="1"/>
        <v>1.0035194174757283</v>
      </c>
      <c r="R27" s="265">
        <f t="shared" si="2"/>
        <v>1.425</v>
      </c>
      <c r="S27" s="266">
        <f t="shared" si="9"/>
        <v>0.90800000000000003</v>
      </c>
      <c r="T27" s="264">
        <f t="shared" si="7"/>
        <v>1.0182883939038687</v>
      </c>
      <c r="U27" s="265">
        <f t="shared" si="8"/>
        <v>1.0329943502824859</v>
      </c>
      <c r="V27" s="266">
        <f>IFERROR(((L27+M27+N27+O27)/(H27+I27+J27+K27)),"100%")</f>
        <v>1.0295604395604396</v>
      </c>
      <c r="W27" s="25" t="s">
        <v>196</v>
      </c>
    </row>
    <row r="28" spans="2:23" ht="110.4" x14ac:dyDescent="0.3">
      <c r="B28" s="104" t="s">
        <v>50</v>
      </c>
      <c r="C28" s="156" t="s">
        <v>69</v>
      </c>
      <c r="D28" s="110" t="s">
        <v>103</v>
      </c>
      <c r="E28" s="116" t="s">
        <v>132</v>
      </c>
      <c r="F28" s="118" t="s">
        <v>146</v>
      </c>
      <c r="G28" s="137">
        <v>1340</v>
      </c>
      <c r="H28" s="139">
        <v>300</v>
      </c>
      <c r="I28" s="1">
        <v>350</v>
      </c>
      <c r="J28" s="142">
        <v>240</v>
      </c>
      <c r="K28" s="38">
        <v>450</v>
      </c>
      <c r="L28" s="49">
        <v>542</v>
      </c>
      <c r="M28" s="1">
        <v>382</v>
      </c>
      <c r="N28" s="1">
        <v>336</v>
      </c>
      <c r="O28" s="2">
        <v>299</v>
      </c>
      <c r="P28" s="264">
        <f t="shared" si="0"/>
        <v>1.8066666666666666</v>
      </c>
      <c r="Q28" s="265">
        <f>IFERROR(M28/I28,"100%")</f>
        <v>1.0914285714285714</v>
      </c>
      <c r="R28" s="265">
        <f>IFERROR(N28/J28,"100%")</f>
        <v>1.4</v>
      </c>
      <c r="S28" s="266">
        <f>IFERROR(O28/K28,"100%")</f>
        <v>0.66444444444444439</v>
      </c>
      <c r="T28" s="264">
        <f t="shared" si="7"/>
        <v>1.4215384615384616</v>
      </c>
      <c r="U28" s="265">
        <f t="shared" si="8"/>
        <v>1.4157303370786516</v>
      </c>
      <c r="V28" s="266">
        <f>IFERROR(((L28+M28+N28+O28)/(H28+I28+J28+K28)),"100%")</f>
        <v>1.1634328358208956</v>
      </c>
      <c r="W28" s="25" t="s">
        <v>197</v>
      </c>
    </row>
    <row r="29" spans="2:23" ht="110.4" x14ac:dyDescent="0.3">
      <c r="B29" s="104" t="s">
        <v>50</v>
      </c>
      <c r="C29" s="156" t="s">
        <v>70</v>
      </c>
      <c r="D29" s="110" t="s">
        <v>104</v>
      </c>
      <c r="E29" s="116" t="s">
        <v>132</v>
      </c>
      <c r="F29" s="118" t="s">
        <v>147</v>
      </c>
      <c r="G29" s="137">
        <v>5000</v>
      </c>
      <c r="H29" s="139">
        <v>1250</v>
      </c>
      <c r="I29" s="1">
        <v>1000</v>
      </c>
      <c r="J29" s="142">
        <v>1500</v>
      </c>
      <c r="K29" s="38">
        <v>1250</v>
      </c>
      <c r="L29" s="49">
        <v>739</v>
      </c>
      <c r="M29" s="1">
        <v>707</v>
      </c>
      <c r="N29" s="1">
        <v>515</v>
      </c>
      <c r="O29" s="2">
        <v>551</v>
      </c>
      <c r="P29" s="264">
        <f t="shared" si="0"/>
        <v>0.59119999999999995</v>
      </c>
      <c r="Q29" s="265">
        <f t="shared" si="1"/>
        <v>0.70699999999999996</v>
      </c>
      <c r="R29" s="265">
        <f t="shared" si="2"/>
        <v>0.34333333333333332</v>
      </c>
      <c r="S29" s="266">
        <f t="shared" si="9"/>
        <v>0.44080000000000003</v>
      </c>
      <c r="T29" s="264">
        <f t="shared" si="7"/>
        <v>0.64266666666666672</v>
      </c>
      <c r="U29" s="265">
        <f t="shared" si="8"/>
        <v>0.52293333333333336</v>
      </c>
      <c r="V29" s="266">
        <f>IFERROR(((L29+M29+N29+O29)/(H29+I29+J29+K29)),"100%")</f>
        <v>0.50239999999999996</v>
      </c>
      <c r="W29" s="25" t="s">
        <v>173</v>
      </c>
    </row>
    <row r="30" spans="2:23" ht="110.4" x14ac:dyDescent="0.3">
      <c r="B30" s="104" t="s">
        <v>50</v>
      </c>
      <c r="C30" s="156" t="s">
        <v>71</v>
      </c>
      <c r="D30" s="110" t="s">
        <v>105</v>
      </c>
      <c r="E30" s="116" t="s">
        <v>132</v>
      </c>
      <c r="F30" s="118" t="s">
        <v>148</v>
      </c>
      <c r="G30" s="137">
        <v>6</v>
      </c>
      <c r="H30" s="139">
        <v>2</v>
      </c>
      <c r="I30" s="1">
        <v>1</v>
      </c>
      <c r="J30" s="142">
        <v>2</v>
      </c>
      <c r="K30" s="38">
        <v>1</v>
      </c>
      <c r="L30" s="49">
        <v>2</v>
      </c>
      <c r="M30" s="1">
        <v>1</v>
      </c>
      <c r="N30" s="1">
        <v>2</v>
      </c>
      <c r="O30" s="2">
        <v>1</v>
      </c>
      <c r="P30" s="264">
        <f t="shared" si="0"/>
        <v>1</v>
      </c>
      <c r="Q30" s="265">
        <f t="shared" si="1"/>
        <v>1</v>
      </c>
      <c r="R30" s="265">
        <f t="shared" si="2"/>
        <v>1</v>
      </c>
      <c r="S30" s="266">
        <f t="shared" si="9"/>
        <v>1</v>
      </c>
      <c r="T30" s="264">
        <f t="shared" si="7"/>
        <v>1</v>
      </c>
      <c r="U30" s="265">
        <f t="shared" si="8"/>
        <v>1</v>
      </c>
      <c r="V30" s="266">
        <f>IFERROR(((L30+M30+N30+O30)/(H30+I30+J30+K30)),"100%")</f>
        <v>1</v>
      </c>
      <c r="W30" s="25" t="s">
        <v>174</v>
      </c>
    </row>
    <row r="31" spans="2:23" ht="110.4" x14ac:dyDescent="0.3">
      <c r="B31" s="104" t="s">
        <v>50</v>
      </c>
      <c r="C31" s="156" t="s">
        <v>72</v>
      </c>
      <c r="D31" s="110" t="s">
        <v>106</v>
      </c>
      <c r="E31" s="116" t="s">
        <v>132</v>
      </c>
      <c r="F31" s="118" t="s">
        <v>148</v>
      </c>
      <c r="G31" s="137">
        <v>2</v>
      </c>
      <c r="H31" s="139"/>
      <c r="I31" s="1">
        <v>1</v>
      </c>
      <c r="J31" s="142"/>
      <c r="K31" s="38">
        <v>1</v>
      </c>
      <c r="L31" s="49"/>
      <c r="M31" s="1">
        <v>1</v>
      </c>
      <c r="N31" s="1"/>
      <c r="O31" s="2">
        <v>1</v>
      </c>
      <c r="P31" s="264" t="str">
        <f>IFERROR(L31/H31,"100%")</f>
        <v>100%</v>
      </c>
      <c r="Q31" s="265">
        <f>IFERROR(M31/I31,"100%")</f>
        <v>1</v>
      </c>
      <c r="R31" s="265" t="str">
        <f t="shared" si="2"/>
        <v>100%</v>
      </c>
      <c r="S31" s="266">
        <f t="shared" si="9"/>
        <v>1</v>
      </c>
      <c r="T31" s="264">
        <f t="shared" si="7"/>
        <v>1</v>
      </c>
      <c r="U31" s="265">
        <f t="shared" si="8"/>
        <v>1</v>
      </c>
      <c r="V31" s="266">
        <f>IFERROR(((L31+M31+N31+O31)/(H31+I31+J31+K31)),"100%")</f>
        <v>1</v>
      </c>
      <c r="W31" s="25" t="s">
        <v>174</v>
      </c>
    </row>
    <row r="32" spans="2:23" ht="110.4" x14ac:dyDescent="0.3">
      <c r="B32" s="104" t="s">
        <v>50</v>
      </c>
      <c r="C32" s="156" t="s">
        <v>73</v>
      </c>
      <c r="D32" s="110" t="s">
        <v>107</v>
      </c>
      <c r="E32" s="116" t="s">
        <v>132</v>
      </c>
      <c r="F32" s="118" t="s">
        <v>149</v>
      </c>
      <c r="G32" s="138">
        <v>40</v>
      </c>
      <c r="H32" s="140">
        <v>4</v>
      </c>
      <c r="I32" s="124">
        <v>8</v>
      </c>
      <c r="J32" s="143">
        <v>24</v>
      </c>
      <c r="K32" s="127">
        <v>4</v>
      </c>
      <c r="L32" s="125">
        <v>0</v>
      </c>
      <c r="M32" s="124">
        <v>39</v>
      </c>
      <c r="N32" s="124">
        <v>30</v>
      </c>
      <c r="O32" s="126">
        <v>29</v>
      </c>
      <c r="P32" s="264">
        <f t="shared" si="0"/>
        <v>0</v>
      </c>
      <c r="Q32" s="265">
        <f t="shared" si="1"/>
        <v>4.875</v>
      </c>
      <c r="R32" s="265">
        <f t="shared" si="2"/>
        <v>1.25</v>
      </c>
      <c r="S32" s="266">
        <f t="shared" si="9"/>
        <v>7.25</v>
      </c>
      <c r="T32" s="264">
        <f t="shared" si="7"/>
        <v>3.25</v>
      </c>
      <c r="U32" s="265">
        <f t="shared" si="8"/>
        <v>1.9166666666666667</v>
      </c>
      <c r="V32" s="266">
        <f>IFERROR(((L32+M32+N32+O32)/(H32+I32+J32+K32)),"100%")</f>
        <v>2.4500000000000002</v>
      </c>
      <c r="W32" s="25" t="s">
        <v>187</v>
      </c>
    </row>
    <row r="33" spans="2:23" ht="83.25" customHeight="1" x14ac:dyDescent="0.3">
      <c r="B33" s="205" t="s">
        <v>51</v>
      </c>
      <c r="C33" s="224" t="s">
        <v>74</v>
      </c>
      <c r="D33" s="132" t="s">
        <v>108</v>
      </c>
      <c r="E33" s="131" t="s">
        <v>132</v>
      </c>
      <c r="F33" s="133" t="s">
        <v>150</v>
      </c>
      <c r="G33" s="137">
        <v>120</v>
      </c>
      <c r="H33" s="142">
        <v>30</v>
      </c>
      <c r="I33" s="1">
        <v>30</v>
      </c>
      <c r="J33" s="142">
        <v>30</v>
      </c>
      <c r="K33" s="1">
        <v>30</v>
      </c>
      <c r="L33" s="125">
        <v>30</v>
      </c>
      <c r="M33" s="124">
        <v>30</v>
      </c>
      <c r="N33" s="124">
        <v>9</v>
      </c>
      <c r="O33" s="126">
        <v>10</v>
      </c>
      <c r="P33" s="264">
        <f t="shared" si="0"/>
        <v>1</v>
      </c>
      <c r="Q33" s="265">
        <f t="shared" si="1"/>
        <v>1</v>
      </c>
      <c r="R33" s="265">
        <f t="shared" si="2"/>
        <v>0.3</v>
      </c>
      <c r="S33" s="266">
        <f t="shared" si="9"/>
        <v>0.33333333333333331</v>
      </c>
      <c r="T33" s="264">
        <f t="shared" si="7"/>
        <v>1</v>
      </c>
      <c r="U33" s="265">
        <f t="shared" si="8"/>
        <v>0.76666666666666672</v>
      </c>
      <c r="V33" s="266">
        <f>IFERROR(((L33+M33+N33+O33)/(H33+I33+J33+K33)),"100%")</f>
        <v>0.65833333333333333</v>
      </c>
      <c r="W33" s="134" t="s">
        <v>198</v>
      </c>
    </row>
    <row r="34" spans="2:23" ht="112.5" customHeight="1" x14ac:dyDescent="0.3">
      <c r="B34" s="206"/>
      <c r="C34" s="225"/>
      <c r="D34" s="54" t="s">
        <v>109</v>
      </c>
      <c r="E34" s="131" t="s">
        <v>132</v>
      </c>
      <c r="F34" s="130" t="s">
        <v>151</v>
      </c>
      <c r="G34" s="138">
        <v>95</v>
      </c>
      <c r="H34" s="142">
        <v>23</v>
      </c>
      <c r="I34" s="1">
        <v>24</v>
      </c>
      <c r="J34" s="142">
        <v>23</v>
      </c>
      <c r="K34" s="1">
        <v>25</v>
      </c>
      <c r="L34" s="125">
        <v>35</v>
      </c>
      <c r="M34" s="124">
        <v>39</v>
      </c>
      <c r="N34" s="124">
        <v>41</v>
      </c>
      <c r="O34" s="126">
        <v>41</v>
      </c>
      <c r="P34" s="264">
        <f t="shared" si="0"/>
        <v>1.5217391304347827</v>
      </c>
      <c r="Q34" s="265">
        <f t="shared" si="1"/>
        <v>1.625</v>
      </c>
      <c r="R34" s="265">
        <f t="shared" si="2"/>
        <v>1.7826086956521738</v>
      </c>
      <c r="S34" s="266">
        <f t="shared" si="9"/>
        <v>1.64</v>
      </c>
      <c r="T34" s="264">
        <f t="shared" si="7"/>
        <v>1.574468085106383</v>
      </c>
      <c r="U34" s="265">
        <f t="shared" si="8"/>
        <v>1.6428571428571428</v>
      </c>
      <c r="V34" s="266">
        <f>IFERROR(((L34+M34+N34+O34)/(H34+I34+J34+K34)),"100%")</f>
        <v>1.6421052631578947</v>
      </c>
      <c r="W34" s="134" t="s">
        <v>175</v>
      </c>
    </row>
    <row r="35" spans="2:23" ht="96.6" x14ac:dyDescent="0.3">
      <c r="B35" s="105" t="s">
        <v>52</v>
      </c>
      <c r="C35" s="157" t="s">
        <v>75</v>
      </c>
      <c r="D35" s="111" t="s">
        <v>110</v>
      </c>
      <c r="E35" s="3" t="s">
        <v>132</v>
      </c>
      <c r="F35" s="118" t="s">
        <v>152</v>
      </c>
      <c r="G35" s="137">
        <v>200</v>
      </c>
      <c r="H35" s="139">
        <v>50</v>
      </c>
      <c r="I35" s="1">
        <v>50</v>
      </c>
      <c r="J35" s="142">
        <v>50</v>
      </c>
      <c r="K35" s="38">
        <v>50</v>
      </c>
      <c r="L35" s="125">
        <v>51</v>
      </c>
      <c r="M35" s="124">
        <v>64</v>
      </c>
      <c r="N35" s="124">
        <v>36</v>
      </c>
      <c r="O35" s="126">
        <v>42</v>
      </c>
      <c r="P35" s="264">
        <f t="shared" si="0"/>
        <v>1.02</v>
      </c>
      <c r="Q35" s="265">
        <f t="shared" si="1"/>
        <v>1.28</v>
      </c>
      <c r="R35" s="265">
        <f t="shared" si="2"/>
        <v>0.72</v>
      </c>
      <c r="S35" s="266">
        <f t="shared" si="9"/>
        <v>0.84</v>
      </c>
      <c r="T35" s="264">
        <f t="shared" si="7"/>
        <v>1.1499999999999999</v>
      </c>
      <c r="U35" s="265">
        <f t="shared" si="8"/>
        <v>1.0066666666666666</v>
      </c>
      <c r="V35" s="266">
        <f>IFERROR(((L35+M35+N35+O35)/(H35+I35+J35+K35)),"100%")</f>
        <v>0.96499999999999997</v>
      </c>
      <c r="W35" s="25" t="s">
        <v>191</v>
      </c>
    </row>
    <row r="36" spans="2:23" ht="96.6" x14ac:dyDescent="0.3">
      <c r="B36" s="105" t="s">
        <v>52</v>
      </c>
      <c r="C36" s="157" t="s">
        <v>76</v>
      </c>
      <c r="D36" s="111" t="s">
        <v>111</v>
      </c>
      <c r="E36" s="3" t="s">
        <v>132</v>
      </c>
      <c r="F36" s="118" t="s">
        <v>153</v>
      </c>
      <c r="G36" s="137">
        <v>300</v>
      </c>
      <c r="H36" s="139">
        <v>75</v>
      </c>
      <c r="I36" s="1">
        <v>75</v>
      </c>
      <c r="J36" s="142">
        <v>75</v>
      </c>
      <c r="K36" s="38">
        <v>75</v>
      </c>
      <c r="L36" s="49">
        <v>29</v>
      </c>
      <c r="M36" s="1">
        <v>30</v>
      </c>
      <c r="N36" s="1">
        <v>42</v>
      </c>
      <c r="O36" s="2">
        <v>33</v>
      </c>
      <c r="P36" s="264">
        <f t="shared" si="0"/>
        <v>0.38666666666666666</v>
      </c>
      <c r="Q36" s="265">
        <f t="shared" si="1"/>
        <v>0.4</v>
      </c>
      <c r="R36" s="265">
        <f t="shared" si="2"/>
        <v>0.56000000000000005</v>
      </c>
      <c r="S36" s="266">
        <f t="shared" si="9"/>
        <v>0.44</v>
      </c>
      <c r="T36" s="264">
        <f t="shared" si="7"/>
        <v>0.39333333333333331</v>
      </c>
      <c r="U36" s="265">
        <f t="shared" si="8"/>
        <v>0.44888888888888889</v>
      </c>
      <c r="V36" s="266">
        <f t="shared" ref="V17:V54" si="10">IFERROR(((L36+M36+N36+O36)/(H36+I36+J36+K36)),"100%")</f>
        <v>0.44666666666666666</v>
      </c>
      <c r="W36" s="25" t="s">
        <v>176</v>
      </c>
    </row>
    <row r="37" spans="2:23" ht="126.75" customHeight="1" x14ac:dyDescent="0.3">
      <c r="B37" s="120" t="s">
        <v>53</v>
      </c>
      <c r="C37" s="158" t="s">
        <v>77</v>
      </c>
      <c r="D37" s="54" t="s">
        <v>112</v>
      </c>
      <c r="E37" s="131" t="s">
        <v>131</v>
      </c>
      <c r="F37" s="130" t="s">
        <v>154</v>
      </c>
      <c r="G37" s="137">
        <v>120</v>
      </c>
      <c r="H37" s="139">
        <v>30</v>
      </c>
      <c r="I37" s="1">
        <v>30</v>
      </c>
      <c r="J37" s="142">
        <v>30</v>
      </c>
      <c r="K37" s="38">
        <v>30</v>
      </c>
      <c r="L37" s="49">
        <v>15</v>
      </c>
      <c r="M37" s="1">
        <v>19</v>
      </c>
      <c r="N37" s="1">
        <v>13</v>
      </c>
      <c r="O37" s="2">
        <v>13</v>
      </c>
      <c r="P37" s="264">
        <f t="shared" si="0"/>
        <v>0.5</v>
      </c>
      <c r="Q37" s="265">
        <f t="shared" si="1"/>
        <v>0.6333333333333333</v>
      </c>
      <c r="R37" s="265">
        <f t="shared" si="2"/>
        <v>0.43333333333333335</v>
      </c>
      <c r="S37" s="266">
        <f t="shared" si="9"/>
        <v>0.43333333333333335</v>
      </c>
      <c r="T37" s="264">
        <f t="shared" si="7"/>
        <v>0.56666666666666665</v>
      </c>
      <c r="U37" s="265">
        <f t="shared" si="8"/>
        <v>0.52222222222222225</v>
      </c>
      <c r="V37" s="266">
        <f t="shared" si="10"/>
        <v>0.5</v>
      </c>
      <c r="W37" s="135" t="s">
        <v>188</v>
      </c>
    </row>
    <row r="38" spans="2:23" ht="120" customHeight="1" x14ac:dyDescent="0.3">
      <c r="B38" s="105" t="s">
        <v>54</v>
      </c>
      <c r="C38" s="159" t="s">
        <v>78</v>
      </c>
      <c r="D38" s="109" t="s">
        <v>113</v>
      </c>
      <c r="E38" s="115" t="s">
        <v>133</v>
      </c>
      <c r="F38" s="118" t="s">
        <v>155</v>
      </c>
      <c r="G38" s="137">
        <v>3100</v>
      </c>
      <c r="H38" s="139">
        <v>776</v>
      </c>
      <c r="I38" s="1">
        <v>776</v>
      </c>
      <c r="J38" s="142">
        <v>774</v>
      </c>
      <c r="K38" s="38">
        <v>774</v>
      </c>
      <c r="L38" s="49">
        <v>581</v>
      </c>
      <c r="M38" s="1">
        <v>624</v>
      </c>
      <c r="N38" s="1">
        <v>656</v>
      </c>
      <c r="O38" s="2">
        <v>550</v>
      </c>
      <c r="P38" s="264">
        <f t="shared" si="0"/>
        <v>0.74871134020618557</v>
      </c>
      <c r="Q38" s="265">
        <f t="shared" si="1"/>
        <v>0.80412371134020622</v>
      </c>
      <c r="R38" s="265">
        <f t="shared" si="2"/>
        <v>0.84754521963824292</v>
      </c>
      <c r="S38" s="266">
        <f t="shared" si="9"/>
        <v>0.710594315245478</v>
      </c>
      <c r="T38" s="264">
        <f t="shared" si="7"/>
        <v>0.77641752577319589</v>
      </c>
      <c r="U38" s="265">
        <f t="shared" si="8"/>
        <v>0.8000859845227859</v>
      </c>
      <c r="V38" s="266">
        <f t="shared" si="10"/>
        <v>0.77774193548387094</v>
      </c>
      <c r="W38" s="25" t="s">
        <v>177</v>
      </c>
    </row>
    <row r="39" spans="2:23" ht="96.6" x14ac:dyDescent="0.3">
      <c r="B39" s="256" t="s">
        <v>54</v>
      </c>
      <c r="C39" s="258" t="s">
        <v>79</v>
      </c>
      <c r="D39" s="112" t="s">
        <v>114</v>
      </c>
      <c r="E39" s="3" t="s">
        <v>132</v>
      </c>
      <c r="F39" s="118" t="s">
        <v>156</v>
      </c>
      <c r="G39" s="137">
        <v>54</v>
      </c>
      <c r="H39" s="139">
        <v>16</v>
      </c>
      <c r="I39" s="1">
        <v>13</v>
      </c>
      <c r="J39" s="142">
        <v>13</v>
      </c>
      <c r="K39" s="38">
        <v>12</v>
      </c>
      <c r="L39" s="49">
        <v>13</v>
      </c>
      <c r="M39" s="1">
        <v>16</v>
      </c>
      <c r="N39" s="1">
        <v>11</v>
      </c>
      <c r="O39" s="2">
        <v>16</v>
      </c>
      <c r="P39" s="264">
        <f t="shared" si="0"/>
        <v>0.8125</v>
      </c>
      <c r="Q39" s="265">
        <f t="shared" si="1"/>
        <v>1.2307692307692308</v>
      </c>
      <c r="R39" s="265">
        <f t="shared" si="2"/>
        <v>0.84615384615384615</v>
      </c>
      <c r="S39" s="266">
        <f t="shared" si="9"/>
        <v>1.3333333333333333</v>
      </c>
      <c r="T39" s="264">
        <f t="shared" si="7"/>
        <v>1</v>
      </c>
      <c r="U39" s="265">
        <f t="shared" si="8"/>
        <v>0.95238095238095233</v>
      </c>
      <c r="V39" s="266">
        <f t="shared" si="10"/>
        <v>1.037037037037037</v>
      </c>
      <c r="W39" s="25" t="s">
        <v>199</v>
      </c>
    </row>
    <row r="40" spans="2:23" ht="96.6" x14ac:dyDescent="0.3">
      <c r="B40" s="257"/>
      <c r="C40" s="259"/>
      <c r="D40" s="112" t="s">
        <v>115</v>
      </c>
      <c r="E40" s="3" t="s">
        <v>132</v>
      </c>
      <c r="F40" s="118" t="s">
        <v>157</v>
      </c>
      <c r="G40" s="137">
        <v>38</v>
      </c>
      <c r="H40" s="139">
        <v>12</v>
      </c>
      <c r="I40" s="1">
        <v>10</v>
      </c>
      <c r="J40" s="142">
        <v>9</v>
      </c>
      <c r="K40" s="38">
        <v>7</v>
      </c>
      <c r="L40" s="49">
        <v>4</v>
      </c>
      <c r="M40" s="1">
        <v>4</v>
      </c>
      <c r="N40" s="1">
        <v>15</v>
      </c>
      <c r="O40" s="2">
        <v>6</v>
      </c>
      <c r="P40" s="264">
        <f t="shared" si="0"/>
        <v>0.33333333333333331</v>
      </c>
      <c r="Q40" s="265">
        <f t="shared" si="1"/>
        <v>0.4</v>
      </c>
      <c r="R40" s="265">
        <f t="shared" si="2"/>
        <v>1.6666666666666667</v>
      </c>
      <c r="S40" s="266">
        <f t="shared" si="9"/>
        <v>0.8571428571428571</v>
      </c>
      <c r="T40" s="264">
        <f t="shared" si="7"/>
        <v>0.36363636363636365</v>
      </c>
      <c r="U40" s="265">
        <f t="shared" si="8"/>
        <v>0.74193548387096775</v>
      </c>
      <c r="V40" s="266">
        <f t="shared" si="10"/>
        <v>0.76315789473684215</v>
      </c>
      <c r="W40" s="25" t="s">
        <v>200</v>
      </c>
    </row>
    <row r="41" spans="2:23" ht="96.6" x14ac:dyDescent="0.3">
      <c r="B41" s="105" t="s">
        <v>54</v>
      </c>
      <c r="C41" s="157" t="s">
        <v>80</v>
      </c>
      <c r="D41" s="113" t="s">
        <v>116</v>
      </c>
      <c r="E41" s="3" t="s">
        <v>132</v>
      </c>
      <c r="F41" s="118" t="s">
        <v>158</v>
      </c>
      <c r="G41" s="137">
        <v>2900</v>
      </c>
      <c r="H41" s="139">
        <v>1270</v>
      </c>
      <c r="I41" s="1">
        <v>545</v>
      </c>
      <c r="J41" s="142">
        <v>565</v>
      </c>
      <c r="K41" s="38">
        <v>520</v>
      </c>
      <c r="L41" s="49">
        <v>511</v>
      </c>
      <c r="M41" s="1">
        <v>426</v>
      </c>
      <c r="N41" s="1">
        <v>366</v>
      </c>
      <c r="O41" s="2">
        <v>435</v>
      </c>
      <c r="P41" s="264">
        <f t="shared" si="0"/>
        <v>0.40236220472440942</v>
      </c>
      <c r="Q41" s="265">
        <f t="shared" si="1"/>
        <v>0.78165137614678903</v>
      </c>
      <c r="R41" s="265">
        <f t="shared" si="2"/>
        <v>0.64778761061946899</v>
      </c>
      <c r="S41" s="266">
        <f t="shared" si="9"/>
        <v>0.83653846153846156</v>
      </c>
      <c r="T41" s="264">
        <f t="shared" si="7"/>
        <v>0.51625344352617075</v>
      </c>
      <c r="U41" s="265">
        <f t="shared" si="8"/>
        <v>0.54747899159663871</v>
      </c>
      <c r="V41" s="266">
        <f t="shared" si="10"/>
        <v>0.59931034482758616</v>
      </c>
      <c r="W41" s="25" t="s">
        <v>178</v>
      </c>
    </row>
    <row r="42" spans="2:23" ht="135.75" customHeight="1" x14ac:dyDescent="0.3">
      <c r="B42" s="120" t="s">
        <v>55</v>
      </c>
      <c r="C42" s="158" t="s">
        <v>81</v>
      </c>
      <c r="D42" s="54" t="s">
        <v>117</v>
      </c>
      <c r="E42" s="131" t="s">
        <v>131</v>
      </c>
      <c r="F42" s="130" t="s">
        <v>159</v>
      </c>
      <c r="G42" s="137">
        <v>2132</v>
      </c>
      <c r="H42" s="139">
        <v>354</v>
      </c>
      <c r="I42" s="1">
        <v>973</v>
      </c>
      <c r="J42" s="142">
        <v>404</v>
      </c>
      <c r="K42" s="38">
        <v>401</v>
      </c>
      <c r="L42" s="49">
        <f>SUM(L43+L44+L45)</f>
        <v>423</v>
      </c>
      <c r="M42" s="1">
        <f>SUM(M43:M45)</f>
        <v>2179</v>
      </c>
      <c r="N42" s="1">
        <f>SUM(N43:N45)</f>
        <v>439</v>
      </c>
      <c r="O42" s="1">
        <f>SUM(O43:O45)</f>
        <v>383</v>
      </c>
      <c r="P42" s="264">
        <f t="shared" si="0"/>
        <v>1.1949152542372881</v>
      </c>
      <c r="Q42" s="265">
        <f t="shared" si="1"/>
        <v>2.2394655704008222</v>
      </c>
      <c r="R42" s="265">
        <f t="shared" si="2"/>
        <v>1.0866336633663367</v>
      </c>
      <c r="S42" s="266">
        <f t="shared" si="9"/>
        <v>0.95511221945137159</v>
      </c>
      <c r="T42" s="264">
        <f t="shared" si="7"/>
        <v>1.9608138658628484</v>
      </c>
      <c r="U42" s="265">
        <f t="shared" si="8"/>
        <v>1.756787983824379</v>
      </c>
      <c r="V42" s="266">
        <f t="shared" si="10"/>
        <v>1.6060037523452158</v>
      </c>
      <c r="W42" s="135" t="s">
        <v>201</v>
      </c>
    </row>
    <row r="43" spans="2:23" ht="99" customHeight="1" x14ac:dyDescent="0.3">
      <c r="B43" s="103" t="s">
        <v>28</v>
      </c>
      <c r="C43" s="159" t="s">
        <v>82</v>
      </c>
      <c r="D43" s="109" t="s">
        <v>118</v>
      </c>
      <c r="E43" s="115" t="s">
        <v>132</v>
      </c>
      <c r="F43" s="118" t="s">
        <v>160</v>
      </c>
      <c r="G43" s="137">
        <v>787</v>
      </c>
      <c r="H43" s="139">
        <v>190</v>
      </c>
      <c r="I43" s="1">
        <v>190</v>
      </c>
      <c r="J43" s="142">
        <v>190</v>
      </c>
      <c r="K43" s="38">
        <v>217</v>
      </c>
      <c r="L43" s="49">
        <v>222</v>
      </c>
      <c r="M43" s="1">
        <v>898</v>
      </c>
      <c r="N43" s="1">
        <v>243</v>
      </c>
      <c r="O43" s="2">
        <v>184</v>
      </c>
      <c r="P43" s="264">
        <f t="shared" si="0"/>
        <v>1.168421052631579</v>
      </c>
      <c r="Q43" s="265">
        <f t="shared" si="1"/>
        <v>4.7263157894736842</v>
      </c>
      <c r="R43" s="265">
        <f t="shared" si="2"/>
        <v>1.2789473684210526</v>
      </c>
      <c r="S43" s="266">
        <f t="shared" si="9"/>
        <v>0.84792626728110598</v>
      </c>
      <c r="T43" s="264">
        <f t="shared" si="7"/>
        <v>2.9473684210526314</v>
      </c>
      <c r="U43" s="265">
        <f t="shared" si="8"/>
        <v>2.3912280701754387</v>
      </c>
      <c r="V43" s="266">
        <f t="shared" si="10"/>
        <v>1.9656925031766201</v>
      </c>
      <c r="W43" s="25" t="s">
        <v>202</v>
      </c>
    </row>
    <row r="44" spans="2:23" ht="69" x14ac:dyDescent="0.3">
      <c r="B44" s="103" t="s">
        <v>28</v>
      </c>
      <c r="C44" s="159" t="s">
        <v>83</v>
      </c>
      <c r="D44" s="109" t="s">
        <v>119</v>
      </c>
      <c r="E44" s="115" t="s">
        <v>132</v>
      </c>
      <c r="F44" s="118" t="s">
        <v>161</v>
      </c>
      <c r="G44" s="137">
        <v>360</v>
      </c>
      <c r="H44" s="139">
        <v>72</v>
      </c>
      <c r="I44" s="1">
        <v>95</v>
      </c>
      <c r="J44" s="142">
        <v>104</v>
      </c>
      <c r="K44" s="38">
        <v>89</v>
      </c>
      <c r="L44" s="49">
        <v>45</v>
      </c>
      <c r="M44" s="1">
        <v>73</v>
      </c>
      <c r="N44" s="1">
        <v>92</v>
      </c>
      <c r="O44" s="2">
        <v>75</v>
      </c>
      <c r="P44" s="264">
        <f t="shared" si="0"/>
        <v>0.625</v>
      </c>
      <c r="Q44" s="265">
        <f t="shared" si="1"/>
        <v>0.76842105263157889</v>
      </c>
      <c r="R44" s="265">
        <f t="shared" si="2"/>
        <v>0.88461538461538458</v>
      </c>
      <c r="S44" s="266">
        <f t="shared" si="9"/>
        <v>0.84269662921348309</v>
      </c>
      <c r="T44" s="264">
        <f t="shared" si="7"/>
        <v>0.70658682634730541</v>
      </c>
      <c r="U44" s="265">
        <f t="shared" si="8"/>
        <v>0.77490774907749083</v>
      </c>
      <c r="V44" s="266">
        <f t="shared" si="10"/>
        <v>0.79166666666666663</v>
      </c>
      <c r="W44" s="25" t="s">
        <v>179</v>
      </c>
    </row>
    <row r="45" spans="2:23" ht="81" customHeight="1" x14ac:dyDescent="0.3">
      <c r="B45" s="103" t="s">
        <v>28</v>
      </c>
      <c r="C45" s="159" t="s">
        <v>84</v>
      </c>
      <c r="D45" s="109" t="s">
        <v>120</v>
      </c>
      <c r="E45" s="115" t="s">
        <v>132</v>
      </c>
      <c r="F45" s="118" t="s">
        <v>162</v>
      </c>
      <c r="G45" s="149">
        <f>SUM(H45:K45)</f>
        <v>1618</v>
      </c>
      <c r="H45" s="139">
        <v>132</v>
      </c>
      <c r="I45" s="1">
        <v>1205</v>
      </c>
      <c r="J45" s="142">
        <v>143</v>
      </c>
      <c r="K45" s="38">
        <v>138</v>
      </c>
      <c r="L45" s="49">
        <v>156</v>
      </c>
      <c r="M45" s="1">
        <v>1208</v>
      </c>
      <c r="N45" s="1">
        <v>104</v>
      </c>
      <c r="O45" s="2">
        <v>124</v>
      </c>
      <c r="P45" s="264">
        <f t="shared" si="0"/>
        <v>1.1818181818181819</v>
      </c>
      <c r="Q45" s="265">
        <f t="shared" si="1"/>
        <v>1.0024896265560166</v>
      </c>
      <c r="R45" s="265">
        <f t="shared" si="2"/>
        <v>0.72727272727272729</v>
      </c>
      <c r="S45" s="266">
        <f t="shared" si="9"/>
        <v>0.89855072463768115</v>
      </c>
      <c r="T45" s="264">
        <f t="shared" si="7"/>
        <v>1.0201944652206432</v>
      </c>
      <c r="U45" s="265">
        <f t="shared" si="8"/>
        <v>0.99189189189189186</v>
      </c>
      <c r="V45" s="266">
        <f t="shared" si="10"/>
        <v>0.98393077873918422</v>
      </c>
      <c r="W45" s="25" t="s">
        <v>203</v>
      </c>
    </row>
    <row r="46" spans="2:23" ht="116.25" customHeight="1" x14ac:dyDescent="0.3">
      <c r="B46" s="120" t="s">
        <v>56</v>
      </c>
      <c r="C46" s="160" t="s">
        <v>85</v>
      </c>
      <c r="D46" s="128" t="s">
        <v>121</v>
      </c>
      <c r="E46" s="129" t="s">
        <v>132</v>
      </c>
      <c r="F46" s="130" t="s">
        <v>163</v>
      </c>
      <c r="G46" s="137">
        <v>2032</v>
      </c>
      <c r="H46" s="139">
        <v>403</v>
      </c>
      <c r="I46" s="1">
        <v>568</v>
      </c>
      <c r="J46" s="142">
        <v>583</v>
      </c>
      <c r="K46" s="38">
        <v>478</v>
      </c>
      <c r="L46" s="49">
        <f>SUM(L47:L54)</f>
        <v>335</v>
      </c>
      <c r="M46" s="1">
        <f>SUM(M47:M54)</f>
        <v>512</v>
      </c>
      <c r="N46" s="1">
        <f>SUM(N47:N54)</f>
        <v>551</v>
      </c>
      <c r="O46" s="1">
        <f>SUM(O47:O54)</f>
        <v>445</v>
      </c>
      <c r="P46" s="264">
        <f t="shared" si="0"/>
        <v>0.83126550868486349</v>
      </c>
      <c r="Q46" s="265">
        <f t="shared" si="1"/>
        <v>0.90140845070422537</v>
      </c>
      <c r="R46" s="265">
        <f t="shared" si="2"/>
        <v>0.94511149228130364</v>
      </c>
      <c r="S46" s="266">
        <f t="shared" si="9"/>
        <v>0.93096234309623427</v>
      </c>
      <c r="T46" s="264">
        <f t="shared" si="7"/>
        <v>0.87229660144181254</v>
      </c>
      <c r="U46" s="265">
        <f t="shared" si="8"/>
        <v>0.89961389961389959</v>
      </c>
      <c r="V46" s="266">
        <f>IFERROR(((L46+M46+N46+O46)/(H46+I46+J46+K46)),"100%")</f>
        <v>0.90698818897637801</v>
      </c>
      <c r="W46" s="135" t="s">
        <v>180</v>
      </c>
    </row>
    <row r="47" spans="2:23" ht="137.25" customHeight="1" x14ac:dyDescent="0.3">
      <c r="B47" s="254" t="s">
        <v>28</v>
      </c>
      <c r="C47" s="226" t="s">
        <v>86</v>
      </c>
      <c r="D47" s="109" t="s">
        <v>122</v>
      </c>
      <c r="E47" s="115" t="s">
        <v>132</v>
      </c>
      <c r="F47" s="118" t="s">
        <v>164</v>
      </c>
      <c r="G47" s="137">
        <v>55</v>
      </c>
      <c r="H47" s="139">
        <v>15</v>
      </c>
      <c r="I47" s="1">
        <v>15</v>
      </c>
      <c r="J47" s="142">
        <v>15</v>
      </c>
      <c r="K47" s="38">
        <v>10</v>
      </c>
      <c r="L47" s="49">
        <v>16</v>
      </c>
      <c r="M47" s="1">
        <v>12</v>
      </c>
      <c r="N47" s="1">
        <v>17</v>
      </c>
      <c r="O47" s="2">
        <v>10</v>
      </c>
      <c r="P47" s="264">
        <f t="shared" si="0"/>
        <v>1.0666666666666667</v>
      </c>
      <c r="Q47" s="265">
        <f t="shared" si="1"/>
        <v>0.8</v>
      </c>
      <c r="R47" s="265">
        <f t="shared" si="2"/>
        <v>1.1333333333333333</v>
      </c>
      <c r="S47" s="266">
        <f t="shared" si="9"/>
        <v>1</v>
      </c>
      <c r="T47" s="264">
        <f t="shared" si="7"/>
        <v>0.93333333333333335</v>
      </c>
      <c r="U47" s="265">
        <f t="shared" si="8"/>
        <v>1</v>
      </c>
      <c r="V47" s="266">
        <f t="shared" si="10"/>
        <v>1</v>
      </c>
      <c r="W47" s="25" t="s">
        <v>204</v>
      </c>
    </row>
    <row r="48" spans="2:23" ht="108.75" customHeight="1" x14ac:dyDescent="0.3">
      <c r="B48" s="255"/>
      <c r="C48" s="227"/>
      <c r="D48" s="109" t="s">
        <v>123</v>
      </c>
      <c r="E48" s="115" t="s">
        <v>132</v>
      </c>
      <c r="F48" s="118" t="s">
        <v>165</v>
      </c>
      <c r="G48" s="137">
        <v>60</v>
      </c>
      <c r="H48" s="139">
        <v>12</v>
      </c>
      <c r="I48" s="1">
        <v>16</v>
      </c>
      <c r="J48" s="142">
        <v>22</v>
      </c>
      <c r="K48" s="38">
        <v>10</v>
      </c>
      <c r="L48" s="49">
        <v>12</v>
      </c>
      <c r="M48" s="1">
        <v>16</v>
      </c>
      <c r="N48" s="1">
        <v>29</v>
      </c>
      <c r="O48" s="2">
        <v>9</v>
      </c>
      <c r="P48" s="264">
        <f t="shared" si="0"/>
        <v>1</v>
      </c>
      <c r="Q48" s="265">
        <f t="shared" si="1"/>
        <v>1</v>
      </c>
      <c r="R48" s="265">
        <f t="shared" si="2"/>
        <v>1.3181818181818181</v>
      </c>
      <c r="S48" s="266">
        <f t="shared" si="9"/>
        <v>0.9</v>
      </c>
      <c r="T48" s="264">
        <f t="shared" si="7"/>
        <v>1</v>
      </c>
      <c r="U48" s="265">
        <f t="shared" si="8"/>
        <v>1.1399999999999999</v>
      </c>
      <c r="V48" s="266">
        <f t="shared" si="10"/>
        <v>1.1000000000000001</v>
      </c>
      <c r="W48" s="25" t="s">
        <v>205</v>
      </c>
    </row>
    <row r="49" spans="2:23" ht="135.75" customHeight="1" x14ac:dyDescent="0.3">
      <c r="B49" s="103" t="s">
        <v>28</v>
      </c>
      <c r="C49" s="161" t="s">
        <v>87</v>
      </c>
      <c r="D49" s="109" t="s">
        <v>124</v>
      </c>
      <c r="E49" s="115" t="s">
        <v>132</v>
      </c>
      <c r="F49" s="118" t="s">
        <v>166</v>
      </c>
      <c r="G49" s="137">
        <v>12</v>
      </c>
      <c r="H49" s="139">
        <v>3</v>
      </c>
      <c r="I49" s="1">
        <v>3</v>
      </c>
      <c r="J49" s="142">
        <v>3</v>
      </c>
      <c r="K49" s="38">
        <v>3</v>
      </c>
      <c r="L49" s="49">
        <v>6</v>
      </c>
      <c r="M49" s="1">
        <v>5</v>
      </c>
      <c r="N49" s="1">
        <v>5</v>
      </c>
      <c r="O49" s="2">
        <v>0</v>
      </c>
      <c r="P49" s="264">
        <f t="shared" si="0"/>
        <v>2</v>
      </c>
      <c r="Q49" s="265">
        <f t="shared" si="1"/>
        <v>1.6666666666666667</v>
      </c>
      <c r="R49" s="265">
        <f t="shared" si="2"/>
        <v>1.6666666666666667</v>
      </c>
      <c r="S49" s="266">
        <f>IFERROR(O49/K49,"100%")</f>
        <v>0</v>
      </c>
      <c r="T49" s="264">
        <f t="shared" si="7"/>
        <v>1.8333333333333333</v>
      </c>
      <c r="U49" s="265">
        <f t="shared" si="8"/>
        <v>1.7777777777777777</v>
      </c>
      <c r="V49" s="266">
        <f t="shared" si="10"/>
        <v>1.3333333333333333</v>
      </c>
      <c r="W49" s="25" t="s">
        <v>206</v>
      </c>
    </row>
    <row r="50" spans="2:23" ht="90" customHeight="1" x14ac:dyDescent="0.3">
      <c r="B50" s="254" t="s">
        <v>28</v>
      </c>
      <c r="C50" s="226" t="s">
        <v>88</v>
      </c>
      <c r="D50" s="109" t="s">
        <v>125</v>
      </c>
      <c r="E50" s="115" t="s">
        <v>132</v>
      </c>
      <c r="F50" s="118" t="s">
        <v>167</v>
      </c>
      <c r="G50" s="137">
        <v>1210</v>
      </c>
      <c r="H50" s="139">
        <v>200</v>
      </c>
      <c r="I50" s="1">
        <v>360</v>
      </c>
      <c r="J50" s="142">
        <v>370</v>
      </c>
      <c r="K50" s="38">
        <v>280</v>
      </c>
      <c r="L50" s="49">
        <v>182</v>
      </c>
      <c r="M50" s="1">
        <v>323</v>
      </c>
      <c r="N50" s="1">
        <v>378</v>
      </c>
      <c r="O50" s="2">
        <v>302</v>
      </c>
      <c r="P50" s="264">
        <f t="shared" si="0"/>
        <v>0.91</v>
      </c>
      <c r="Q50" s="265">
        <f t="shared" si="1"/>
        <v>0.89722222222222225</v>
      </c>
      <c r="R50" s="265">
        <f t="shared" si="2"/>
        <v>1.0216216216216216</v>
      </c>
      <c r="S50" s="266">
        <f t="shared" si="9"/>
        <v>1.0785714285714285</v>
      </c>
      <c r="T50" s="264">
        <f t="shared" si="7"/>
        <v>0.9017857142857143</v>
      </c>
      <c r="U50" s="265">
        <f t="shared" si="8"/>
        <v>0.94946236559139785</v>
      </c>
      <c r="V50" s="266">
        <f t="shared" si="10"/>
        <v>0.97933884297520657</v>
      </c>
      <c r="W50" s="25" t="s">
        <v>208</v>
      </c>
    </row>
    <row r="51" spans="2:23" ht="82.8" x14ac:dyDescent="0.3">
      <c r="B51" s="255"/>
      <c r="C51" s="227"/>
      <c r="D51" s="109" t="s">
        <v>126</v>
      </c>
      <c r="E51" s="115" t="s">
        <v>132</v>
      </c>
      <c r="F51" s="118" t="s">
        <v>168</v>
      </c>
      <c r="G51" s="137">
        <v>7</v>
      </c>
      <c r="H51" s="139">
        <v>1</v>
      </c>
      <c r="I51" s="1">
        <v>2</v>
      </c>
      <c r="J51" s="142">
        <v>1</v>
      </c>
      <c r="K51" s="38">
        <v>3</v>
      </c>
      <c r="L51" s="49">
        <v>1</v>
      </c>
      <c r="M51" s="1">
        <v>2</v>
      </c>
      <c r="N51" s="1">
        <v>2</v>
      </c>
      <c r="O51" s="2">
        <v>2</v>
      </c>
      <c r="P51" s="264">
        <f t="shared" si="0"/>
        <v>1</v>
      </c>
      <c r="Q51" s="265">
        <f t="shared" si="1"/>
        <v>1</v>
      </c>
      <c r="R51" s="265">
        <f t="shared" si="2"/>
        <v>2</v>
      </c>
      <c r="S51" s="266">
        <f t="shared" si="9"/>
        <v>0.66666666666666663</v>
      </c>
      <c r="T51" s="264">
        <f t="shared" si="7"/>
        <v>1</v>
      </c>
      <c r="U51" s="265">
        <f t="shared" si="8"/>
        <v>1.25</v>
      </c>
      <c r="V51" s="266">
        <f t="shared" si="10"/>
        <v>1</v>
      </c>
      <c r="W51" s="25" t="s">
        <v>207</v>
      </c>
    </row>
    <row r="52" spans="2:23" ht="101.25" customHeight="1" x14ac:dyDescent="0.3">
      <c r="B52" s="254" t="s">
        <v>28</v>
      </c>
      <c r="C52" s="226" t="s">
        <v>89</v>
      </c>
      <c r="D52" s="109" t="s">
        <v>127</v>
      </c>
      <c r="E52" s="115" t="s">
        <v>132</v>
      </c>
      <c r="F52" s="118" t="s">
        <v>169</v>
      </c>
      <c r="G52" s="137">
        <v>504</v>
      </c>
      <c r="H52" s="139">
        <v>126</v>
      </c>
      <c r="I52" s="1">
        <v>126</v>
      </c>
      <c r="J52" s="142">
        <v>126</v>
      </c>
      <c r="K52" s="38">
        <v>126</v>
      </c>
      <c r="L52" s="49">
        <v>82</v>
      </c>
      <c r="M52" s="1">
        <v>108</v>
      </c>
      <c r="N52" s="1">
        <v>74</v>
      </c>
      <c r="O52" s="2">
        <v>97</v>
      </c>
      <c r="P52" s="264">
        <f t="shared" si="0"/>
        <v>0.65079365079365081</v>
      </c>
      <c r="Q52" s="265">
        <f t="shared" si="1"/>
        <v>0.8571428571428571</v>
      </c>
      <c r="R52" s="265">
        <f t="shared" si="2"/>
        <v>0.58730158730158732</v>
      </c>
      <c r="S52" s="266">
        <f t="shared" si="9"/>
        <v>0.76984126984126988</v>
      </c>
      <c r="T52" s="264">
        <f t="shared" si="7"/>
        <v>0.75396825396825395</v>
      </c>
      <c r="U52" s="265">
        <f t="shared" si="8"/>
        <v>0.69841269841269837</v>
      </c>
      <c r="V52" s="266">
        <f t="shared" si="10"/>
        <v>0.71626984126984128</v>
      </c>
      <c r="W52" s="25" t="s">
        <v>189</v>
      </c>
    </row>
    <row r="53" spans="2:23" ht="82.8" x14ac:dyDescent="0.3">
      <c r="B53" s="255"/>
      <c r="C53" s="227"/>
      <c r="D53" s="109" t="s">
        <v>128</v>
      </c>
      <c r="E53" s="115" t="s">
        <v>132</v>
      </c>
      <c r="F53" s="118" t="s">
        <v>170</v>
      </c>
      <c r="G53" s="137">
        <v>180</v>
      </c>
      <c r="H53" s="139">
        <v>45</v>
      </c>
      <c r="I53" s="1">
        <v>45</v>
      </c>
      <c r="J53" s="142">
        <v>45</v>
      </c>
      <c r="K53" s="38">
        <v>45</v>
      </c>
      <c r="L53" s="49">
        <v>35</v>
      </c>
      <c r="M53" s="1">
        <v>45</v>
      </c>
      <c r="N53" s="1">
        <v>45</v>
      </c>
      <c r="O53" s="2">
        <v>24</v>
      </c>
      <c r="P53" s="264">
        <f t="shared" si="0"/>
        <v>0.77777777777777779</v>
      </c>
      <c r="Q53" s="265">
        <f t="shared" si="1"/>
        <v>1</v>
      </c>
      <c r="R53" s="265">
        <f t="shared" si="2"/>
        <v>1</v>
      </c>
      <c r="S53" s="266">
        <f t="shared" si="9"/>
        <v>0.53333333333333333</v>
      </c>
      <c r="T53" s="264">
        <f t="shared" si="7"/>
        <v>0.88888888888888884</v>
      </c>
      <c r="U53" s="265">
        <f t="shared" si="8"/>
        <v>0.92592592592592593</v>
      </c>
      <c r="V53" s="266">
        <f>IFERROR(((L53+M53+N53+O53)/(H53+I53+J53+K53)),"100%")</f>
        <v>0.82777777777777772</v>
      </c>
      <c r="W53" s="25" t="s">
        <v>209</v>
      </c>
    </row>
    <row r="54" spans="2:23" ht="83.4" thickBot="1" x14ac:dyDescent="0.35">
      <c r="B54" s="123" t="s">
        <v>28</v>
      </c>
      <c r="C54" s="162" t="s">
        <v>90</v>
      </c>
      <c r="D54" s="106" t="s">
        <v>129</v>
      </c>
      <c r="E54" s="117" t="s">
        <v>132</v>
      </c>
      <c r="F54" s="119" t="s">
        <v>171</v>
      </c>
      <c r="G54" s="145">
        <v>4</v>
      </c>
      <c r="H54" s="141">
        <v>1</v>
      </c>
      <c r="I54" s="40">
        <v>1</v>
      </c>
      <c r="J54" s="144">
        <v>1</v>
      </c>
      <c r="K54" s="53">
        <v>1</v>
      </c>
      <c r="L54" s="52">
        <v>1</v>
      </c>
      <c r="M54" s="40">
        <v>1</v>
      </c>
      <c r="N54" s="40">
        <v>1</v>
      </c>
      <c r="O54" s="41">
        <v>1</v>
      </c>
      <c r="P54" s="267">
        <f t="shared" si="0"/>
        <v>1</v>
      </c>
      <c r="Q54" s="268">
        <f t="shared" si="1"/>
        <v>1</v>
      </c>
      <c r="R54" s="268">
        <f>IFERROR(N54/J54,"100%")</f>
        <v>1</v>
      </c>
      <c r="S54" s="269">
        <f t="shared" si="9"/>
        <v>1</v>
      </c>
      <c r="T54" s="267">
        <f t="shared" si="7"/>
        <v>1</v>
      </c>
      <c r="U54" s="268">
        <f t="shared" si="8"/>
        <v>1</v>
      </c>
      <c r="V54" s="269">
        <f>IFERROR(((L54+M54+N54+O54)/(H54+I54+J54+K54)),"100%")</f>
        <v>1</v>
      </c>
      <c r="W54" s="26" t="s">
        <v>181</v>
      </c>
    </row>
    <row r="55" spans="2:23" ht="18" x14ac:dyDescent="0.3">
      <c r="C55" s="223"/>
      <c r="D55" s="223"/>
      <c r="E55" s="223"/>
      <c r="F55" s="223"/>
      <c r="G55" s="81"/>
      <c r="P55" s="122">
        <f>AVERAGE(P47:P54,P43:P45,P38:P41,P35:P36,P24:P32,P21:P22,P18:P19)</f>
        <v>0.92118399156051933</v>
      </c>
      <c r="Q55" s="122">
        <f>AVERAGE(Q47:Q54,Q43:Q45,Q38:Q41,Q35:Q36,Q24:Q32,Q21:Q22,Q18:Q19)</f>
        <v>1.3020115253316265</v>
      </c>
      <c r="R55" s="122">
        <f>AVERAGE(R47:R54,R43:R45,R38:R41,R35:R36,R24:R32,R21:R22,R18:R19)</f>
        <v>1.1011146950693653</v>
      </c>
      <c r="S55" s="122">
        <f>AVERAGE(S47:S54,S43:S45,S38:S41,S35:S36,S24:S32,S21:S22,S18:S19)</f>
        <v>1.0501402987339594</v>
      </c>
      <c r="T55" s="122">
        <f t="shared" ref="T55:U55" si="11">AVERAGE(T47:T54,T43:T45,T38:T41,T35:T36,T24:T32,T21:T22,T18:T19)</f>
        <v>1.1342210544325604</v>
      </c>
      <c r="U55" s="122">
        <f t="shared" si="11"/>
        <v>1.0846434079269751</v>
      </c>
      <c r="V55" s="122">
        <f>AVERAGE(V47:V54,V43:V45,V38:V41,V35:V36,V24:V32,V21:V22,V18:V19)</f>
        <v>1.0426518493784509</v>
      </c>
    </row>
    <row r="62" spans="2:23" x14ac:dyDescent="0.3">
      <c r="F62" s="147"/>
      <c r="G62" s="147"/>
    </row>
    <row r="63" spans="2:23" ht="15.6" x14ac:dyDescent="0.3">
      <c r="C63" s="219"/>
      <c r="D63" s="219"/>
      <c r="E63" s="219"/>
      <c r="F63" s="148"/>
      <c r="G63" s="148"/>
      <c r="L63" s="220"/>
      <c r="M63" s="220"/>
      <c r="N63" s="220"/>
      <c r="O63" s="220"/>
      <c r="P63" s="220"/>
      <c r="Q63" s="220"/>
      <c r="U63" s="219"/>
      <c r="V63" s="219"/>
      <c r="W63" s="219"/>
    </row>
    <row r="76" spans="5:23" ht="15" thickBot="1" x14ac:dyDescent="0.35"/>
    <row r="77" spans="5:23" ht="15" thickBot="1" x14ac:dyDescent="0.35">
      <c r="E77" s="242" t="s">
        <v>29</v>
      </c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4"/>
    </row>
    <row r="78" spans="5:23" ht="15" thickBot="1" x14ac:dyDescent="0.35">
      <c r="E78" s="245" t="s">
        <v>30</v>
      </c>
      <c r="F78" s="245" t="s">
        <v>31</v>
      </c>
      <c r="G78" s="239" t="s">
        <v>32</v>
      </c>
      <c r="H78" s="240"/>
      <c r="I78" s="240"/>
      <c r="J78" s="241"/>
      <c r="K78" s="239" t="s">
        <v>33</v>
      </c>
      <c r="L78" s="240"/>
      <c r="M78" s="240"/>
      <c r="N78" s="241"/>
      <c r="O78" s="239" t="s">
        <v>34</v>
      </c>
      <c r="P78" s="240"/>
      <c r="Q78" s="240"/>
      <c r="R78" s="241"/>
      <c r="S78" s="239" t="s">
        <v>35</v>
      </c>
      <c r="T78" s="240"/>
      <c r="U78" s="240"/>
      <c r="V78" s="241"/>
      <c r="W78" s="247" t="s">
        <v>10</v>
      </c>
    </row>
    <row r="79" spans="5:23" ht="28.2" thickBot="1" x14ac:dyDescent="0.35">
      <c r="E79" s="246"/>
      <c r="F79" s="246"/>
      <c r="G79" s="13" t="s">
        <v>36</v>
      </c>
      <c r="H79" s="14" t="s">
        <v>37</v>
      </c>
      <c r="I79" s="15" t="s">
        <v>38</v>
      </c>
      <c r="J79" s="16" t="s">
        <v>39</v>
      </c>
      <c r="K79" s="13" t="s">
        <v>36</v>
      </c>
      <c r="L79" s="14" t="s">
        <v>37</v>
      </c>
      <c r="M79" s="15" t="s">
        <v>38</v>
      </c>
      <c r="N79" s="16" t="s">
        <v>39</v>
      </c>
      <c r="O79" s="13" t="s">
        <v>14</v>
      </c>
      <c r="P79" s="17" t="s">
        <v>15</v>
      </c>
      <c r="Q79" s="18" t="s">
        <v>16</v>
      </c>
      <c r="R79" s="19" t="s">
        <v>17</v>
      </c>
      <c r="S79" s="20" t="s">
        <v>14</v>
      </c>
      <c r="T79" s="21" t="s">
        <v>15</v>
      </c>
      <c r="U79" s="18" t="s">
        <v>16</v>
      </c>
      <c r="V79" s="21" t="s">
        <v>17</v>
      </c>
      <c r="W79" s="248"/>
    </row>
    <row r="80" spans="5:23" ht="15" thickBot="1" x14ac:dyDescent="0.35">
      <c r="E80" s="228"/>
      <c r="F80" s="229"/>
      <c r="G80" s="76"/>
      <c r="H80" s="77"/>
      <c r="I80" s="77"/>
      <c r="J80" s="78"/>
      <c r="K80" s="76"/>
      <c r="L80" s="77"/>
      <c r="M80" s="77"/>
      <c r="N80" s="79"/>
      <c r="O80" s="75" t="str">
        <f>IFERROR((K80/G80),"100%")</f>
        <v>100%</v>
      </c>
      <c r="P80" s="37" t="str">
        <f>IFERROR((L80/H80),"100%")</f>
        <v>100%</v>
      </c>
      <c r="Q80" s="37" t="str">
        <f>IFERROR((M80/I80),"100%")</f>
        <v>100%</v>
      </c>
      <c r="R80" s="39" t="str">
        <f>IFERROR((N80/J80),"100%")</f>
        <v>100%</v>
      </c>
      <c r="S80" s="75" t="str">
        <f>IFERROR(((K80)/(G80)),"100%")</f>
        <v>100%</v>
      </c>
      <c r="T80" s="75" t="str">
        <f>IFERROR(((L80+M80)/(H80+I80)),"100%")</f>
        <v>100%</v>
      </c>
      <c r="U80" s="37" t="str">
        <f>IFERROR(((L80+M80+N80)/(H80+I80+J80)),"100%")</f>
        <v>100%</v>
      </c>
      <c r="V80" s="39" t="str">
        <f>IFERROR(((L80+M80+N80+O80)/(H80+I80+J80+K80)),"100%")</f>
        <v>100%</v>
      </c>
      <c r="W80" s="80"/>
    </row>
    <row r="81" spans="5:23" x14ac:dyDescent="0.3">
      <c r="E81" s="28"/>
      <c r="F81" s="22">
        <v>400</v>
      </c>
      <c r="G81" s="60">
        <v>100</v>
      </c>
      <c r="H81" s="61">
        <v>100</v>
      </c>
      <c r="I81" s="61">
        <v>100</v>
      </c>
      <c r="J81" s="62">
        <v>100</v>
      </c>
      <c r="K81" s="60">
        <v>90</v>
      </c>
      <c r="L81" s="63"/>
      <c r="M81" s="63"/>
      <c r="N81" s="64"/>
      <c r="O81" s="39">
        <f>IFERROR(K81/G81,"100"%)</f>
        <v>0.9</v>
      </c>
      <c r="P81" s="55"/>
      <c r="Q81" s="55"/>
      <c r="R81" s="56"/>
      <c r="S81" s="46">
        <f>IFERROR(K81/F81,"100%")</f>
        <v>0.22500000000000001</v>
      </c>
      <c r="T81" s="55"/>
      <c r="U81" s="55"/>
      <c r="V81" s="56"/>
      <c r="W81" s="32"/>
    </row>
    <row r="82" spans="5:23" x14ac:dyDescent="0.3">
      <c r="E82" s="29"/>
      <c r="F82" s="23">
        <v>1500</v>
      </c>
      <c r="G82" s="65">
        <v>500</v>
      </c>
      <c r="H82" s="66">
        <v>250</v>
      </c>
      <c r="I82" s="66">
        <v>550</v>
      </c>
      <c r="J82" s="67">
        <v>200</v>
      </c>
      <c r="K82" s="65">
        <v>450</v>
      </c>
      <c r="L82" s="68"/>
      <c r="M82" s="68"/>
      <c r="N82" s="69"/>
      <c r="O82" s="39">
        <f>IFERROR(K82/G82,"100"%)</f>
        <v>0.9</v>
      </c>
      <c r="P82" s="57"/>
      <c r="Q82" s="57"/>
      <c r="R82" s="58"/>
      <c r="S82" s="46">
        <f>IFERROR(K82/F82,"100%")</f>
        <v>0.3</v>
      </c>
      <c r="T82" s="57"/>
      <c r="U82" s="57"/>
      <c r="V82" s="58"/>
      <c r="W82" s="33"/>
    </row>
    <row r="83" spans="5:23" ht="15" thickBot="1" x14ac:dyDescent="0.35">
      <c r="E83" s="30"/>
      <c r="F83" s="31"/>
      <c r="G83" s="70"/>
      <c r="H83" s="146"/>
      <c r="I83" s="71"/>
      <c r="J83" s="72"/>
      <c r="K83" s="70"/>
      <c r="L83" s="73"/>
      <c r="M83" s="73"/>
      <c r="N83" s="74"/>
      <c r="O83" s="43"/>
      <c r="P83" s="44"/>
      <c r="Q83" s="44"/>
      <c r="R83" s="45"/>
      <c r="S83" s="59"/>
      <c r="T83" s="44"/>
      <c r="U83" s="44"/>
      <c r="V83" s="45"/>
      <c r="W83" s="34"/>
    </row>
  </sheetData>
  <mergeCells count="38">
    <mergeCell ref="B52:B53"/>
    <mergeCell ref="B39:B40"/>
    <mergeCell ref="C39:C40"/>
    <mergeCell ref="C50:C51"/>
    <mergeCell ref="B50:B51"/>
    <mergeCell ref="C47:C48"/>
    <mergeCell ref="B47:B48"/>
    <mergeCell ref="E80:F80"/>
    <mergeCell ref="E2:S2"/>
    <mergeCell ref="E3:S3"/>
    <mergeCell ref="E4:S4"/>
    <mergeCell ref="L11:O11"/>
    <mergeCell ref="E5:S5"/>
    <mergeCell ref="K78:N78"/>
    <mergeCell ref="O78:R78"/>
    <mergeCell ref="S78:V78"/>
    <mergeCell ref="E77:W77"/>
    <mergeCell ref="E78:E79"/>
    <mergeCell ref="W78:W79"/>
    <mergeCell ref="F78:F79"/>
    <mergeCell ref="G78:J78"/>
    <mergeCell ref="G10:V10"/>
    <mergeCell ref="W11:W12"/>
    <mergeCell ref="C63:E63"/>
    <mergeCell ref="L63:Q63"/>
    <mergeCell ref="U63:W63"/>
    <mergeCell ref="C13:C15"/>
    <mergeCell ref="C55:F55"/>
    <mergeCell ref="C33:C34"/>
    <mergeCell ref="C52:C53"/>
    <mergeCell ref="B33:B34"/>
    <mergeCell ref="B13:B15"/>
    <mergeCell ref="P11:S11"/>
    <mergeCell ref="T11:V11"/>
    <mergeCell ref="B11:B12"/>
    <mergeCell ref="C11:C12"/>
    <mergeCell ref="D11:F11"/>
    <mergeCell ref="G11:K11"/>
  </mergeCells>
  <conditionalFormatting sqref="C29">
    <cfRule type="duplicateValues" dxfId="139" priority="52"/>
    <cfRule type="duplicateValues" dxfId="138" priority="53"/>
  </conditionalFormatting>
  <conditionalFormatting sqref="C43">
    <cfRule type="duplicateValues" dxfId="137" priority="60"/>
    <cfRule type="duplicateValues" dxfId="136" priority="61"/>
  </conditionalFormatting>
  <conditionalFormatting sqref="C44">
    <cfRule type="duplicateValues" dxfId="135" priority="58"/>
    <cfRule type="duplicateValues" dxfId="134" priority="59"/>
  </conditionalFormatting>
  <conditionalFormatting sqref="C45">
    <cfRule type="duplicateValues" dxfId="133" priority="56"/>
    <cfRule type="duplicateValues" dxfId="132" priority="57"/>
  </conditionalFormatting>
  <conditionalFormatting sqref="C46">
    <cfRule type="duplicateValues" dxfId="131" priority="50"/>
    <cfRule type="duplicateValues" dxfId="130" priority="51"/>
  </conditionalFormatting>
  <conditionalFormatting sqref="G80:J83">
    <cfRule type="containsBlanks" dxfId="129" priority="75">
      <formula>LEN(TRIM(G80))=0</formula>
    </cfRule>
  </conditionalFormatting>
  <conditionalFormatting sqref="H13:K13">
    <cfRule type="containsBlanks" dxfId="128" priority="152">
      <formula>LEN(TRIM(H13))=0</formula>
    </cfRule>
  </conditionalFormatting>
  <conditionalFormatting sqref="H16:K54">
    <cfRule type="containsBlanks" dxfId="127" priority="207">
      <formula>LEN(TRIM(H16))=0</formula>
    </cfRule>
  </conditionalFormatting>
  <conditionalFormatting sqref="K80:N83">
    <cfRule type="containsBlanks" dxfId="126" priority="76">
      <formula>LEN(TRIM(K80))=0</formula>
    </cfRule>
  </conditionalFormatting>
  <conditionalFormatting sqref="L13:O15 L16 L17:O54">
    <cfRule type="containsBlanks" dxfId="125" priority="115">
      <formula>LEN(TRIM(L13))=0</formula>
    </cfRule>
  </conditionalFormatting>
  <conditionalFormatting sqref="M16:O16">
    <cfRule type="containsBlanks" dxfId="124" priority="49">
      <formula>LEN(TRIM(M16))=0</formula>
    </cfRule>
  </conditionalFormatting>
  <conditionalFormatting sqref="O81:O82">
    <cfRule type="cellIs" dxfId="123" priority="179" stopIfTrue="1" operator="equal">
      <formula>"100%"</formula>
    </cfRule>
    <cfRule type="cellIs" dxfId="122" priority="181" stopIfTrue="1" operator="between">
      <formula>0.5</formula>
      <formula>0.7</formula>
    </cfRule>
    <cfRule type="cellIs" dxfId="121" priority="182" stopIfTrue="1" operator="between">
      <formula>0.7</formula>
      <formula>1.2</formula>
    </cfRule>
    <cfRule type="cellIs" dxfId="120" priority="183" stopIfTrue="1" operator="greaterThanOrEqual">
      <formula>1.2</formula>
    </cfRule>
    <cfRule type="containsBlanks" dxfId="119" priority="184" stopIfTrue="1">
      <formula>LEN(TRIM(O81))=0</formula>
    </cfRule>
    <cfRule type="cellIs" dxfId="118" priority="180" stopIfTrue="1" operator="lessThan">
      <formula>0.5</formula>
    </cfRule>
  </conditionalFormatting>
  <conditionalFormatting sqref="O80:V80">
    <cfRule type="cellIs" dxfId="117" priority="63" stopIfTrue="1" operator="equal">
      <formula>"100%"</formula>
    </cfRule>
    <cfRule type="cellIs" dxfId="116" priority="66" stopIfTrue="1" operator="between">
      <formula>0.7</formula>
      <formula>1.2</formula>
    </cfRule>
    <cfRule type="cellIs" dxfId="115" priority="67" stopIfTrue="1" operator="greaterThanOrEqual">
      <formula>1.2</formula>
    </cfRule>
    <cfRule type="containsBlanks" dxfId="114" priority="68" stopIfTrue="1">
      <formula>LEN(TRIM(O80))=0</formula>
    </cfRule>
    <cfRule type="cellIs" dxfId="113" priority="64" stopIfTrue="1" operator="lessThan">
      <formula>0.5</formula>
    </cfRule>
    <cfRule type="cellIs" dxfId="112" priority="65" stopIfTrue="1" operator="between">
      <formula>0.5</formula>
      <formula>0.7</formula>
    </cfRule>
  </conditionalFormatting>
  <conditionalFormatting sqref="P81:R82 T81:V82 O83:V83">
    <cfRule type="containsBlanks" dxfId="111" priority="153">
      <formula>LEN(TRIM(O81))=0</formula>
    </cfRule>
  </conditionalFormatting>
  <conditionalFormatting sqref="P16:V54">
    <cfRule type="cellIs" dxfId="73" priority="29" stopIfTrue="1" operator="equal">
      <formula>"100%"</formula>
    </cfRule>
    <cfRule type="cellIs" dxfId="72" priority="30" stopIfTrue="1" operator="lessThan">
      <formula>0.5</formula>
    </cfRule>
    <cfRule type="cellIs" dxfId="110" priority="31" stopIfTrue="1" operator="between">
      <formula>0.5</formula>
      <formula>0.7</formula>
    </cfRule>
    <cfRule type="cellIs" dxfId="71" priority="32" stopIfTrue="1" operator="between">
      <formula>0.7</formula>
      <formula>1.2</formula>
    </cfRule>
    <cfRule type="containsBlanks" dxfId="109" priority="34" stopIfTrue="1">
      <formula>LEN(TRIM(P16))=0</formula>
    </cfRule>
    <cfRule type="cellIs" dxfId="70" priority="33" stopIfTrue="1" operator="greaterThanOrEqual">
      <formula>1.2</formula>
    </cfRule>
    <cfRule type="containsBlanks" dxfId="108" priority="28">
      <formula>LEN(TRIM(P16))=0</formula>
    </cfRule>
  </conditionalFormatting>
  <conditionalFormatting sqref="S81:S82">
    <cfRule type="cellIs" dxfId="107" priority="166" stopIfTrue="1" operator="equal">
      <formula>"100%"</formula>
    </cfRule>
    <cfRule type="cellIs" dxfId="106" priority="167" stopIfTrue="1" operator="lessThan">
      <formula>0.5</formula>
    </cfRule>
    <cfRule type="cellIs" dxfId="105" priority="169" stopIfTrue="1" operator="between">
      <formula>0.7</formula>
      <formula>1.2</formula>
    </cfRule>
    <cfRule type="cellIs" dxfId="104" priority="170" stopIfTrue="1" operator="greaterThanOrEqual">
      <formula>1.2</formula>
    </cfRule>
    <cfRule type="containsBlanks" dxfId="103" priority="171" stopIfTrue="1">
      <formula>LEN(TRIM(S81))=0</formula>
    </cfRule>
    <cfRule type="cellIs" dxfId="102" priority="168" stopIfTrue="1" operator="between">
      <formula>0.5</formula>
      <formula>0.7</formula>
    </cfRule>
  </conditionalFormatting>
  <conditionalFormatting sqref="S80:V80">
    <cfRule type="containsBlanks" dxfId="101" priority="62">
      <formula>LEN(TRIM(S80))=0</formula>
    </cfRule>
  </conditionalFormatting>
  <conditionalFormatting sqref="P13:V13">
    <cfRule type="containsBlanks" dxfId="100" priority="21">
      <formula>LEN(TRIM(P13))=0</formula>
    </cfRule>
    <cfRule type="cellIs" dxfId="99" priority="22" stopIfTrue="1" operator="equal">
      <formula>"100%"</formula>
    </cfRule>
    <cfRule type="cellIs" dxfId="98" priority="23" stopIfTrue="1" operator="lessThan">
      <formula>0.5</formula>
    </cfRule>
    <cfRule type="cellIs" dxfId="97" priority="24" stopIfTrue="1" operator="between">
      <formula>0.5</formula>
      <formula>0.7</formula>
    </cfRule>
    <cfRule type="cellIs" dxfId="96" priority="25" stopIfTrue="1" operator="between">
      <formula>0.7</formula>
      <formula>1.2</formula>
    </cfRule>
    <cfRule type="cellIs" dxfId="95" priority="26" stopIfTrue="1" operator="greaterThanOrEqual">
      <formula>1.2</formula>
    </cfRule>
    <cfRule type="containsBlanks" dxfId="94" priority="27" stopIfTrue="1">
      <formula>LEN(TRIM(P13))=0</formula>
    </cfRule>
  </conditionalFormatting>
  <conditionalFormatting sqref="P14:V14">
    <cfRule type="containsBlanks" dxfId="93" priority="14">
      <formula>LEN(TRIM(P14))=0</formula>
    </cfRule>
    <cfRule type="cellIs" dxfId="92" priority="15" stopIfTrue="1" operator="equal">
      <formula>"100%"</formula>
    </cfRule>
    <cfRule type="cellIs" dxfId="91" priority="16" stopIfTrue="1" operator="lessThan">
      <formula>0.5</formula>
    </cfRule>
    <cfRule type="cellIs" dxfId="90" priority="17" stopIfTrue="1" operator="between">
      <formula>0.5</formula>
      <formula>0.7</formula>
    </cfRule>
    <cfRule type="cellIs" dxfId="89" priority="18" stopIfTrue="1" operator="between">
      <formula>0.7</formula>
      <formula>1.2</formula>
    </cfRule>
    <cfRule type="cellIs" dxfId="88" priority="19" stopIfTrue="1" operator="greaterThanOrEqual">
      <formula>1.2</formula>
    </cfRule>
    <cfRule type="containsBlanks" dxfId="87" priority="20" stopIfTrue="1">
      <formula>LEN(TRIM(P14))=0</formula>
    </cfRule>
  </conditionalFormatting>
  <conditionalFormatting sqref="P15 R15:V15">
    <cfRule type="containsBlanks" dxfId="86" priority="7">
      <formula>LEN(TRIM(P15))=0</formula>
    </cfRule>
    <cfRule type="cellIs" dxfId="85" priority="8" stopIfTrue="1" operator="equal">
      <formula>"100%"</formula>
    </cfRule>
    <cfRule type="cellIs" dxfId="84" priority="9" stopIfTrue="1" operator="lessThan">
      <formula>0.5</formula>
    </cfRule>
    <cfRule type="cellIs" dxfId="83" priority="10" stopIfTrue="1" operator="between">
      <formula>0.5</formula>
      <formula>0.7</formula>
    </cfRule>
    <cfRule type="cellIs" dxfId="82" priority="11" stopIfTrue="1" operator="between">
      <formula>0.7</formula>
      <formula>1.2</formula>
    </cfRule>
    <cfRule type="cellIs" dxfId="81" priority="12" stopIfTrue="1" operator="greaterThanOrEqual">
      <formula>1.2</formula>
    </cfRule>
    <cfRule type="containsBlanks" dxfId="80" priority="13" stopIfTrue="1">
      <formula>LEN(TRIM(P15))=0</formula>
    </cfRule>
  </conditionalFormatting>
  <conditionalFormatting sqref="Q15">
    <cfRule type="cellIs" dxfId="79" priority="1" stopIfTrue="1" operator="equal">
      <formula>"100%"</formula>
    </cfRule>
    <cfRule type="cellIs" dxfId="78" priority="2" stopIfTrue="1" operator="lessThan">
      <formula>0.5</formula>
    </cfRule>
    <cfRule type="cellIs" dxfId="77" priority="3" stopIfTrue="1" operator="between">
      <formula>0.5</formula>
      <formula>0.7</formula>
    </cfRule>
    <cfRule type="cellIs" dxfId="76" priority="4" stopIfTrue="1" operator="between">
      <formula>0.7</formula>
      <formula>1.2</formula>
    </cfRule>
    <cfRule type="cellIs" dxfId="75" priority="5" stopIfTrue="1" operator="greaterThanOrEqual">
      <formula>1.2</formula>
    </cfRule>
    <cfRule type="containsBlanks" dxfId="74" priority="6" stopIfTrue="1">
      <formula>LEN(TRIM(Q15))=0</formula>
    </cfRule>
  </conditionalFormatting>
  <pageMargins left="0.7" right="0.7" top="0.75" bottom="0.75" header="0.3" footer="0.3"/>
  <pageSetup paperSize="309" scale="29" fitToHeight="0" orientation="landscape" r:id="rId1"/>
  <rowBreaks count="4" manualBreakCount="4">
    <brk id="22" max="16383" man="1"/>
    <brk id="36" max="16383" man="1"/>
    <brk id="49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4.4" x14ac:dyDescent="0.3"/>
  <cols>
    <col min="1" max="1" width="20.33203125" customWidth="1"/>
    <col min="2" max="2" width="34.6640625" customWidth="1"/>
  </cols>
  <sheetData>
    <row r="1" spans="1:2" x14ac:dyDescent="0.3">
      <c r="A1" s="51" t="s">
        <v>43</v>
      </c>
    </row>
    <row r="3" spans="1:2" ht="120" customHeight="1" x14ac:dyDescent="0.3">
      <c r="A3" s="260" t="s">
        <v>42</v>
      </c>
      <c r="B3" s="260"/>
    </row>
    <row r="5" spans="1:2" ht="43.2" x14ac:dyDescent="0.3">
      <c r="A5" s="35"/>
      <c r="B5" s="50" t="s">
        <v>40</v>
      </c>
    </row>
    <row r="6" spans="1:2" ht="57.6" x14ac:dyDescent="0.3">
      <c r="A6" s="36"/>
      <c r="B6" s="50" t="s">
        <v>41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3"/>
  <sheetViews>
    <sheetView view="pageBreakPreview" topLeftCell="A40" zoomScale="55" zoomScaleNormal="55" zoomScaleSheetLayoutView="55" zoomScalePageLayoutView="55" workbookViewId="0">
      <selection activeCell="F45" sqref="F45"/>
    </sheetView>
  </sheetViews>
  <sheetFormatPr baseColWidth="10" defaultColWidth="11.44140625" defaultRowHeight="14.4" x14ac:dyDescent="0.3"/>
  <cols>
    <col min="2" max="2" width="27.33203125" customWidth="1"/>
    <col min="3" max="3" width="41.88671875" customWidth="1"/>
    <col min="4" max="4" width="38.33203125" customWidth="1"/>
    <col min="5" max="5" width="29.88671875" customWidth="1"/>
    <col min="6" max="6" width="17.6640625" customWidth="1"/>
    <col min="7" max="11" width="16.88671875" customWidth="1"/>
    <col min="12" max="12" width="19.33203125" customWidth="1"/>
  </cols>
  <sheetData>
    <row r="1" spans="2:12" ht="15" thickBot="1" x14ac:dyDescent="0.35"/>
    <row r="2" spans="2:12" ht="28.2" x14ac:dyDescent="0.3">
      <c r="E2" s="230" t="s">
        <v>0</v>
      </c>
      <c r="F2" s="231"/>
      <c r="G2" s="231"/>
      <c r="H2" s="231"/>
      <c r="I2" s="231"/>
      <c r="J2" s="231"/>
      <c r="K2" s="171"/>
    </row>
    <row r="3" spans="2:12" ht="28.2" x14ac:dyDescent="0.3">
      <c r="E3" s="232" t="s">
        <v>1</v>
      </c>
      <c r="F3" s="233"/>
      <c r="G3" s="233"/>
      <c r="H3" s="233"/>
      <c r="I3" s="233"/>
      <c r="J3" s="233"/>
      <c r="K3" s="171"/>
    </row>
    <row r="4" spans="2:12" ht="28.2" x14ac:dyDescent="0.3">
      <c r="E4" s="232" t="s">
        <v>184</v>
      </c>
      <c r="F4" s="233"/>
      <c r="G4" s="233"/>
      <c r="H4" s="233"/>
      <c r="I4" s="233"/>
      <c r="J4" s="233"/>
      <c r="K4" s="171"/>
    </row>
    <row r="5" spans="2:12" ht="28.8" thickBot="1" x14ac:dyDescent="0.35">
      <c r="E5" s="237" t="s">
        <v>172</v>
      </c>
      <c r="F5" s="238"/>
      <c r="G5" s="238"/>
      <c r="H5" s="238"/>
      <c r="I5" s="238"/>
      <c r="J5" s="238"/>
      <c r="K5" s="171"/>
    </row>
    <row r="9" spans="2:12" ht="15" thickBot="1" x14ac:dyDescent="0.35"/>
    <row r="10" spans="2:12" ht="21.6" thickBot="1" x14ac:dyDescent="0.35">
      <c r="F10" s="249" t="s">
        <v>2</v>
      </c>
      <c r="G10" s="250"/>
      <c r="H10" s="250"/>
      <c r="I10" s="250"/>
      <c r="J10" s="250"/>
      <c r="K10" s="250"/>
      <c r="L10" s="251"/>
    </row>
    <row r="11" spans="2:12" ht="18" thickBot="1" x14ac:dyDescent="0.35">
      <c r="B11" s="210" t="s">
        <v>3</v>
      </c>
      <c r="C11" s="212" t="s">
        <v>4</v>
      </c>
      <c r="D11" s="214" t="s">
        <v>5</v>
      </c>
      <c r="E11" s="215"/>
      <c r="F11" s="174" t="s">
        <v>6</v>
      </c>
      <c r="G11" s="234" t="s">
        <v>7</v>
      </c>
      <c r="H11" s="235"/>
      <c r="I11" s="235"/>
      <c r="J11" s="236"/>
      <c r="K11" s="172"/>
      <c r="L11" s="168"/>
    </row>
    <row r="12" spans="2:12" ht="126.75" customHeight="1" thickBot="1" x14ac:dyDescent="0.35">
      <c r="B12" s="211"/>
      <c r="C12" s="213"/>
      <c r="D12" s="86" t="s">
        <v>11</v>
      </c>
      <c r="E12" s="86" t="s">
        <v>12</v>
      </c>
      <c r="F12" s="92" t="s">
        <v>45</v>
      </c>
      <c r="G12" s="97" t="s">
        <v>14</v>
      </c>
      <c r="H12" s="94" t="s">
        <v>15</v>
      </c>
      <c r="I12" s="95" t="s">
        <v>16</v>
      </c>
      <c r="J12" s="96" t="s">
        <v>17</v>
      </c>
      <c r="K12" s="96"/>
      <c r="L12" s="101" t="s">
        <v>17</v>
      </c>
    </row>
    <row r="13" spans="2:12" ht="132" customHeight="1" x14ac:dyDescent="0.3">
      <c r="B13" s="207" t="s">
        <v>18</v>
      </c>
      <c r="C13" s="221" t="s">
        <v>185</v>
      </c>
      <c r="D13" s="151" t="s">
        <v>19</v>
      </c>
      <c r="E13" s="84" t="s">
        <v>20</v>
      </c>
      <c r="F13" s="179">
        <v>37.01</v>
      </c>
      <c r="G13" s="180">
        <v>34.700000000000003</v>
      </c>
      <c r="H13" s="181">
        <v>34.700000000000003</v>
      </c>
      <c r="I13" s="181">
        <v>34.700000000000003</v>
      </c>
      <c r="J13" s="182">
        <v>34.700000000000003</v>
      </c>
      <c r="K13" s="183">
        <f>SUM(G13:J13)</f>
        <v>138.80000000000001</v>
      </c>
      <c r="L13" s="184">
        <v>0.93758443663874647</v>
      </c>
    </row>
    <row r="14" spans="2:12" ht="31.2" x14ac:dyDescent="0.3">
      <c r="B14" s="208"/>
      <c r="C14" s="221"/>
      <c r="D14" s="11" t="s">
        <v>23</v>
      </c>
      <c r="E14" s="3" t="s">
        <v>20</v>
      </c>
      <c r="F14" s="185">
        <v>70.5</v>
      </c>
      <c r="G14" s="186">
        <v>59</v>
      </c>
      <c r="H14" s="187">
        <v>59</v>
      </c>
      <c r="I14" s="187">
        <v>59</v>
      </c>
      <c r="J14" s="188">
        <v>59</v>
      </c>
      <c r="K14" s="183">
        <f t="shared" ref="K14:K54" si="0">SUM(G14:J14)</f>
        <v>236</v>
      </c>
      <c r="L14" s="184">
        <v>0.83687943262411346</v>
      </c>
    </row>
    <row r="15" spans="2:12" ht="55.2" x14ac:dyDescent="0.3">
      <c r="B15" s="209"/>
      <c r="C15" s="222"/>
      <c r="D15" s="12" t="s">
        <v>25</v>
      </c>
      <c r="E15" s="4" t="s">
        <v>20</v>
      </c>
      <c r="F15" s="185">
        <v>5.8</v>
      </c>
      <c r="G15" s="189">
        <v>5</v>
      </c>
      <c r="H15" s="190">
        <v>5</v>
      </c>
      <c r="I15" s="190">
        <v>5</v>
      </c>
      <c r="J15" s="191">
        <v>5</v>
      </c>
      <c r="K15" s="183">
        <f t="shared" si="0"/>
        <v>20</v>
      </c>
      <c r="L15" s="184">
        <v>0.86206896551724144</v>
      </c>
    </row>
    <row r="16" spans="2:12" ht="171" customHeight="1" x14ac:dyDescent="0.3">
      <c r="B16" s="102" t="s">
        <v>46</v>
      </c>
      <c r="C16" s="152" t="s">
        <v>57</v>
      </c>
      <c r="D16" s="107" t="s">
        <v>91</v>
      </c>
      <c r="E16" s="114" t="s">
        <v>130</v>
      </c>
      <c r="F16" s="185">
        <v>38151</v>
      </c>
      <c r="G16" s="192">
        <v>6450</v>
      </c>
      <c r="H16" s="187">
        <v>16486</v>
      </c>
      <c r="I16" s="187">
        <v>8205</v>
      </c>
      <c r="J16" s="188">
        <v>5495</v>
      </c>
      <c r="K16" s="183">
        <f t="shared" si="0"/>
        <v>36636</v>
      </c>
      <c r="L16" s="193">
        <v>0.96028937642525758</v>
      </c>
    </row>
    <row r="17" spans="2:12" ht="170.25" customHeight="1" x14ac:dyDescent="0.3">
      <c r="B17" s="120" t="s">
        <v>47</v>
      </c>
      <c r="C17" s="153" t="s">
        <v>58</v>
      </c>
      <c r="D17" s="54" t="s">
        <v>92</v>
      </c>
      <c r="E17" s="131" t="s">
        <v>131</v>
      </c>
      <c r="F17" s="185">
        <v>899</v>
      </c>
      <c r="G17" s="192">
        <v>152</v>
      </c>
      <c r="H17" s="187">
        <v>241</v>
      </c>
      <c r="I17" s="187">
        <v>278</v>
      </c>
      <c r="J17" s="194">
        <v>228</v>
      </c>
      <c r="K17" s="183">
        <f t="shared" si="0"/>
        <v>899</v>
      </c>
      <c r="L17" s="193">
        <v>1</v>
      </c>
    </row>
    <row r="18" spans="2:12" ht="41.4" x14ac:dyDescent="0.3">
      <c r="B18" s="103" t="s">
        <v>28</v>
      </c>
      <c r="C18" s="154" t="s">
        <v>59</v>
      </c>
      <c r="D18" s="108" t="s">
        <v>93</v>
      </c>
      <c r="E18" s="115" t="s">
        <v>132</v>
      </c>
      <c r="F18" s="195">
        <v>827</v>
      </c>
      <c r="G18" s="192">
        <v>137</v>
      </c>
      <c r="H18" s="187">
        <v>220</v>
      </c>
      <c r="I18" s="187">
        <v>260</v>
      </c>
      <c r="J18" s="194">
        <v>210</v>
      </c>
      <c r="K18" s="183">
        <f t="shared" si="0"/>
        <v>827</v>
      </c>
      <c r="L18" s="193">
        <v>1</v>
      </c>
    </row>
    <row r="19" spans="2:12" ht="113.25" customHeight="1" x14ac:dyDescent="0.3">
      <c r="B19" s="103" t="s">
        <v>28</v>
      </c>
      <c r="C19" s="154" t="s">
        <v>60</v>
      </c>
      <c r="D19" s="108" t="s">
        <v>94</v>
      </c>
      <c r="E19" s="115" t="s">
        <v>132</v>
      </c>
      <c r="F19" s="195">
        <v>72</v>
      </c>
      <c r="G19" s="192">
        <v>15</v>
      </c>
      <c r="H19" s="187">
        <v>21</v>
      </c>
      <c r="I19" s="187">
        <v>18</v>
      </c>
      <c r="J19" s="194">
        <v>18</v>
      </c>
      <c r="K19" s="183">
        <f t="shared" si="0"/>
        <v>72</v>
      </c>
      <c r="L19" s="193">
        <v>1</v>
      </c>
    </row>
    <row r="20" spans="2:12" ht="96.6" x14ac:dyDescent="0.3">
      <c r="B20" s="120" t="s">
        <v>48</v>
      </c>
      <c r="C20" s="153" t="s">
        <v>61</v>
      </c>
      <c r="D20" s="54" t="s">
        <v>95</v>
      </c>
      <c r="E20" s="131" t="s">
        <v>131</v>
      </c>
      <c r="F20" s="195">
        <v>10280</v>
      </c>
      <c r="G20" s="192">
        <v>2623</v>
      </c>
      <c r="H20" s="187">
        <v>2965</v>
      </c>
      <c r="I20" s="187">
        <v>4436</v>
      </c>
      <c r="J20" s="194">
        <v>2224</v>
      </c>
      <c r="K20" s="183">
        <f t="shared" si="0"/>
        <v>12248</v>
      </c>
      <c r="L20" s="193">
        <v>1.1910920937469609</v>
      </c>
    </row>
    <row r="21" spans="2:12" ht="55.2" x14ac:dyDescent="0.3">
      <c r="B21" s="103" t="s">
        <v>28</v>
      </c>
      <c r="C21" s="154" t="s">
        <v>62</v>
      </c>
      <c r="D21" s="109" t="s">
        <v>96</v>
      </c>
      <c r="E21" s="115" t="s">
        <v>132</v>
      </c>
      <c r="F21" s="195">
        <v>10165</v>
      </c>
      <c r="G21" s="192">
        <v>2603</v>
      </c>
      <c r="H21" s="187">
        <v>2861</v>
      </c>
      <c r="I21" s="187">
        <v>4422</v>
      </c>
      <c r="J21" s="194">
        <v>2199</v>
      </c>
      <c r="K21" s="183">
        <f t="shared" si="0"/>
        <v>12085</v>
      </c>
      <c r="L21" s="193">
        <v>1.1888834235120511</v>
      </c>
    </row>
    <row r="22" spans="2:12" ht="55.2" x14ac:dyDescent="0.3">
      <c r="B22" s="103" t="s">
        <v>28</v>
      </c>
      <c r="C22" s="154" t="s">
        <v>63</v>
      </c>
      <c r="D22" s="109" t="s">
        <v>97</v>
      </c>
      <c r="E22" s="115" t="s">
        <v>132</v>
      </c>
      <c r="F22" s="195">
        <v>115</v>
      </c>
      <c r="G22" s="192">
        <v>20</v>
      </c>
      <c r="H22" s="187">
        <v>104</v>
      </c>
      <c r="I22" s="187">
        <v>14</v>
      </c>
      <c r="J22" s="194">
        <v>25</v>
      </c>
      <c r="K22" s="183">
        <f t="shared" si="0"/>
        <v>163</v>
      </c>
      <c r="L22" s="193">
        <v>1.4173913043478261</v>
      </c>
    </row>
    <row r="23" spans="2:12" ht="55.2" x14ac:dyDescent="0.3">
      <c r="B23" s="120" t="s">
        <v>49</v>
      </c>
      <c r="C23" s="155" t="s">
        <v>64</v>
      </c>
      <c r="D23" s="121" t="s">
        <v>98</v>
      </c>
      <c r="E23" s="131" t="s">
        <v>132</v>
      </c>
      <c r="F23" s="195">
        <v>15583</v>
      </c>
      <c r="G23" s="192">
        <v>1728</v>
      </c>
      <c r="H23" s="187">
        <v>9425</v>
      </c>
      <c r="I23" s="187">
        <v>1375</v>
      </c>
      <c r="J23" s="194">
        <v>1123</v>
      </c>
      <c r="K23" s="183">
        <f t="shared" si="0"/>
        <v>13651</v>
      </c>
      <c r="L23" s="193">
        <v>0.87601873836873512</v>
      </c>
    </row>
    <row r="24" spans="2:12" ht="55.2" x14ac:dyDescent="0.3">
      <c r="B24" s="104" t="s">
        <v>50</v>
      </c>
      <c r="C24" s="156" t="s">
        <v>65</v>
      </c>
      <c r="D24" s="110" t="s">
        <v>99</v>
      </c>
      <c r="E24" s="116" t="s">
        <v>132</v>
      </c>
      <c r="F24" s="195">
        <v>7</v>
      </c>
      <c r="G24" s="192">
        <v>2</v>
      </c>
      <c r="H24" s="187">
        <v>1</v>
      </c>
      <c r="I24" s="187">
        <v>2</v>
      </c>
      <c r="J24" s="194">
        <v>2</v>
      </c>
      <c r="K24" s="183">
        <f t="shared" si="0"/>
        <v>7</v>
      </c>
      <c r="L24" s="193">
        <v>1</v>
      </c>
    </row>
    <row r="25" spans="2:12" ht="55.2" x14ac:dyDescent="0.3">
      <c r="B25" s="104" t="s">
        <v>50</v>
      </c>
      <c r="C25" s="156" t="s">
        <v>66</v>
      </c>
      <c r="D25" s="110" t="s">
        <v>100</v>
      </c>
      <c r="E25" s="116" t="s">
        <v>132</v>
      </c>
      <c r="F25" s="195">
        <v>5</v>
      </c>
      <c r="G25" s="192">
        <v>2</v>
      </c>
      <c r="H25" s="187">
        <v>1</v>
      </c>
      <c r="I25" s="187"/>
      <c r="J25" s="194">
        <v>2</v>
      </c>
      <c r="K25" s="183">
        <f t="shared" si="0"/>
        <v>5</v>
      </c>
      <c r="L25" s="193">
        <v>1</v>
      </c>
    </row>
    <row r="26" spans="2:12" ht="55.2" x14ac:dyDescent="0.3">
      <c r="B26" s="104" t="s">
        <v>50</v>
      </c>
      <c r="C26" s="156" t="s">
        <v>67</v>
      </c>
      <c r="D26" s="110" t="s">
        <v>101</v>
      </c>
      <c r="E26" s="116" t="s">
        <v>132</v>
      </c>
      <c r="F26" s="195">
        <v>83</v>
      </c>
      <c r="G26" s="192">
        <v>24</v>
      </c>
      <c r="H26" s="187">
        <v>24</v>
      </c>
      <c r="I26" s="187">
        <v>34</v>
      </c>
      <c r="J26" s="194">
        <v>21</v>
      </c>
      <c r="K26" s="183">
        <f t="shared" si="0"/>
        <v>103</v>
      </c>
      <c r="L26" s="193">
        <v>1.2409638554216869</v>
      </c>
    </row>
    <row r="27" spans="2:12" ht="69" x14ac:dyDescent="0.3">
      <c r="B27" s="104" t="s">
        <v>50</v>
      </c>
      <c r="C27" s="156" t="s">
        <v>68</v>
      </c>
      <c r="D27" s="110" t="s">
        <v>102</v>
      </c>
      <c r="E27" s="116" t="s">
        <v>132</v>
      </c>
      <c r="F27" s="195">
        <v>9100</v>
      </c>
      <c r="G27" s="192">
        <v>417</v>
      </c>
      <c r="H27" s="187">
        <v>8269</v>
      </c>
      <c r="I27" s="187">
        <v>456</v>
      </c>
      <c r="J27" s="194">
        <v>227</v>
      </c>
      <c r="K27" s="183">
        <f t="shared" si="0"/>
        <v>9369</v>
      </c>
      <c r="L27" s="193">
        <v>1.0295604395604396</v>
      </c>
    </row>
    <row r="28" spans="2:12" ht="55.2" x14ac:dyDescent="0.3">
      <c r="B28" s="104" t="s">
        <v>50</v>
      </c>
      <c r="C28" s="156" t="s">
        <v>69</v>
      </c>
      <c r="D28" s="110" t="s">
        <v>103</v>
      </c>
      <c r="E28" s="116" t="s">
        <v>132</v>
      </c>
      <c r="F28" s="195">
        <v>1340</v>
      </c>
      <c r="G28" s="192">
        <v>542</v>
      </c>
      <c r="H28" s="187">
        <v>382</v>
      </c>
      <c r="I28" s="187">
        <v>336</v>
      </c>
      <c r="J28" s="194">
        <v>299</v>
      </c>
      <c r="K28" s="183">
        <f t="shared" si="0"/>
        <v>1559</v>
      </c>
      <c r="L28" s="193">
        <v>1.1634328358208956</v>
      </c>
    </row>
    <row r="29" spans="2:12" ht="55.2" x14ac:dyDescent="0.3">
      <c r="B29" s="104" t="s">
        <v>50</v>
      </c>
      <c r="C29" s="156" t="s">
        <v>70</v>
      </c>
      <c r="D29" s="110" t="s">
        <v>104</v>
      </c>
      <c r="E29" s="116" t="s">
        <v>132</v>
      </c>
      <c r="F29" s="195">
        <v>5000</v>
      </c>
      <c r="G29" s="192">
        <v>739</v>
      </c>
      <c r="H29" s="187">
        <v>707</v>
      </c>
      <c r="I29" s="187">
        <v>515</v>
      </c>
      <c r="J29" s="194">
        <v>551</v>
      </c>
      <c r="K29" s="183">
        <f t="shared" si="0"/>
        <v>2512</v>
      </c>
      <c r="L29" s="193">
        <v>0.50239999999999996</v>
      </c>
    </row>
    <row r="30" spans="2:12" ht="96.6" x14ac:dyDescent="0.3">
      <c r="B30" s="104" t="s">
        <v>50</v>
      </c>
      <c r="C30" s="156" t="s">
        <v>71</v>
      </c>
      <c r="D30" s="110" t="s">
        <v>105</v>
      </c>
      <c r="E30" s="116" t="s">
        <v>132</v>
      </c>
      <c r="F30" s="195">
        <v>6</v>
      </c>
      <c r="G30" s="192">
        <v>2</v>
      </c>
      <c r="H30" s="187">
        <v>1</v>
      </c>
      <c r="I30" s="187">
        <v>2</v>
      </c>
      <c r="J30" s="194">
        <v>1</v>
      </c>
      <c r="K30" s="183">
        <f t="shared" si="0"/>
        <v>6</v>
      </c>
      <c r="L30" s="193">
        <v>1</v>
      </c>
    </row>
    <row r="31" spans="2:12" ht="55.2" x14ac:dyDescent="0.3">
      <c r="B31" s="104" t="s">
        <v>50</v>
      </c>
      <c r="C31" s="156" t="s">
        <v>72</v>
      </c>
      <c r="D31" s="110" t="s">
        <v>106</v>
      </c>
      <c r="E31" s="116" t="s">
        <v>132</v>
      </c>
      <c r="F31" s="195">
        <v>2</v>
      </c>
      <c r="G31" s="192"/>
      <c r="H31" s="187">
        <v>1</v>
      </c>
      <c r="I31" s="187"/>
      <c r="J31" s="194">
        <v>1</v>
      </c>
      <c r="K31" s="183">
        <f t="shared" si="0"/>
        <v>2</v>
      </c>
      <c r="L31" s="193">
        <v>1</v>
      </c>
    </row>
    <row r="32" spans="2:12" ht="55.2" x14ac:dyDescent="0.3">
      <c r="B32" s="104" t="s">
        <v>50</v>
      </c>
      <c r="C32" s="156" t="s">
        <v>73</v>
      </c>
      <c r="D32" s="110" t="s">
        <v>107</v>
      </c>
      <c r="E32" s="116" t="s">
        <v>132</v>
      </c>
      <c r="F32" s="196">
        <v>40</v>
      </c>
      <c r="G32" s="197">
        <v>0</v>
      </c>
      <c r="H32" s="198">
        <v>39</v>
      </c>
      <c r="I32" s="198">
        <v>30</v>
      </c>
      <c r="J32" s="199">
        <v>29</v>
      </c>
      <c r="K32" s="183">
        <f t="shared" si="0"/>
        <v>98</v>
      </c>
      <c r="L32" s="193">
        <v>2.4500000000000002</v>
      </c>
    </row>
    <row r="33" spans="2:12" ht="83.25" customHeight="1" x14ac:dyDescent="0.3">
      <c r="B33" s="205" t="s">
        <v>51</v>
      </c>
      <c r="C33" s="224" t="s">
        <v>74</v>
      </c>
      <c r="D33" s="132" t="s">
        <v>108</v>
      </c>
      <c r="E33" s="131" t="s">
        <v>132</v>
      </c>
      <c r="F33" s="195">
        <v>120</v>
      </c>
      <c r="G33" s="197">
        <v>30</v>
      </c>
      <c r="H33" s="198">
        <v>30</v>
      </c>
      <c r="I33" s="198">
        <v>9</v>
      </c>
      <c r="J33" s="199">
        <v>10</v>
      </c>
      <c r="K33" s="183">
        <f t="shared" si="0"/>
        <v>79</v>
      </c>
      <c r="L33" s="193">
        <v>0.65833333333333333</v>
      </c>
    </row>
    <row r="34" spans="2:12" ht="112.5" customHeight="1" x14ac:dyDescent="0.3">
      <c r="B34" s="206"/>
      <c r="C34" s="225"/>
      <c r="D34" s="54" t="s">
        <v>109</v>
      </c>
      <c r="E34" s="131" t="s">
        <v>132</v>
      </c>
      <c r="F34" s="196">
        <v>95</v>
      </c>
      <c r="G34" s="197">
        <v>35</v>
      </c>
      <c r="H34" s="198">
        <v>39</v>
      </c>
      <c r="I34" s="198">
        <v>41</v>
      </c>
      <c r="J34" s="199">
        <v>41</v>
      </c>
      <c r="K34" s="183">
        <f t="shared" si="0"/>
        <v>156</v>
      </c>
      <c r="L34" s="193">
        <v>1.6421052631578947</v>
      </c>
    </row>
    <row r="35" spans="2:12" ht="69" x14ac:dyDescent="0.3">
      <c r="B35" s="105" t="s">
        <v>52</v>
      </c>
      <c r="C35" s="157" t="s">
        <v>75</v>
      </c>
      <c r="D35" s="111" t="s">
        <v>110</v>
      </c>
      <c r="E35" s="3" t="s">
        <v>132</v>
      </c>
      <c r="F35" s="195">
        <v>200</v>
      </c>
      <c r="G35" s="197">
        <v>51</v>
      </c>
      <c r="H35" s="198">
        <v>64</v>
      </c>
      <c r="I35" s="198">
        <v>36</v>
      </c>
      <c r="J35" s="199">
        <v>42</v>
      </c>
      <c r="K35" s="183">
        <f t="shared" si="0"/>
        <v>193</v>
      </c>
      <c r="L35" s="193">
        <v>0.96499999999999997</v>
      </c>
    </row>
    <row r="36" spans="2:12" ht="69" x14ac:dyDescent="0.3">
      <c r="B36" s="105" t="s">
        <v>52</v>
      </c>
      <c r="C36" s="157" t="s">
        <v>76</v>
      </c>
      <c r="D36" s="111" t="s">
        <v>111</v>
      </c>
      <c r="E36" s="3" t="s">
        <v>132</v>
      </c>
      <c r="F36" s="195">
        <v>300</v>
      </c>
      <c r="G36" s="192">
        <v>29</v>
      </c>
      <c r="H36" s="187">
        <v>30</v>
      </c>
      <c r="I36" s="187">
        <v>42</v>
      </c>
      <c r="J36" s="194">
        <v>33</v>
      </c>
      <c r="K36" s="183">
        <f t="shared" si="0"/>
        <v>134</v>
      </c>
      <c r="L36" s="193">
        <v>0.44666666666666666</v>
      </c>
    </row>
    <row r="37" spans="2:12" ht="126.75" customHeight="1" x14ac:dyDescent="0.3">
      <c r="B37" s="120" t="s">
        <v>53</v>
      </c>
      <c r="C37" s="158" t="s">
        <v>77</v>
      </c>
      <c r="D37" s="54" t="s">
        <v>112</v>
      </c>
      <c r="E37" s="131" t="s">
        <v>131</v>
      </c>
      <c r="F37" s="195">
        <v>120</v>
      </c>
      <c r="G37" s="192">
        <v>15</v>
      </c>
      <c r="H37" s="187">
        <v>19</v>
      </c>
      <c r="I37" s="187">
        <v>13</v>
      </c>
      <c r="J37" s="194">
        <v>13</v>
      </c>
      <c r="K37" s="183">
        <f t="shared" si="0"/>
        <v>60</v>
      </c>
      <c r="L37" s="193">
        <v>0.5</v>
      </c>
    </row>
    <row r="38" spans="2:12" ht="120" customHeight="1" x14ac:dyDescent="0.3">
      <c r="B38" s="105" t="s">
        <v>54</v>
      </c>
      <c r="C38" s="159" t="s">
        <v>78</v>
      </c>
      <c r="D38" s="109" t="s">
        <v>113</v>
      </c>
      <c r="E38" s="115" t="s">
        <v>133</v>
      </c>
      <c r="F38" s="195">
        <v>3100</v>
      </c>
      <c r="G38" s="192">
        <v>581</v>
      </c>
      <c r="H38" s="187">
        <v>624</v>
      </c>
      <c r="I38" s="187">
        <v>656</v>
      </c>
      <c r="J38" s="194">
        <v>550</v>
      </c>
      <c r="K38" s="183">
        <f t="shared" si="0"/>
        <v>2411</v>
      </c>
      <c r="L38" s="193">
        <v>0.77774193548387094</v>
      </c>
    </row>
    <row r="39" spans="2:12" ht="31.2" x14ac:dyDescent="0.3">
      <c r="B39" s="256" t="s">
        <v>54</v>
      </c>
      <c r="C39" s="258" t="s">
        <v>79</v>
      </c>
      <c r="D39" s="112" t="s">
        <v>114</v>
      </c>
      <c r="E39" s="3" t="s">
        <v>132</v>
      </c>
      <c r="F39" s="195">
        <v>54</v>
      </c>
      <c r="G39" s="192">
        <v>13</v>
      </c>
      <c r="H39" s="187">
        <v>16</v>
      </c>
      <c r="I39" s="187">
        <v>11</v>
      </c>
      <c r="J39" s="194">
        <v>16</v>
      </c>
      <c r="K39" s="183">
        <f t="shared" si="0"/>
        <v>56</v>
      </c>
      <c r="L39" s="193">
        <v>1.037037037037037</v>
      </c>
    </row>
    <row r="40" spans="2:12" ht="41.4" x14ac:dyDescent="0.3">
      <c r="B40" s="257"/>
      <c r="C40" s="259"/>
      <c r="D40" s="112" t="s">
        <v>115</v>
      </c>
      <c r="E40" s="3" t="s">
        <v>132</v>
      </c>
      <c r="F40" s="195">
        <v>38</v>
      </c>
      <c r="G40" s="192">
        <v>4</v>
      </c>
      <c r="H40" s="187">
        <v>4</v>
      </c>
      <c r="I40" s="187">
        <v>15</v>
      </c>
      <c r="J40" s="194">
        <v>6</v>
      </c>
      <c r="K40" s="183">
        <f t="shared" si="0"/>
        <v>29</v>
      </c>
      <c r="L40" s="193">
        <v>0.76315789473684215</v>
      </c>
    </row>
    <row r="41" spans="2:12" ht="41.4" x14ac:dyDescent="0.3">
      <c r="B41" s="105" t="s">
        <v>54</v>
      </c>
      <c r="C41" s="157" t="s">
        <v>80</v>
      </c>
      <c r="D41" s="113" t="s">
        <v>116</v>
      </c>
      <c r="E41" s="3" t="s">
        <v>132</v>
      </c>
      <c r="F41" s="195">
        <v>2900</v>
      </c>
      <c r="G41" s="192">
        <v>511</v>
      </c>
      <c r="H41" s="187">
        <v>426</v>
      </c>
      <c r="I41" s="187">
        <v>366</v>
      </c>
      <c r="J41" s="194">
        <v>435</v>
      </c>
      <c r="K41" s="183">
        <f t="shared" si="0"/>
        <v>1738</v>
      </c>
      <c r="L41" s="193">
        <v>0.59931034482758616</v>
      </c>
    </row>
    <row r="42" spans="2:12" ht="135.75" customHeight="1" x14ac:dyDescent="0.3">
      <c r="B42" s="120" t="s">
        <v>55</v>
      </c>
      <c r="C42" s="158" t="s">
        <v>81</v>
      </c>
      <c r="D42" s="54" t="s">
        <v>117</v>
      </c>
      <c r="E42" s="131" t="s">
        <v>131</v>
      </c>
      <c r="F42" s="195">
        <v>2132</v>
      </c>
      <c r="G42" s="192">
        <v>423</v>
      </c>
      <c r="H42" s="187">
        <v>2179</v>
      </c>
      <c r="I42" s="187">
        <v>439</v>
      </c>
      <c r="J42" s="188">
        <v>383</v>
      </c>
      <c r="K42" s="183">
        <f t="shared" si="0"/>
        <v>3424</v>
      </c>
      <c r="L42" s="193">
        <v>1.6060037523452158</v>
      </c>
    </row>
    <row r="43" spans="2:12" ht="99" customHeight="1" x14ac:dyDescent="0.3">
      <c r="B43" s="103" t="s">
        <v>28</v>
      </c>
      <c r="C43" s="159" t="s">
        <v>82</v>
      </c>
      <c r="D43" s="109" t="s">
        <v>118</v>
      </c>
      <c r="E43" s="115" t="s">
        <v>132</v>
      </c>
      <c r="F43" s="195">
        <v>787</v>
      </c>
      <c r="G43" s="192">
        <v>222</v>
      </c>
      <c r="H43" s="187">
        <v>898</v>
      </c>
      <c r="I43" s="187">
        <v>243</v>
      </c>
      <c r="J43" s="194">
        <v>184</v>
      </c>
      <c r="K43" s="183">
        <f t="shared" si="0"/>
        <v>1547</v>
      </c>
      <c r="L43" s="193">
        <v>1.9656925031766201</v>
      </c>
    </row>
    <row r="44" spans="2:12" ht="55.2" x14ac:dyDescent="0.3">
      <c r="B44" s="103" t="s">
        <v>28</v>
      </c>
      <c r="C44" s="159" t="s">
        <v>83</v>
      </c>
      <c r="D44" s="109" t="s">
        <v>119</v>
      </c>
      <c r="E44" s="115" t="s">
        <v>132</v>
      </c>
      <c r="F44" s="195">
        <v>360</v>
      </c>
      <c r="G44" s="192">
        <v>45</v>
      </c>
      <c r="H44" s="187">
        <v>73</v>
      </c>
      <c r="I44" s="187">
        <v>92</v>
      </c>
      <c r="J44" s="194">
        <v>75</v>
      </c>
      <c r="K44" s="183">
        <f t="shared" si="0"/>
        <v>285</v>
      </c>
      <c r="L44" s="193">
        <v>0.79166666666666663</v>
      </c>
    </row>
    <row r="45" spans="2:12" ht="81" customHeight="1" x14ac:dyDescent="0.3">
      <c r="B45" s="103" t="s">
        <v>28</v>
      </c>
      <c r="C45" s="159" t="s">
        <v>84</v>
      </c>
      <c r="D45" s="109" t="s">
        <v>120</v>
      </c>
      <c r="E45" s="115" t="s">
        <v>132</v>
      </c>
      <c r="F45" s="200">
        <f>SUM(G45:I45)</f>
        <v>1468</v>
      </c>
      <c r="G45" s="192">
        <v>156</v>
      </c>
      <c r="H45" s="187">
        <v>1208</v>
      </c>
      <c r="I45" s="187">
        <v>104</v>
      </c>
      <c r="J45" s="194">
        <v>124</v>
      </c>
      <c r="K45" s="183">
        <f t="shared" si="0"/>
        <v>1592</v>
      </c>
      <c r="L45" s="193">
        <v>0.98393077873918422</v>
      </c>
    </row>
    <row r="46" spans="2:12" ht="116.25" customHeight="1" x14ac:dyDescent="0.3">
      <c r="B46" s="120" t="s">
        <v>56</v>
      </c>
      <c r="C46" s="160" t="s">
        <v>85</v>
      </c>
      <c r="D46" s="128" t="s">
        <v>121</v>
      </c>
      <c r="E46" s="129" t="s">
        <v>132</v>
      </c>
      <c r="F46" s="195">
        <v>2032</v>
      </c>
      <c r="G46" s="192">
        <v>335</v>
      </c>
      <c r="H46" s="187">
        <v>512</v>
      </c>
      <c r="I46" s="187">
        <v>551</v>
      </c>
      <c r="J46" s="188">
        <v>445</v>
      </c>
      <c r="K46" s="183">
        <f t="shared" si="0"/>
        <v>1843</v>
      </c>
      <c r="L46" s="193">
        <v>0.90698818897637801</v>
      </c>
    </row>
    <row r="47" spans="2:12" ht="137.25" customHeight="1" x14ac:dyDescent="0.3">
      <c r="B47" s="254" t="s">
        <v>28</v>
      </c>
      <c r="C47" s="226" t="s">
        <v>86</v>
      </c>
      <c r="D47" s="109" t="s">
        <v>122</v>
      </c>
      <c r="E47" s="115" t="s">
        <v>132</v>
      </c>
      <c r="F47" s="195">
        <v>55</v>
      </c>
      <c r="G47" s="192">
        <v>16</v>
      </c>
      <c r="H47" s="187">
        <v>12</v>
      </c>
      <c r="I47" s="187">
        <v>17</v>
      </c>
      <c r="J47" s="194">
        <v>10</v>
      </c>
      <c r="K47" s="183">
        <f t="shared" si="0"/>
        <v>55</v>
      </c>
      <c r="L47" s="193">
        <v>1</v>
      </c>
    </row>
    <row r="48" spans="2:12" ht="108.75" customHeight="1" x14ac:dyDescent="0.3">
      <c r="B48" s="255"/>
      <c r="C48" s="227"/>
      <c r="D48" s="109" t="s">
        <v>123</v>
      </c>
      <c r="E48" s="115" t="s">
        <v>132</v>
      </c>
      <c r="F48" s="195">
        <v>60</v>
      </c>
      <c r="G48" s="192">
        <v>12</v>
      </c>
      <c r="H48" s="187">
        <v>16</v>
      </c>
      <c r="I48" s="187">
        <v>29</v>
      </c>
      <c r="J48" s="194">
        <v>9</v>
      </c>
      <c r="K48" s="183">
        <f t="shared" si="0"/>
        <v>66</v>
      </c>
      <c r="L48" s="193">
        <v>1.1000000000000001</v>
      </c>
    </row>
    <row r="49" spans="2:12" ht="135.75" customHeight="1" x14ac:dyDescent="0.3">
      <c r="B49" s="103" t="s">
        <v>28</v>
      </c>
      <c r="C49" s="161" t="s">
        <v>87</v>
      </c>
      <c r="D49" s="109" t="s">
        <v>124</v>
      </c>
      <c r="E49" s="115" t="s">
        <v>132</v>
      </c>
      <c r="F49" s="195">
        <v>12</v>
      </c>
      <c r="G49" s="192">
        <v>6</v>
      </c>
      <c r="H49" s="187">
        <v>5</v>
      </c>
      <c r="I49" s="187">
        <v>5</v>
      </c>
      <c r="J49" s="194">
        <v>0</v>
      </c>
      <c r="K49" s="183">
        <f t="shared" si="0"/>
        <v>16</v>
      </c>
      <c r="L49" s="193">
        <v>1.3333333333333333</v>
      </c>
    </row>
    <row r="50" spans="2:12" ht="90" customHeight="1" x14ac:dyDescent="0.3">
      <c r="B50" s="254" t="s">
        <v>28</v>
      </c>
      <c r="C50" s="226" t="s">
        <v>88</v>
      </c>
      <c r="D50" s="109" t="s">
        <v>125</v>
      </c>
      <c r="E50" s="115" t="s">
        <v>132</v>
      </c>
      <c r="F50" s="195">
        <v>1210</v>
      </c>
      <c r="G50" s="192">
        <v>182</v>
      </c>
      <c r="H50" s="187">
        <v>323</v>
      </c>
      <c r="I50" s="187">
        <v>378</v>
      </c>
      <c r="J50" s="194">
        <v>302</v>
      </c>
      <c r="K50" s="183">
        <f t="shared" si="0"/>
        <v>1185</v>
      </c>
      <c r="L50" s="193">
        <v>0.97933884297520657</v>
      </c>
    </row>
    <row r="51" spans="2:12" ht="31.2" x14ac:dyDescent="0.3">
      <c r="B51" s="255"/>
      <c r="C51" s="227"/>
      <c r="D51" s="109" t="s">
        <v>126</v>
      </c>
      <c r="E51" s="115" t="s">
        <v>132</v>
      </c>
      <c r="F51" s="195">
        <v>7</v>
      </c>
      <c r="G51" s="192">
        <v>1</v>
      </c>
      <c r="H51" s="187">
        <v>2</v>
      </c>
      <c r="I51" s="187">
        <v>2</v>
      </c>
      <c r="J51" s="194">
        <v>2</v>
      </c>
      <c r="K51" s="183">
        <f t="shared" si="0"/>
        <v>7</v>
      </c>
      <c r="L51" s="193">
        <v>1</v>
      </c>
    </row>
    <row r="52" spans="2:12" ht="101.25" customHeight="1" x14ac:dyDescent="0.3">
      <c r="B52" s="254" t="s">
        <v>28</v>
      </c>
      <c r="C52" s="226" t="s">
        <v>89</v>
      </c>
      <c r="D52" s="109" t="s">
        <v>127</v>
      </c>
      <c r="E52" s="115" t="s">
        <v>132</v>
      </c>
      <c r="F52" s="195">
        <v>504</v>
      </c>
      <c r="G52" s="192">
        <v>82</v>
      </c>
      <c r="H52" s="187">
        <v>108</v>
      </c>
      <c r="I52" s="187">
        <v>74</v>
      </c>
      <c r="J52" s="194">
        <v>97</v>
      </c>
      <c r="K52" s="183">
        <f t="shared" si="0"/>
        <v>361</v>
      </c>
      <c r="L52" s="193">
        <v>0.71626984126984128</v>
      </c>
    </row>
    <row r="53" spans="2:12" ht="41.4" x14ac:dyDescent="0.3">
      <c r="B53" s="255"/>
      <c r="C53" s="227"/>
      <c r="D53" s="109" t="s">
        <v>128</v>
      </c>
      <c r="E53" s="115" t="s">
        <v>132</v>
      </c>
      <c r="F53" s="195">
        <v>180</v>
      </c>
      <c r="G53" s="192">
        <v>35</v>
      </c>
      <c r="H53" s="187">
        <v>45</v>
      </c>
      <c r="I53" s="187">
        <v>45</v>
      </c>
      <c r="J53" s="194">
        <v>24</v>
      </c>
      <c r="K53" s="183">
        <f t="shared" si="0"/>
        <v>149</v>
      </c>
      <c r="L53" s="193">
        <v>0.82777777777777772</v>
      </c>
    </row>
    <row r="54" spans="2:12" ht="69.599999999999994" thickBot="1" x14ac:dyDescent="0.35">
      <c r="B54" s="123" t="s">
        <v>28</v>
      </c>
      <c r="C54" s="162" t="s">
        <v>90</v>
      </c>
      <c r="D54" s="106" t="s">
        <v>129</v>
      </c>
      <c r="E54" s="117" t="s">
        <v>132</v>
      </c>
      <c r="F54" s="201">
        <v>4</v>
      </c>
      <c r="G54" s="202">
        <v>1</v>
      </c>
      <c r="H54" s="203">
        <v>1</v>
      </c>
      <c r="I54" s="203">
        <v>1</v>
      </c>
      <c r="J54" s="204">
        <v>1</v>
      </c>
      <c r="K54" s="183">
        <f t="shared" si="0"/>
        <v>4</v>
      </c>
      <c r="L54" s="193">
        <v>1</v>
      </c>
    </row>
    <row r="55" spans="2:12" ht="18" x14ac:dyDescent="0.3">
      <c r="C55" s="223"/>
      <c r="D55" s="223"/>
      <c r="E55" s="223"/>
      <c r="F55" s="81"/>
      <c r="L55" s="122">
        <f>AVERAGE(L47:L54,L43:L45,L38:L41,L35:L36,L24:L32,L21:L22,L18:L19)</f>
        <v>1.0426518493784509</v>
      </c>
    </row>
    <row r="62" spans="2:12" x14ac:dyDescent="0.3">
      <c r="F62" s="147"/>
    </row>
    <row r="63" spans="2:12" ht="15.6" x14ac:dyDescent="0.3">
      <c r="C63" s="219"/>
      <c r="D63" s="219"/>
      <c r="E63" s="219"/>
      <c r="F63" s="148"/>
      <c r="G63" s="220"/>
      <c r="H63" s="220"/>
      <c r="I63" s="220"/>
      <c r="J63" s="220"/>
      <c r="K63" s="170"/>
      <c r="L63" s="167"/>
    </row>
    <row r="76" spans="5:12" ht="15" thickBot="1" x14ac:dyDescent="0.35"/>
    <row r="77" spans="5:12" ht="15" thickBot="1" x14ac:dyDescent="0.35">
      <c r="E77" s="242" t="s">
        <v>29</v>
      </c>
      <c r="F77" s="243"/>
      <c r="G77" s="243"/>
      <c r="H77" s="243"/>
      <c r="I77" s="243"/>
      <c r="J77" s="243"/>
      <c r="K77" s="243"/>
      <c r="L77" s="243"/>
    </row>
    <row r="78" spans="5:12" ht="83.4" thickBot="1" x14ac:dyDescent="0.35">
      <c r="E78" s="245" t="s">
        <v>30</v>
      </c>
      <c r="F78" s="164" t="s">
        <v>32</v>
      </c>
      <c r="G78" s="240"/>
      <c r="H78" s="240"/>
      <c r="I78" s="241"/>
      <c r="J78" s="164" t="s">
        <v>34</v>
      </c>
      <c r="K78" s="173"/>
      <c r="L78" s="166"/>
    </row>
    <row r="79" spans="5:12" ht="28.2" thickBot="1" x14ac:dyDescent="0.35">
      <c r="E79" s="246"/>
      <c r="F79" s="13" t="s">
        <v>36</v>
      </c>
      <c r="G79" s="14" t="s">
        <v>37</v>
      </c>
      <c r="H79" s="15" t="s">
        <v>38</v>
      </c>
      <c r="I79" s="16" t="s">
        <v>39</v>
      </c>
      <c r="J79" s="13" t="s">
        <v>14</v>
      </c>
      <c r="K79" s="175"/>
      <c r="L79" s="21" t="s">
        <v>17</v>
      </c>
    </row>
    <row r="80" spans="5:12" ht="15" thickBot="1" x14ac:dyDescent="0.35">
      <c r="E80" s="165"/>
      <c r="F80" s="76"/>
      <c r="G80" s="77"/>
      <c r="H80" s="77"/>
      <c r="I80" s="79"/>
      <c r="J80" s="75" t="str">
        <f>IFERROR((#REF!/F80),"100%")</f>
        <v>100%</v>
      </c>
      <c r="K80" s="176"/>
      <c r="L80" s="39" t="str">
        <f>IFERROR(((G80+H80+I80+J80)/(#REF!+#REF!+#REF!+#REF!)),"100%")</f>
        <v>100%</v>
      </c>
    </row>
    <row r="81" spans="5:12" x14ac:dyDescent="0.3">
      <c r="E81" s="28"/>
      <c r="F81" s="60">
        <v>100</v>
      </c>
      <c r="G81" s="63"/>
      <c r="H81" s="63"/>
      <c r="I81" s="64"/>
      <c r="J81" s="39">
        <f>IFERROR(#REF!/F81,"100"%)</f>
        <v>1</v>
      </c>
      <c r="K81" s="177"/>
      <c r="L81" s="56"/>
    </row>
    <row r="82" spans="5:12" x14ac:dyDescent="0.3">
      <c r="E82" s="29"/>
      <c r="F82" s="65">
        <v>500</v>
      </c>
      <c r="G82" s="68"/>
      <c r="H82" s="68"/>
      <c r="I82" s="69"/>
      <c r="J82" s="39">
        <f>IFERROR(#REF!/F82,"100"%)</f>
        <v>1</v>
      </c>
      <c r="K82" s="176"/>
      <c r="L82" s="58"/>
    </row>
    <row r="83" spans="5:12" ht="15" thickBot="1" x14ac:dyDescent="0.35">
      <c r="E83" s="30"/>
      <c r="F83" s="70"/>
      <c r="G83" s="73"/>
      <c r="H83" s="73"/>
      <c r="I83" s="74"/>
      <c r="J83" s="43"/>
      <c r="K83" s="178"/>
      <c r="L83" s="45"/>
    </row>
  </sheetData>
  <mergeCells count="27">
    <mergeCell ref="E77:L77"/>
    <mergeCell ref="E78:E79"/>
    <mergeCell ref="G78:I78"/>
    <mergeCell ref="B52:B53"/>
    <mergeCell ref="C52:C53"/>
    <mergeCell ref="C55:E55"/>
    <mergeCell ref="C63:E63"/>
    <mergeCell ref="G63:J63"/>
    <mergeCell ref="B39:B40"/>
    <mergeCell ref="C39:C40"/>
    <mergeCell ref="B47:B48"/>
    <mergeCell ref="C47:C48"/>
    <mergeCell ref="B50:B51"/>
    <mergeCell ref="C50:C51"/>
    <mergeCell ref="B13:B15"/>
    <mergeCell ref="C13:C15"/>
    <mergeCell ref="B33:B34"/>
    <mergeCell ref="C33:C34"/>
    <mergeCell ref="E2:J2"/>
    <mergeCell ref="E3:J3"/>
    <mergeCell ref="E4:J4"/>
    <mergeCell ref="E5:J5"/>
    <mergeCell ref="F10:L10"/>
    <mergeCell ref="B11:B12"/>
    <mergeCell ref="C11:C12"/>
    <mergeCell ref="D11:E11"/>
    <mergeCell ref="G11:J11"/>
  </mergeCells>
  <conditionalFormatting sqref="C29">
    <cfRule type="duplicateValues" dxfId="166" priority="11"/>
    <cfRule type="duplicateValues" dxfId="165" priority="12"/>
  </conditionalFormatting>
  <conditionalFormatting sqref="C43">
    <cfRule type="duplicateValues" dxfId="164" priority="17"/>
    <cfRule type="duplicateValues" dxfId="163" priority="18"/>
  </conditionalFormatting>
  <conditionalFormatting sqref="C44">
    <cfRule type="duplicateValues" dxfId="162" priority="15"/>
    <cfRule type="duplicateValues" dxfId="161" priority="16"/>
  </conditionalFormatting>
  <conditionalFormatting sqref="C45">
    <cfRule type="duplicateValues" dxfId="160" priority="13"/>
    <cfRule type="duplicateValues" dxfId="159" priority="14"/>
  </conditionalFormatting>
  <conditionalFormatting sqref="C46">
    <cfRule type="duplicateValues" dxfId="158" priority="9"/>
    <cfRule type="duplicateValues" dxfId="157" priority="10"/>
  </conditionalFormatting>
  <conditionalFormatting sqref="F80:F83">
    <cfRule type="containsBlanks" dxfId="156" priority="26">
      <formula>LEN(TRIM(F80))=0</formula>
    </cfRule>
  </conditionalFormatting>
  <conditionalFormatting sqref="G80:I83 L80:L83 J83:K83">
    <cfRule type="containsBlanks" dxfId="155" priority="27">
      <formula>LEN(TRIM(G80))=0</formula>
    </cfRule>
  </conditionalFormatting>
  <conditionalFormatting sqref="G13:K13 G14:J15 K14:K54 G16 G17:J54">
    <cfRule type="containsBlanks" dxfId="154" priority="28">
      <formula>LEN(TRIM(G13))=0</formula>
    </cfRule>
  </conditionalFormatting>
  <conditionalFormatting sqref="H16:J16">
    <cfRule type="containsBlanks" dxfId="153" priority="8">
      <formula>LEN(TRIM(H16))=0</formula>
    </cfRule>
  </conditionalFormatting>
  <conditionalFormatting sqref="J80:L80 J81:K82">
    <cfRule type="cellIs" dxfId="152" priority="37" stopIfTrue="1" operator="equal">
      <formula>"100%"</formula>
    </cfRule>
    <cfRule type="cellIs" dxfId="151" priority="38" stopIfTrue="1" operator="lessThan">
      <formula>0.5</formula>
    </cfRule>
    <cfRule type="cellIs" dxfId="150" priority="39" stopIfTrue="1" operator="between">
      <formula>0.5</formula>
      <formula>0.7</formula>
    </cfRule>
    <cfRule type="cellIs" dxfId="149" priority="40" stopIfTrue="1" operator="between">
      <formula>0.7</formula>
      <formula>1.2</formula>
    </cfRule>
    <cfRule type="cellIs" dxfId="148" priority="41" stopIfTrue="1" operator="greaterThanOrEqual">
      <formula>1.2</formula>
    </cfRule>
    <cfRule type="containsBlanks" dxfId="147" priority="42" stopIfTrue="1">
      <formula>LEN(TRIM(J80))=0</formula>
    </cfRule>
  </conditionalFormatting>
  <conditionalFormatting sqref="L13:L54">
    <cfRule type="containsBlanks" dxfId="146" priority="1">
      <formula>LEN(TRIM(L13))=0</formula>
    </cfRule>
    <cfRule type="cellIs" dxfId="145" priority="2" stopIfTrue="1" operator="equal">
      <formula>"100%"</formula>
    </cfRule>
    <cfRule type="cellIs" dxfId="144" priority="3" stopIfTrue="1" operator="lessThan">
      <formula>0.5</formula>
    </cfRule>
    <cfRule type="cellIs" dxfId="143" priority="4" stopIfTrue="1" operator="between">
      <formula>0.5</formula>
      <formula>0.7</formula>
    </cfRule>
    <cfRule type="cellIs" dxfId="142" priority="5" stopIfTrue="1" operator="between">
      <formula>0.7</formula>
      <formula>1.2</formula>
    </cfRule>
    <cfRule type="cellIs" dxfId="141" priority="6" stopIfTrue="1" operator="greaterThanOrEqual">
      <formula>1.2</formula>
    </cfRule>
    <cfRule type="containsBlanks" dxfId="140" priority="7" stopIfTrue="1">
      <formula>LEN(TRIM(L13))=0</formula>
    </cfRule>
  </conditionalFormatting>
  <pageMargins left="0.7" right="0.7" top="0.75" bottom="0.75" header="0.3" footer="0.3"/>
  <pageSetup scale="45" fitToHeight="0" orientation="landscape" r:id="rId1"/>
  <rowBreaks count="5" manualBreakCount="5">
    <brk id="17" max="11" man="1"/>
    <brk id="22" max="16383" man="1"/>
    <brk id="35" max="11" man="1"/>
    <brk id="45" max="11" man="1"/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1Tr23</vt:lpstr>
      <vt:lpstr>Instrucciones</vt:lpstr>
      <vt:lpstr>SEGUIMIENTO 1Tr23 (2)</vt:lpstr>
      <vt:lpstr>'SEGUIMIENTO 1Tr23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cp:lastPrinted>2024-01-09T18:00:14Z</cp:lastPrinted>
  <dcterms:created xsi:type="dcterms:W3CDTF">2020-03-29T15:30:51Z</dcterms:created>
  <dcterms:modified xsi:type="dcterms:W3CDTF">2024-01-17T16:55:56Z</dcterms:modified>
  <cp:category/>
  <cp:contentStatus/>
</cp:coreProperties>
</file>