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uario\Desktop\planeacion\2024\3 TRIM 2024\"/>
    </mc:Choice>
  </mc:AlternateContent>
  <xr:revisionPtr revIDLastSave="0" documentId="13_ncr:1_{300EC783-062D-4461-AA31-A4672FFF77E5}" xr6:coauthVersionLast="47" xr6:coauthVersionMax="47" xr10:uidLastSave="{00000000-0000-0000-0000-000000000000}"/>
  <bookViews>
    <workbookView xWindow="-110" yWindow="-110" windowWidth="19420" windowHeight="10300" xr2:uid="{00000000-000D-0000-FFFF-FFFF00000000}"/>
  </bookViews>
  <sheets>
    <sheet name="SEGUIMIENTO EJE 3"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U20" i="1"/>
  <c r="U21" i="1"/>
  <c r="U22" i="1"/>
  <c r="U24" i="1"/>
  <c r="U25" i="1"/>
  <c r="U26" i="1"/>
  <c r="U27" i="1"/>
  <c r="U28" i="1"/>
  <c r="U29" i="1"/>
  <c r="U30" i="1"/>
  <c r="U31" i="1"/>
  <c r="U32" i="1"/>
  <c r="U33" i="1"/>
  <c r="U34" i="1"/>
  <c r="U35" i="1"/>
  <c r="U36" i="1"/>
  <c r="U37" i="1"/>
  <c r="Q18" i="1"/>
  <c r="R18" i="1"/>
  <c r="Q19" i="1"/>
  <c r="Q38" i="1" s="1"/>
  <c r="R19" i="1"/>
  <c r="Q20" i="1"/>
  <c r="R20" i="1"/>
  <c r="Q21" i="1"/>
  <c r="R21" i="1"/>
  <c r="Q22" i="1"/>
  <c r="R22" i="1"/>
  <c r="Q23" i="1"/>
  <c r="R38"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17" i="1"/>
  <c r="R17" i="1"/>
  <c r="P17" i="1"/>
  <c r="T17" i="1"/>
  <c r="U17" i="1"/>
  <c r="P18" i="1"/>
  <c r="T18" i="1"/>
  <c r="U18" i="1"/>
  <c r="P19" i="1"/>
  <c r="T19" i="1"/>
  <c r="T38" i="1" s="1"/>
  <c r="P20" i="1"/>
  <c r="T20" i="1"/>
  <c r="P21" i="1"/>
  <c r="T21" i="1"/>
  <c r="P22" i="1"/>
  <c r="T22" i="1"/>
  <c r="T23" i="1"/>
  <c r="P24" i="1"/>
  <c r="T24" i="1"/>
  <c r="P25" i="1"/>
  <c r="T25" i="1"/>
  <c r="P26" i="1"/>
  <c r="T26" i="1"/>
  <c r="P27" i="1"/>
  <c r="T27" i="1"/>
  <c r="P28" i="1"/>
  <c r="T28" i="1"/>
  <c r="P29" i="1"/>
  <c r="T29" i="1"/>
  <c r="P30" i="1"/>
  <c r="P38" i="1" s="1"/>
  <c r="T30" i="1"/>
  <c r="P31" i="1"/>
  <c r="T31" i="1"/>
  <c r="P32" i="1"/>
  <c r="T32" i="1"/>
  <c r="P33" i="1"/>
  <c r="T33" i="1"/>
  <c r="P34" i="1"/>
  <c r="T34" i="1"/>
  <c r="P35" i="1"/>
  <c r="T35" i="1"/>
  <c r="P36" i="1"/>
  <c r="T36" i="1"/>
  <c r="P37" i="1"/>
  <c r="T37" i="1"/>
  <c r="S38" i="1"/>
  <c r="V38" i="1"/>
  <c r="R15" i="1"/>
  <c r="U38" i="1" l="1"/>
  <c r="U15" i="1"/>
  <c r="T15" i="1"/>
  <c r="V15" i="1" l="1"/>
  <c r="S15" i="1"/>
  <c r="Q15" i="1"/>
  <c r="P15" i="1"/>
  <c r="P16" i="1" l="1"/>
  <c r="Q16" i="1"/>
  <c r="R16" i="1"/>
  <c r="S16" i="1"/>
  <c r="T16" i="1"/>
  <c r="U16" i="1"/>
  <c r="V16" i="1"/>
  <c r="S8" i="2" l="1"/>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<sst xmlns="http://schemas.openxmlformats.org/spreadsheetml/2006/main" count="222" uniqueCount="146">
  <si>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</si>
  <si>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</si>
  <si>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</si>
  <si>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</si>
  <si>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</si>
  <si>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</si>
  <si>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</si>
  <si>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</si>
  <si>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</si>
  <si>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</si>
  <si>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</si>
  <si>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</si>
  <si>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</si>
  <si>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</si>
  <si>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</si>
  <si>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</si>
  <si>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</si>
  <si>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</si>
  <si>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</si>
  <si>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</si>
  <si>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JUSTIFICACION TRIMESTRAL Y ANUAL DE AVANCE DE RESULTADOS 2023</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</si>
  <si>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</si>
  <si>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</si>
  <si>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</si>
  <si>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</si>
  <si>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</si>
  <si>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</si>
  <si>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</si>
  <si>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</si>
  <si>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</si>
  <si>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</si>
  <si>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P.SIRESOL Cancún</t>
  </si>
  <si>
    <r>
      <t xml:space="preserve">RSUG (t,t-1) </t>
    </r>
    <r>
      <rPr>
        <sz val="11"/>
        <rFont val="Arial"/>
        <family val="2"/>
      </rPr>
      <t>= Tasa de variación de los Residuos Sólidos Urbanos que se generan mensualmente e ingresan al relleno sanitario, parcela 196</t>
    </r>
  </si>
  <si>
    <t>Trimestral</t>
  </si>
  <si>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</si>
  <si>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</si>
  <si>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</si>
  <si>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t>ACTIVIDAD</t>
  </si>
  <si>
    <t xml:space="preserve">PRS: Porcentaje de rutas de recolección de RSU supervisadas </t>
  </si>
  <si>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</si>
  <si>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t>PQCA: Porcentaje de quejas ciudadanas atendidas.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</si>
  <si>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</si>
  <si>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t>PBCC: Porcentaje de basureros clandestinos clausurados.</t>
  </si>
  <si>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</si>
  <si>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t xml:space="preserve">PROR: Porcentaje de reportes de Operación realizados. </t>
  </si>
  <si>
    <t xml:space="preserve">PRPA1: Porcentaje de Reportes de la Parcela 1113 atendidos         </t>
  </si>
  <si>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Reportes de la Parcela 1113</t>
    </r>
  </si>
  <si>
    <t>PRPA2: Porcentaje de Reportes de la Parcela 196 atendidos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</si>
  <si>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</si>
  <si>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</si>
  <si>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t xml:space="preserve">PCA: Porcentaje de  contribuyentes registrados </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</si>
  <si>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</si>
  <si>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t>PPV: Porcentaje de aplicación de Planes de Manejo verificados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</si>
  <si>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</si>
  <si>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t>PVEC:   Porcentaje de visitas empresas contribuyentes realizadas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</si>
  <si>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</si>
  <si>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t>PPR: Porcentaje de participantes registrados</t>
  </si>
  <si>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</si>
  <si>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r>
      <rPr>
        <b/>
        <sz val="14"/>
        <color theme="1"/>
        <rFont val="Arial"/>
        <family val="2"/>
      </rPr>
      <t>PIEC:</t>
    </r>
    <r>
      <rPr>
        <sz val="14"/>
        <color theme="1"/>
        <rFont val="Arial"/>
        <family val="2"/>
      </rPr>
      <t xml:space="preserve"> Porcentaje de empresas e instituciones educativas capacitadas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</si>
  <si>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</si>
  <si>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r>
      <rPr>
        <b/>
        <sz val="14"/>
        <color theme="1"/>
        <rFont val="Arial"/>
        <family val="2"/>
      </rPr>
      <t xml:space="preserve">PIPRR: </t>
    </r>
    <r>
      <rPr>
        <sz val="14"/>
        <color theme="1"/>
        <rFont val="Arial"/>
        <family val="2"/>
      </rPr>
      <t>Porcentaje de instalación del programa Recapacicla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</si>
  <si>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</si>
  <si>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r>
      <rPr>
        <b/>
        <sz val="14"/>
        <color theme="1"/>
        <rFont val="Arial"/>
        <family val="2"/>
      </rPr>
      <t>PSB:</t>
    </r>
    <r>
      <rPr>
        <sz val="14"/>
        <color theme="1"/>
        <rFont val="Arial"/>
        <family val="2"/>
      </rPr>
      <t xml:space="preserve"> Porcentaje de botes de basura instalados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</si>
  <si>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</si>
  <si>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r>
      <rPr>
        <b/>
        <sz val="14"/>
        <color theme="1"/>
        <rFont val="Arial"/>
        <family val="2"/>
      </rPr>
      <t>PCCSRVI:</t>
    </r>
    <r>
      <rPr>
        <sz val="14"/>
        <color theme="1"/>
        <rFont val="Arial"/>
        <family val="2"/>
      </rPr>
      <t xml:space="preserve"> Porcentaje de colocación de contenedores de separación de residuos valorizables instalados.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</si>
  <si>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 de separación de residuos valorizables.</t>
    </r>
  </si>
  <si>
    <r>
      <t xml:space="preserve">PRPA: </t>
    </r>
    <r>
      <rPr>
        <sz val="14"/>
        <color theme="1"/>
        <rFont val="Arial"/>
        <family val="2"/>
      </rPr>
      <t>Porcentaje de reportes del presupuesto aprobado.</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</si>
  <si>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</si>
  <si>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t>Actividad</t>
  </si>
  <si>
    <r>
      <rPr>
        <b/>
        <sz val="14"/>
        <color theme="1"/>
        <rFont val="Arial"/>
        <family val="2"/>
      </rPr>
      <t xml:space="preserve">PRC: </t>
    </r>
    <r>
      <rPr>
        <sz val="14"/>
        <color theme="1"/>
        <rFont val="Arial"/>
        <family val="2"/>
      </rPr>
      <t>Porcentaje de Rendición  de cuenta.</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</si>
  <si>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</si>
  <si>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SOLUCIÓN INTEGRAL DE RESIDUOS SÓLIDOS CANCÚN</t>
  </si>
  <si>
    <t xml:space="preserve">ELABORO
L.F.C.P. Gerardo Arroyo Quezada 
Director Administrativo SIRESOL  Cancún  </t>
  </si>
  <si>
    <t>DIRECCIÓN ADMINISTRASTIVA</t>
  </si>
  <si>
    <t>3.4  Contribuir a garantizar la preservación de la riqueza natural única que tiene nuestro municipio mediante un crecimiento ordenado, sostenible y con responsabilidad compartida mediante servicio de recolección y disposición final de los Residuos Sólidos Urbanos en el Municipio de Benito Juárez, fomentando la responsabilidad social, para la protección del medio ambiente.</t>
  </si>
  <si>
    <t>3.4.1  Mejorar la calidad del servicio de recolección y Disposición Final de los residuos sólidos urbanos para la protección del medio ambiente.</t>
  </si>
  <si>
    <t>3.4.1.1 Verificación de la recolección de Residuos Sólidos Urbanos en el municipio de Benito Juárez realizada</t>
  </si>
  <si>
    <t>3.4.2.1 Supervisar y realizar mantenimiento y saneamiento del sitio clausurado de la parcela 1113.</t>
  </si>
  <si>
    <t>PRPA2: Porcentaje de Reportes de la Parcela 175 atendidos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</si>
  <si>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175</t>
    </r>
  </si>
  <si>
    <t>3.4.1.1.1. Supervisar rutas de recolección de los Residuos Sólidos Urbanos.</t>
  </si>
  <si>
    <t>CLAVE Y NOMBRE DEL PPA:3.4. PROGRAMA DE RECOLECCIÓN, TRASLADO Y DISPOSICIÓN FINAL DE RESIDUOS SÓLIDOS URBANOS</t>
  </si>
  <si>
    <t>C.Disposicón Final</t>
  </si>
  <si>
    <t>C.3.4.2. Reportes de la operación de los sitios de la disposición final realizados.</t>
  </si>
  <si>
    <t>3.4.2.3. Supervisar y realizar mantenimiento, equipamiento, saneamiento y estudios ambientales del sitio de disposición final en la parcela 175.</t>
  </si>
  <si>
    <t xml:space="preserve">C.3.4.3. Atenciones a contribuyentes en temas de  recolección de residuos sólidos  registradas.                    </t>
  </si>
  <si>
    <r>
      <t xml:space="preserve"> PCR: </t>
    </r>
    <r>
      <rPr>
        <sz val="14"/>
        <color theme="1"/>
        <rFont val="Arial"/>
        <family val="2"/>
      </rPr>
      <t>Porcentaje de contribuyentes registrados.</t>
    </r>
  </si>
  <si>
    <t>3.4.3.1. Emisión de pases de caja al contribuyente para el pago de los derechos de la recolección de residuos.</t>
  </si>
  <si>
    <t>3.4.3.2. Elaborar Planes de manejo de residuos sólidos a grandes Generadores.</t>
  </si>
  <si>
    <t>3.4.3.3. Supervisar los pesajes de residuos declarados por los contribuyentes.</t>
  </si>
  <si>
    <t xml:space="preserve"> C. 3.4.4. Actividades de concientización sobre el manejo de residuos sólidos urbanos con la participación ciudadana registradas.</t>
  </si>
  <si>
    <t>3.4.4.1.  Impartir pláticas de capacitación y concientización enfocadas en la separación, clasificación y buen manejo de los RSU en los sectores empresarial y educativo</t>
  </si>
  <si>
    <t>3.4.4.2 Implementar el programa Ciudadano Recapacicla en el Municipio de Benito Juárez.</t>
  </si>
  <si>
    <t>3.4.4.3.  Colocar botes en préstamo y/o donación para la clasificación y separación de los residuos sólidos en beneficio de la ciudadanía.</t>
  </si>
  <si>
    <t>3.4.4.4. Colocar contenedores de separación de residuos valorizables (PET 1y2 y lata de aluminio) en los puntos de mayor afluencia del Municipio de Benito Juárez.</t>
  </si>
  <si>
    <t xml:space="preserve"> 3.4.5. Verificación de una cuenta pública optimizada</t>
  </si>
  <si>
    <t>3.4.5.1 Elaboración de la información  administrativa para la rendición de cuentas del organismo.</t>
  </si>
  <si>
    <t>Anual</t>
  </si>
  <si>
    <r>
      <rPr>
        <b/>
        <sz val="11"/>
        <color theme="1"/>
        <rFont val="Arial"/>
        <family val="2"/>
      </rPr>
      <t xml:space="preserve">Unidad de medida del indicador: </t>
    </r>
    <r>
      <rPr>
        <sz val="11"/>
        <color theme="1"/>
        <rFont val="Arial"/>
        <family val="2"/>
      </rPr>
      <t xml:space="preserve">
Posición</t>
    </r>
  </si>
  <si>
    <t>NO DISPONIBLE</t>
  </si>
  <si>
    <t>3.4.1.1.2. Atender quejas ciudadanas respecto a la recolección de RSU con el propósito de mejorar el servicio.</t>
  </si>
  <si>
    <t xml:space="preserve">3.4.1.1.3.  Identificación y limpieza  de tiraderos clandestinos </t>
  </si>
  <si>
    <t>TRIMESTRE 1 2024</t>
  </si>
  <si>
    <t>TRIMESTRE 2 2024</t>
  </si>
  <si>
    <t>TRIMESTRE 3 2024</t>
  </si>
  <si>
    <t>TRIMESTRE 4 2024</t>
  </si>
  <si>
    <t>JUSTIFICACION TRIMESTRAL Y ANUAL DE AVANCE DE RESULTADOS 2024</t>
  </si>
  <si>
    <t>META ALCANZADA 2024</t>
  </si>
  <si>
    <t>META PROGRAMADA 2024</t>
  </si>
  <si>
    <t>PORCENTAJE DE AVANCE TRIMESTRAL 2024</t>
  </si>
  <si>
    <t>AVANCE EN CUMPLIMIENTO DE METAS TRIMESTRAL Y ANUAL ACUMULADO 2024</t>
  </si>
  <si>
    <t>PORCENTAJE DE AVANCE TRIMESTRAL ACUMULADO 2024</t>
  </si>
  <si>
    <t>JUSTIFICACION TRIMESTRAL DE AVANCE DE RESULTADOS 2024</t>
  </si>
  <si>
    <t>SEGUIMIENTO DE AVANCE EN CUMPLIMIENTO DE METAS Y OBJETIVOS 2024</t>
  </si>
  <si>
    <t>C. Aprovechamiento</t>
  </si>
  <si>
    <t>C. Generación</t>
  </si>
  <si>
    <t>C.Administración</t>
  </si>
  <si>
    <r>
      <rPr>
        <b/>
        <sz val="11"/>
        <color theme="1"/>
        <rFont val="Arial"/>
        <family val="2"/>
      </rPr>
      <t>Meta Trimestral:</t>
    </r>
    <r>
      <rPr>
        <sz val="11"/>
        <color theme="1"/>
        <rFont val="Arial"/>
        <family val="2"/>
      </rPr>
      <t xml:space="preserve"> Se ejerció $250,071,693.22  pesos , de $ 253,689,402 pesos que estaban programado, logrando el 98.57% de avance en el  Segundo Trimestre 2024.                                             </t>
    </r>
    <r>
      <rPr>
        <b/>
        <sz val="11"/>
        <color theme="1"/>
        <rFont val="Arial"/>
        <family val="2"/>
      </rPr>
      <t>Meta Anual:</t>
    </r>
    <r>
      <rPr>
        <sz val="11"/>
        <color theme="1"/>
        <rFont val="Arial"/>
        <family val="2"/>
      </rPr>
      <t xml:space="preserve"> Se ejercieron $466,660,374 pesos del presupuesto aprobado, de los $707,922,390 programadas en todo el 2024 logrando el 65.91% de avance anual acumulada.       </t>
    </r>
  </si>
  <si>
    <t>Recolección</t>
  </si>
  <si>
    <r>
      <rPr>
        <b/>
        <sz val="14"/>
        <color indexed="8"/>
        <rFont val="Arial"/>
        <family val="2"/>
      </rPr>
      <t>PSBMM:</t>
    </r>
    <r>
      <rPr>
        <sz val="14"/>
        <color indexed="8"/>
        <rFont val="Arial"/>
        <family val="2"/>
      </rPr>
      <t xml:space="preserve"> </t>
    </r>
    <r>
      <rPr>
        <sz val="14"/>
        <color rgb="FF000000"/>
        <rFont val="Arial"/>
        <family val="2"/>
      </rPr>
      <t xml:space="preserve">Porcentaje de supervisión del de barrido   mecánico y manual de los RSU de calles </t>
    </r>
  </si>
  <si>
    <t>3.4.2.2. Supervisar y realizar mantenimiento, equipamiento, saneamiento y estudios postclausura del sitio de disposición final en la parcela 196.</t>
  </si>
  <si>
    <t>3.4.1.1.4 Supervisar el  servicio de barrido mecánico y manual de calles y avenidas realizadas.</t>
  </si>
  <si>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Barrido mecánico y manual de RSU calles</t>
    </r>
  </si>
  <si>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pública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</si>
  <si>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t>Meta Trimestral: Se realizaron 550 verificaciones de la recolección de residuos sólidos en el Municipio de Benito Juárez, de las 550 que estaban programadas, teniendo el 100% de avance en el Tercer Trimestre 2024.                                                                                                                                                         Meta Anual: Se realizaron 1650 verificaciones de la recolección de residuos sólidos en el Municipio de Benito Juárez, de las programadas de las 2,200 que estaban programadas durante todo el 2024 .con un avance anual acumulado de 100%.</t>
  </si>
  <si>
    <t>Meta Trimestral: Se realizaron 10396 supervisiones de rutas de recolección de los residuos sólidos urbanos, de las 10396 que estaban programadas, con un avance de  el 100%  en el  Tercer Trimestre 2024.                                                                                                                                                                            Meta Anual: Se realizaron 30849 supervisiones de rutas de recolección de los residuos sólidos , de las 41245 programadas en todo el 2024, con un avance anual acumulado del 100%.</t>
  </si>
  <si>
    <t xml:space="preserve">Meta Trimestral: Se recibieron 257 quejas  ciudadanas, de las 163 que estaban programadas con un avance 157.67% en el  Tercer Trimestre 2024.                                                                                                                          Meta Anual: Se registraron 828 quejas ciudadanas, de las 770 estimadas en todo el 2024 con un avance anual acumulado del 156.90%.  </t>
  </si>
  <si>
    <t xml:space="preserve">Meta Trimestral: Se limpiaron 211  basureros clandestinos, de las 160 que estaban programadas, teniendo el 131.88% de avance en el Tercer Trimestre 2024.                                                                                                                                                                             Meta Anual: Se limpiaron 512 basureros clandestinos de las 645 programadas en todo el 2024, con un avance anual acumulado del 99.72%.         </t>
  </si>
  <si>
    <t xml:space="preserve">Meta Trimestral: Se realizaron 1975  supervisión de Barridos mecánico y manual de calles  de las 1975 que estaban programadas, teniendo el 100% de avance en el Tercer Trimestre 2024.                                                                                                                                                                             Meta Anual: Se limpiaron 5200 supervisión de Barridos mecánico y manual de calles de las 7175 programadas en todo el 2024, con un avance anual acumulado del 100%.         </t>
  </si>
  <si>
    <t>Meta Trimestral: Se realizaron 0 informe semestral de la operación de los sitios de la disposición final  de los residuos sólidos urbanos logrando, de las 0 que estaban programadas logrando el 0% de avance en el Tercer Trimestre 2024.                                                                                                                                              Meta Anual: se realizaron 2 reportes de la operación de los sitios de la disposición final  de los residuos sólidos urbanos de las 4 programadas en todo el 2024, logrando el 50% de avance anual acumulada.                                                                                                                    Esto es debido a que los reportes son semestrales a SEMA y PPA del Gobierno del Estado, se ingresan en el mes de junio y diciembre.</t>
  </si>
  <si>
    <t>Meta Trimestral: Se realizaron 3 informes mensuales del mantenimiento y saneamiento del sitio clausurado de la Parcela 1113, de los 3 que estaban programadas teniendo el 100% de avance en el Tercer Trimestre 2024.                                                                                                                                                        Meta Anual: Se realizaron 9 reportes de la operación de los sitios de la disposición final  de los residuos sólidos urbanos, de los 12 informes programados en todo el 2024, con un avance anual acumulado del 100%.</t>
  </si>
  <si>
    <t xml:space="preserve">Meta Trimestral: Se realizaron 3  informes ambientales del sitio de disposición final en la parcela 196, de las 3 que estaban programadas teniendo el 100% de avance en el  Tercer Trimestre 2024.                                                                                                                                                    Meta Anual: se realizaron 9 estudios ambientales del sitio de disposición final en la parcela 196. de las 12 informes programadas en todo el 2024, con un avance anual acumulado teniendo del 100% </t>
  </si>
  <si>
    <t xml:space="preserve">Meta Trimestral: Se realizaron 3  informes ambientales del sitio de disposición final en la parcela 175, de las 3 que estaban programadas teniendo el 100% de avance en el Tercer Trimestre 2024.                                                                                                                                                    Meta Anual: se realizaron 8 estudios ambientales del sitio de disposición final en la parcela 175  de las 11 informes programadas en todo el 2024, con un avance anual acumulado teniendo del 100% </t>
  </si>
  <si>
    <t>Meta Trimestral: Se atendieron a 39 contribuyentes rezagados por el pago de la recolección de residuos sólidos, de las 73 que estaban programadas en el municipio de Benito Juárez teniendo un avance del 53.42% en el Tercer Trimestre 2024.                                                                                                                                              Meta Anual: Se atendieron a 1385 contribuyentes rezagados por el pago de la recolección de residuos sólidos de la recolección de residuos sólidos  de las 1184 que estaban programadas durante todo el 2024 con un avance anual acumulado del  133.56%.                                                                                                                                  Es  importante mencionar  que durante el primer trimestre se lleva a cabo la recaudación por el servicio de Recolección y traslado de los Residuos.</t>
  </si>
  <si>
    <t>Meta Trimestral: Se atendieron a 4414  contribuyentes que se les entrego su pase de caja para realizar el pago por la recolección del residuos, de las 3500  que estaban programadas en el municipio de Benito Juárez logrando el 126.11% de avance en el  Tercer Trimestre 2024.                                                                                                                                                       Meta Anual: Se entregaron a 43827 pases de Caja para realizar el pago por la recolección del residuo, de las 45000 que estaban programadas durante todo el 2024, con un avance anual acumulada de 92.96%.                                                                                                                   Debido  al que pase de caja tiene vencimiento el contribuyente gestiona de 2 a 3  pases hasta que realiza el pago,  por lo que se refleja un incremento en número registrado en el sistema  del OperGOB Municipal .</t>
  </si>
  <si>
    <t>Meta Trimestral: Se realizaron  39 constancias de Planes de Manejo de grandes generadores de residuos de las 73  que estaban programadas en el municipio de Benito Juárez logrando el 53.42% de avance en el  Tercer Trimestre 2024.                                                                                                                                                       Meta Anual: Se atendieron a 1385 contribuyentes que cuentan y operan sus Planes de Manejo de grandes generadores de residuos, de las 1184 que estaban programadas durante todo el 2024 con un avance anual acumulada de 133.56%                                                                                                                                       Nota: En el primer trimestre se lleva acabo la recaudación, por tal motivo, se tienen mayor cantidad de registros de planes de manejo, en los meses posteriores solo se regularizan las empresas rezagadas o nuevas aperturas.</t>
  </si>
  <si>
    <t xml:space="preserve">Meta Trimestral: Se realizaron 17 Verificación de las autodeterminaciones de los residuos sólidos urbanos a las empresas contribuyentes,  de las 10 que estaban programadas en el Municipio de Benito Juárez, teniendo un avance del 170%, en el  Tercer Trimestre 2024.                                                                                                                                                                                       Meta Anual: Se atendieron a  34 Verificación de las autodeterminaciones de los residuos sólidos urbanos a las empresas, de las 46 que estaban programadas durante todo el 2024, con un avance anual acumulad de 212.50%.                         </t>
  </si>
  <si>
    <t xml:space="preserve">Meta Trimestral: Se cuenta con 68842 ciudadanos registrados enfocados en las buenas prácticas sobre el manejo de residuos sólidos urbanos  de las 25041 que estaban programadas en el municipio de Benito Juárez. con un 274.92% de avance en el  Tercer Trimestre 2024.                                                                                                                                    Meta Anual: Se registraron 202038 ciudadanos enfocados en  buenas prácticas sobre el manejo de residuos sólidos urbanos, de las 615,000 que estaban programadas durante todo el 2024,  teniendo un 207.59% de avance anual acumulada.          </t>
  </si>
  <si>
    <t>Meta Trimestral: Se realizaron 172 pláticas de capacitación y concientización enfocadas en la separación, clasificación y buen manejo de los RSU en los sectores empresarial y educativo de las 90  que estaban programadas en el municipio de Benito Juárez logrando el 191.11% de avance en el Tercer Trimestre 2024.                                                                                                                                                        Meta Anual: Se realizaron 469 pláticas de capacitación y concientización enfocadas en la separación, clasificación y buen manejo de los RSU en los sectores empresarial y educativo de las  500 que estaban programadas durante todo el 2024, con un avance anual acumulada de 130.61%.</t>
  </si>
  <si>
    <t xml:space="preserve">Meta Trimestral: Se registraron 2 grupos de trabajo del Programa Ciudadano Recapacicla para fomentar el buen manejo de los residuos sólidos, de las 9 que estaban programadas, logrando el 22.22% de avance en el Tercer Trimestre 2024.                                                                                                                                             Meta Anual: Se registraron 41 grupos de trabajo del Programa Ciudadano Recapacicla para fomentar el buen manejo de los residuos dirigida a la población municipal, de las 45 que estaban programadas durante todo el 2024, teniendo un avance anual acumulad  de 111.11%.             </t>
  </si>
  <si>
    <t xml:space="preserve">Meta Trimestral: Se colocaron 1232  botes que se instalaron y/o prestaron  para el deposito de residuos sólidos,  de las 435  que estaban programadas en el Municipio de Benito Juárez logrando el 283.22% de avance en el Tercer Trimestre 2024.                                                                                                                        Meta Anual: Se  instalaron y/o prestaron 3754 botes  para el deposito de residuos sólidos, de las 3060 que estaban programadas durante todo el 2024, teniendo el 205.96% de avance anual acumulada.  </t>
  </si>
  <si>
    <t xml:space="preserve">Meta Trimestral: Se instalaron 0 contenedores. de las 3 que estaban programadas,  logrando un 0% en el Tercer Trimestre 2024.                                                                                                                                                         Meta Anual: Se instalaron 6 contenedores de los 15 que estaban programadas durante todo el 2024, logrando  el 16.67% d e avance anual acumulada.                                         </t>
  </si>
  <si>
    <t>Meta Trimestral: Se realizaron 3 reportes  del presupuesto aprobado, logrando 3 reportes que estaban programadas logrando el 100% de avance del Tercer Trimestre 2024.                                                                                                                             Meta Anual: se realizaron  9 reportes del presupuesto aprobado, de las 12 programadas en todo el 2024 logrando el 100% de avance anual acumulada.</t>
  </si>
  <si>
    <t>Meta Trimestral: Se realizo 1 reporte para la rendición de cuentas del organismo, de  1 que estaban programado, logrando el 100% de avance en el Tercer Trimestre 2024.                                                                                                          Meta Anual: se realizaron 3 reportes  del presupuesto aprobado, de los 4 programadas en todo el 2024 logrando el 100% de avance anual acumulada.</t>
  </si>
  <si>
    <t>AUTORIZÓ                                                                                                                                                    Lic. Franntz Johann Ancira Martínez
Encargado del Despacho  de la Dirección General
Solución Integral de Residuos Sólidos</t>
  </si>
  <si>
    <t>Meta trimestral: Se ingresaron 127,855 toneladas de residuos  sólidos urbanos ingresados  en  la parcela 175 de las 111765 toneladas proyectadas, teniendo un 114.40%  de avance en el Tercer Trimestre 2024.
Meta Anual: Se ingresaron 338,615 toneladas de residuos sólidos urbanos en la parcela 175, de las 449,832 toneladas programadas en todo al año 2024, teniendo un avance anual  de 101.86%.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</si>
</sst>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22">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b/>
      <sz val="14"/>
      <color theme="1"/>
      <name val="Arial"/>
      <family val="2"/>
    </font>
    <font>
      <sz val="14"/>
      <color theme="1"/>
      <name val="Arial"/>
      <family val="2"/>
    </font>
    <font>
      <sz val="14"/>
      <color indexed="8"/>
      <name val="Arial"/>
      <family val="2"/>
    </font>
    <font>
      <b/>
      <sz val="14"/>
      <color indexed="8"/>
      <name val="Arial"/>
      <family val="2"/>
    </font>
    <font>
      <sz val="14"/>
      <color rgb="FF000000"/>
      <name val="Arial"/>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29">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medium">
        <color indexed="64"/>
      </left>
      <right style="dashed">
        <color theme="1"/>
      </right>
      <top/>
      <bottom style="dashed">
        <color theme="1"/>
      </bottom>
      <diagonal/>
    </border>
    <border>
      <left style="medium">
        <color theme="1"/>
      </left>
      <right style="dashed">
        <color theme="1"/>
      </right>
      <top/>
      <bottom style="dashed">
        <color theme="1"/>
      </bottom>
      <diagonal/>
    </border>
    <border>
      <left/>
      <right style="dashed">
        <color theme="1"/>
      </right>
      <top/>
      <bottom/>
      <diagonal/>
    </border>
    <border>
      <left style="dashed">
        <color theme="1"/>
      </left>
      <right/>
      <top/>
      <bottom/>
      <diagonal/>
    </border>
    <border>
      <left style="medium">
        <color theme="1"/>
      </left>
      <right style="dashed">
        <color theme="1"/>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thin">
        <color indexed="64"/>
      </top>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right style="dashed">
        <color theme="1"/>
      </right>
      <top style="dashed">
        <color theme="1"/>
      </top>
      <bottom style="medium">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ashed">
        <color indexed="64"/>
      </left>
      <right/>
      <top/>
      <bottom style="dashed">
        <color theme="1"/>
      </bottom>
      <diagonal/>
    </border>
    <border>
      <left style="medium">
        <color indexed="64"/>
      </left>
      <right style="thin">
        <color indexed="64"/>
      </right>
      <top style="medium">
        <color indexed="64"/>
      </top>
      <bottom style="medium">
        <color indexed="64"/>
      </bottom>
      <diagonal/>
    </border>
    <border>
      <left/>
      <right style="dashed">
        <color indexed="64"/>
      </right>
      <top/>
      <bottom style="dashed">
        <color theme="1"/>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dotted">
        <color indexed="64"/>
      </left>
      <right/>
      <top/>
      <bottom style="dotted">
        <color indexed="64"/>
      </bottom>
      <diagonal/>
    </border>
    <border>
      <left/>
      <right style="dashed">
        <color theme="1"/>
      </right>
      <top style="dash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top style="dashed">
        <color theme="1"/>
      </top>
      <bottom style="dotted">
        <color indexed="64"/>
      </bottom>
      <diagonal/>
    </border>
    <border>
      <left style="medium">
        <color theme="1"/>
      </left>
      <right style="dashed">
        <color theme="1"/>
      </right>
      <top style="dashed">
        <color theme="1"/>
      </top>
      <bottom style="dotted">
        <color indexed="64"/>
      </bottom>
      <diagonal/>
    </border>
    <border>
      <left style="dashed">
        <color theme="1"/>
      </left>
      <right style="dotted">
        <color indexed="64"/>
      </right>
      <top style="dashed">
        <color theme="1"/>
      </top>
      <bottom style="dotted">
        <color indexed="64"/>
      </bottom>
      <diagonal/>
    </border>
    <border>
      <left style="dashed">
        <color theme="1"/>
      </left>
      <right style="dashed">
        <color theme="1"/>
      </right>
      <top style="dotted">
        <color indexed="64"/>
      </top>
      <bottom style="dashed">
        <color theme="1"/>
      </bottom>
      <diagonal/>
    </border>
    <border>
      <left/>
      <right style="dashed">
        <color theme="1"/>
      </right>
      <top/>
      <bottom style="dashed">
        <color theme="1"/>
      </bottom>
      <diagonal/>
    </border>
    <border>
      <left style="medium">
        <color indexed="64"/>
      </left>
      <right style="medium">
        <color indexed="64"/>
      </right>
      <top style="dashed">
        <color theme="1"/>
      </top>
      <bottom style="dotted">
        <color indexed="64"/>
      </bottom>
      <diagonal/>
    </border>
    <border>
      <left style="medium">
        <color indexed="64"/>
      </left>
      <right style="dashed">
        <color theme="1"/>
      </right>
      <top style="dashed">
        <color theme="1"/>
      </top>
      <bottom style="dotted">
        <color indexed="64"/>
      </bottom>
      <diagonal/>
    </border>
    <border>
      <left style="dashed">
        <color theme="1"/>
      </left>
      <right style="medium">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dashed">
        <color theme="1"/>
      </left>
      <right style="dashed">
        <color theme="1"/>
      </right>
      <top style="medium">
        <color indexed="64"/>
      </top>
      <bottom/>
      <diagonal/>
    </border>
    <border>
      <left style="dashed">
        <color theme="1"/>
      </left>
      <right style="dashed">
        <color theme="1"/>
      </right>
      <top style="medium">
        <color indexed="64"/>
      </top>
      <bottom style="dotted">
        <color indexed="64"/>
      </bottom>
      <diagonal/>
    </border>
    <border>
      <left style="dashed">
        <color theme="1"/>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medium">
        <color indexed="64"/>
      </left>
      <right style="dashed">
        <color indexed="64"/>
      </right>
      <top style="medium">
        <color indexed="64"/>
      </top>
      <bottom style="dashed">
        <color theme="1"/>
      </bottom>
      <diagonal/>
    </border>
    <border>
      <left style="dashed">
        <color indexed="64"/>
      </left>
      <right style="dotted">
        <color indexed="64"/>
      </right>
      <top style="medium">
        <color indexed="64"/>
      </top>
      <bottom style="dashed">
        <color theme="1"/>
      </bottom>
      <diagonal/>
    </border>
    <border>
      <left/>
      <right style="dashed">
        <color theme="1"/>
      </right>
      <top style="medium">
        <color indexed="64"/>
      </top>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28">
    <xf numFmtId="0" fontId="0" fillId="0" borderId="0" xfId="0"/>
    <xf numFmtId="10" fontId="0" fillId="4" borderId="9" xfId="0" applyNumberFormat="1" applyFill="1" applyBorder="1" applyAlignment="1">
      <alignment horizontal="center" vertical="center" wrapText="1"/>
    </xf>
    <xf numFmtId="10" fontId="0" fillId="4" borderId="8" xfId="0" applyNumberFormat="1" applyFill="1" applyBorder="1" applyAlignment="1">
      <alignment horizontal="center" vertical="center" wrapText="1"/>
    </xf>
    <xf numFmtId="10" fontId="0" fillId="4" borderId="10" xfId="0" applyNumberFormat="1" applyFill="1" applyBorder="1" applyAlignment="1">
      <alignment horizontal="center" vertical="center" wrapText="1"/>
    </xf>
    <xf numFmtId="10" fontId="0" fillId="4" borderId="18" xfId="0" applyNumberFormat="1" applyFill="1" applyBorder="1" applyAlignment="1">
      <alignment horizontal="center" vertical="center" wrapText="1"/>
    </xf>
    <xf numFmtId="10" fontId="0" fillId="4" borderId="19" xfId="0" applyNumberFormat="1" applyFill="1" applyBorder="1" applyAlignment="1">
      <alignment horizontal="center" vertical="center" wrapText="1"/>
    </xf>
    <xf numFmtId="10" fontId="0" fillId="4" borderId="20" xfId="0" applyNumberFormat="1" applyFill="1" applyBorder="1" applyAlignment="1">
      <alignment horizontal="center" vertical="center" wrapText="1"/>
    </xf>
    <xf numFmtId="2" fontId="6" fillId="6" borderId="14" xfId="0" applyNumberFormat="1" applyFont="1" applyFill="1" applyBorder="1" applyAlignment="1">
      <alignment vertical="center" wrapText="1"/>
    </xf>
    <xf numFmtId="2" fontId="6" fillId="6" borderId="15" xfId="0" applyNumberFormat="1" applyFont="1" applyFill="1" applyBorder="1" applyAlignment="1">
      <alignment vertical="center" wrapText="1"/>
    </xf>
    <xf numFmtId="0" fontId="4" fillId="3" borderId="23" xfId="0" applyFont="1" applyFill="1" applyBorder="1" applyAlignment="1">
      <alignment horizontal="center" vertical="center" wrapText="1"/>
    </xf>
    <xf numFmtId="164" fontId="4" fillId="3" borderId="28"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0" fontId="3" fillId="0" borderId="34" xfId="0" applyFont="1" applyBorder="1" applyAlignment="1">
      <alignment horizontal="center" vertical="center" wrapText="1"/>
    </xf>
    <xf numFmtId="0" fontId="4" fillId="3" borderId="24" xfId="0"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164" fontId="7" fillId="3" borderId="37" xfId="2"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0" fontId="3" fillId="7" borderId="22" xfId="0" applyFont="1" applyFill="1" applyBorder="1" applyAlignment="1">
      <alignment horizontal="left" vertical="center" wrapText="1"/>
    </xf>
    <xf numFmtId="0" fontId="7" fillId="3" borderId="4" xfId="0" applyFont="1" applyFill="1" applyBorder="1" applyAlignment="1">
      <alignment horizontal="center" vertical="center" wrapText="1"/>
    </xf>
    <xf numFmtId="2" fontId="3" fillId="7" borderId="2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44" fontId="7" fillId="3" borderId="29" xfId="2" applyFont="1" applyFill="1" applyBorder="1" applyAlignment="1">
      <alignment horizontal="center" vertical="center" wrapText="1"/>
    </xf>
    <xf numFmtId="44" fontId="3" fillId="7" borderId="40" xfId="2" applyFont="1" applyFill="1" applyBorder="1" applyAlignment="1">
      <alignment horizontal="center" vertical="center" wrapText="1"/>
    </xf>
    <xf numFmtId="44" fontId="7" fillId="3" borderId="30" xfId="2" applyFont="1" applyFill="1" applyBorder="1" applyAlignment="1">
      <alignment horizontal="center" vertical="center" wrapText="1"/>
    </xf>
    <xf numFmtId="44" fontId="3" fillId="7" borderId="41" xfId="2" applyFont="1" applyFill="1" applyBorder="1" applyAlignment="1">
      <alignment horizontal="center" vertical="center" wrapText="1"/>
    </xf>
    <xf numFmtId="44" fontId="7" fillId="3" borderId="35" xfId="2" applyFont="1" applyFill="1" applyBorder="1" applyAlignment="1">
      <alignment horizontal="center" vertical="center" wrapText="1"/>
    </xf>
    <xf numFmtId="44" fontId="3" fillId="7" borderId="16" xfId="2" applyFont="1" applyFill="1" applyBorder="1" applyAlignment="1">
      <alignment horizontal="center" vertical="center" wrapText="1"/>
    </xf>
    <xf numFmtId="44" fontId="7" fillId="3" borderId="36" xfId="2" applyFont="1" applyFill="1" applyBorder="1" applyAlignment="1">
      <alignment horizontal="center" vertical="center" wrapText="1"/>
    </xf>
    <xf numFmtId="44" fontId="3" fillId="7" borderId="17" xfId="2" applyFont="1" applyFill="1" applyBorder="1" applyAlignment="1">
      <alignment horizontal="center" vertical="center" wrapText="1"/>
    </xf>
    <xf numFmtId="44" fontId="7" fillId="3" borderId="37" xfId="2" applyFont="1" applyFill="1" applyBorder="1" applyAlignment="1">
      <alignment horizontal="center" vertical="center" wrapText="1"/>
    </xf>
    <xf numFmtId="44" fontId="3" fillId="7" borderId="42" xfId="2"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21" xfId="2" applyFont="1" applyFill="1" applyBorder="1" applyAlignment="1">
      <alignment horizontal="center" vertical="center" wrapText="1"/>
    </xf>
    <xf numFmtId="3" fontId="3" fillId="2" borderId="4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3" fontId="3" fillId="8" borderId="45" xfId="0" applyNumberFormat="1" applyFont="1" applyFill="1" applyBorder="1" applyAlignment="1">
      <alignment horizontal="center" vertical="center" wrapText="1"/>
    </xf>
    <xf numFmtId="0" fontId="3" fillId="9" borderId="34" xfId="0" applyFont="1" applyFill="1" applyBorder="1" applyAlignment="1">
      <alignment horizontal="justify" vertical="center" wrapText="1"/>
    </xf>
    <xf numFmtId="3" fontId="3" fillId="8" borderId="52" xfId="0" applyNumberFormat="1" applyFont="1" applyFill="1" applyBorder="1" applyAlignment="1">
      <alignment horizontal="center" vertical="center" wrapText="1"/>
    </xf>
    <xf numFmtId="3" fontId="3" fillId="2" borderId="52" xfId="0" applyNumberFormat="1" applyFont="1" applyFill="1" applyBorder="1" applyAlignment="1">
      <alignment horizontal="center" vertical="center" wrapText="1"/>
    </xf>
    <xf numFmtId="0" fontId="4" fillId="7" borderId="54"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7" xfId="0"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55" xfId="0" applyNumberFormat="1"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0" fontId="15" fillId="7" borderId="1" xfId="0" applyFont="1" applyFill="1" applyBorder="1" applyAlignment="1">
      <alignment horizontal="justify" vertical="center" wrapText="1"/>
    </xf>
    <xf numFmtId="0" fontId="15" fillId="7" borderId="1"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15" fillId="7" borderId="7"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0" fillId="0" borderId="26" xfId="0" applyBorder="1"/>
    <xf numFmtId="0" fontId="0" fillId="0" borderId="62" xfId="0" applyBorder="1"/>
    <xf numFmtId="0" fontId="0" fillId="0" borderId="14" xfId="0" applyBorder="1"/>
    <xf numFmtId="0" fontId="0" fillId="0" borderId="15" xfId="0" applyBorder="1"/>
    <xf numFmtId="0" fontId="4" fillId="3" borderId="4"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67" xfId="2" applyFont="1" applyFill="1" applyBorder="1" applyAlignment="1">
      <alignment horizontal="center" vertical="center" wrapText="1"/>
    </xf>
    <xf numFmtId="10" fontId="0" fillId="4" borderId="47" xfId="0" applyNumberForma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44" fontId="3" fillId="2" borderId="4" xfId="2" applyFont="1" applyFill="1" applyBorder="1" applyAlignment="1">
      <alignment horizontal="center" vertical="center" wrapText="1"/>
    </xf>
    <xf numFmtId="44" fontId="3" fillId="2" borderId="25" xfId="2" applyFont="1" applyFill="1" applyBorder="1" applyAlignment="1">
      <alignment horizontal="center" vertical="center" wrapText="1"/>
    </xf>
    <xf numFmtId="44" fontId="3" fillId="2" borderId="5" xfId="2" applyFont="1" applyFill="1" applyBorder="1" applyAlignment="1">
      <alignment horizontal="center" vertical="center" wrapText="1"/>
    </xf>
    <xf numFmtId="0" fontId="3" fillId="2" borderId="46"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2" borderId="70" xfId="0" applyFont="1" applyFill="1" applyBorder="1" applyAlignment="1">
      <alignment horizontal="center" vertical="center" wrapText="1"/>
    </xf>
    <xf numFmtId="0" fontId="10" fillId="5" borderId="13" xfId="0"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3" fontId="3" fillId="2" borderId="76" xfId="0" applyNumberFormat="1" applyFont="1" applyFill="1" applyBorder="1" applyAlignment="1">
      <alignment horizontal="center" vertical="center" wrapText="1"/>
    </xf>
    <xf numFmtId="0" fontId="4" fillId="3" borderId="57" xfId="0" applyFon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78" xfId="0" applyNumberFormat="1" applyFont="1" applyFill="1" applyBorder="1" applyAlignment="1">
      <alignment horizontal="center" vertical="center" wrapText="1"/>
    </xf>
    <xf numFmtId="3" fontId="3" fillId="2" borderId="79" xfId="0" applyNumberFormat="1" applyFont="1" applyFill="1" applyBorder="1" applyAlignment="1">
      <alignment horizontal="center" vertical="center" wrapText="1"/>
    </xf>
    <xf numFmtId="0" fontId="3" fillId="7" borderId="61" xfId="0" applyFont="1" applyFill="1" applyBorder="1" applyAlignment="1">
      <alignment horizontal="left" vertical="center" wrapText="1"/>
    </xf>
    <xf numFmtId="0" fontId="3" fillId="0" borderId="28" xfId="0" applyFont="1" applyBorder="1" applyAlignment="1">
      <alignment horizontal="justify" vertical="center" wrapText="1"/>
    </xf>
    <xf numFmtId="10" fontId="0" fillId="4" borderId="26" xfId="0" applyNumberFormat="1" applyFill="1" applyBorder="1" applyAlignment="1">
      <alignment horizontal="center" vertical="center" wrapText="1"/>
    </xf>
    <xf numFmtId="10" fontId="0" fillId="4" borderId="80" xfId="0" applyNumberFormat="1" applyFill="1" applyBorder="1" applyAlignment="1">
      <alignment horizontal="center" vertical="center" wrapText="1"/>
    </xf>
    <xf numFmtId="10" fontId="0" fillId="4" borderId="81" xfId="0" applyNumberFormat="1" applyFill="1" applyBorder="1" applyAlignment="1">
      <alignment horizontal="center" vertical="center" wrapText="1"/>
    </xf>
    <xf numFmtId="10" fontId="0" fillId="11" borderId="74"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10" fontId="0" fillId="11" borderId="83" xfId="0" applyNumberForma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11" borderId="85" xfId="0" applyNumberFormat="1" applyFill="1" applyBorder="1" applyAlignment="1">
      <alignment horizontal="center" vertical="center" wrapText="1"/>
    </xf>
    <xf numFmtId="10" fontId="0" fillId="11" borderId="86" xfId="0" applyNumberFormat="1" applyFill="1" applyBorder="1" applyAlignment="1">
      <alignment horizontal="center" vertical="center" wrapText="1"/>
    </xf>
    <xf numFmtId="10" fontId="0" fillId="11" borderId="87" xfId="0" applyNumberFormat="1" applyFill="1" applyBorder="1" applyAlignment="1">
      <alignment horizontal="center" vertical="center" wrapText="1"/>
    </xf>
    <xf numFmtId="0" fontId="21" fillId="3" borderId="88" xfId="0" applyFont="1" applyFill="1" applyBorder="1" applyAlignment="1">
      <alignment horizontal="left" vertical="center" wrapText="1"/>
    </xf>
    <xf numFmtId="0" fontId="17" fillId="3" borderId="84" xfId="0" applyFont="1" applyFill="1" applyBorder="1" applyAlignment="1">
      <alignment horizontal="center" vertical="center" wrapText="1"/>
    </xf>
    <xf numFmtId="0" fontId="20" fillId="3" borderId="89" xfId="0" applyFont="1" applyFill="1" applyBorder="1" applyAlignment="1">
      <alignment horizontal="center" vertical="center" wrapText="1"/>
    </xf>
    <xf numFmtId="10" fontId="0" fillId="4" borderId="71" xfId="0" applyNumberFormat="1" applyFill="1" applyBorder="1" applyAlignment="1">
      <alignment horizontal="center" vertical="center" wrapText="1"/>
    </xf>
    <xf numFmtId="10" fontId="0" fillId="4" borderId="0" xfId="0" applyNumberFormat="1" applyFill="1" applyAlignment="1">
      <alignment horizontal="center" vertical="center" wrapText="1"/>
    </xf>
    <xf numFmtId="10" fontId="0" fillId="11" borderId="90" xfId="0" applyNumberFormat="1" applyFill="1" applyBorder="1" applyAlignment="1">
      <alignment horizontal="center" vertical="center" wrapText="1"/>
    </xf>
    <xf numFmtId="10" fontId="0" fillId="11" borderId="91" xfId="0" applyNumberFormat="1" applyFill="1" applyBorder="1" applyAlignment="1">
      <alignment horizontal="center" vertical="center" wrapText="1"/>
    </xf>
    <xf numFmtId="10" fontId="0" fillId="4" borderId="62" xfId="0" applyNumberFormat="1" applyFill="1" applyBorder="1" applyAlignment="1">
      <alignment horizontal="center" vertical="center" wrapText="1"/>
    </xf>
    <xf numFmtId="10" fontId="13" fillId="12" borderId="48" xfId="0" applyNumberFormat="1" applyFont="1" applyFill="1" applyBorder="1" applyAlignment="1">
      <alignment horizontal="center" vertical="center"/>
    </xf>
    <xf numFmtId="0" fontId="15" fillId="3" borderId="93" xfId="0" applyFont="1" applyFill="1" applyBorder="1" applyAlignment="1">
      <alignment horizontal="justify" vertical="center" wrapText="1"/>
    </xf>
    <xf numFmtId="0" fontId="16" fillId="3" borderId="93" xfId="0" applyFont="1" applyFill="1" applyBorder="1" applyAlignment="1">
      <alignment horizontal="justify" vertical="center" wrapText="1"/>
    </xf>
    <xf numFmtId="0" fontId="16" fillId="3" borderId="93" xfId="0" applyFont="1" applyFill="1" applyBorder="1" applyAlignment="1">
      <alignment horizontal="center" vertical="center" wrapText="1"/>
    </xf>
    <xf numFmtId="0" fontId="16" fillId="3" borderId="94" xfId="0" applyFont="1" applyFill="1" applyBorder="1" applyAlignment="1">
      <alignment horizontal="left" vertical="center" wrapText="1"/>
    </xf>
    <xf numFmtId="0" fontId="3" fillId="3" borderId="95" xfId="0"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3" fontId="3" fillId="2" borderId="97" xfId="0" applyNumberFormat="1"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10" fontId="0" fillId="4" borderId="14" xfId="0" applyNumberFormat="1" applyFill="1" applyBorder="1" applyAlignment="1">
      <alignment horizontal="center" vertical="center" wrapText="1"/>
    </xf>
    <xf numFmtId="10" fontId="0" fillId="11" borderId="99" xfId="0" applyNumberFormat="1" applyFill="1" applyBorder="1" applyAlignment="1">
      <alignment horizontal="center" vertical="center" wrapText="1"/>
    </xf>
    <xf numFmtId="10" fontId="0" fillId="11" borderId="100" xfId="0" applyNumberFormat="1" applyFill="1" applyBorder="1" applyAlignment="1">
      <alignment horizontal="center" vertical="center" wrapText="1"/>
    </xf>
    <xf numFmtId="1" fontId="7" fillId="3" borderId="101" xfId="1" applyNumberFormat="1" applyFont="1" applyFill="1" applyBorder="1" applyAlignment="1">
      <alignment horizontal="center" vertical="center" wrapText="1"/>
    </xf>
    <xf numFmtId="10" fontId="0" fillId="0" borderId="72" xfId="0" applyNumberFormat="1" applyBorder="1" applyAlignment="1">
      <alignment horizontal="center" vertical="center" wrapText="1"/>
    </xf>
    <xf numFmtId="10" fontId="0" fillId="0" borderId="74" xfId="0" applyNumberFormat="1" applyBorder="1" applyAlignment="1">
      <alignment horizontal="center" vertical="center" wrapText="1"/>
    </xf>
    <xf numFmtId="10" fontId="0" fillId="0" borderId="87" xfId="0" applyNumberFormat="1" applyBorder="1" applyAlignment="1">
      <alignment horizontal="center" vertical="center" wrapText="1"/>
    </xf>
    <xf numFmtId="0" fontId="1" fillId="3"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3" borderId="69"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4" fillId="7" borderId="106"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4" fillId="7"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1" fillId="6" borderId="50" xfId="0" applyFont="1" applyFill="1" applyBorder="1" applyAlignment="1">
      <alignment horizontal="left" vertical="center" wrapText="1"/>
    </xf>
    <xf numFmtId="0" fontId="1" fillId="6" borderId="51" xfId="0" applyFont="1" applyFill="1" applyBorder="1" applyAlignment="1">
      <alignment horizontal="left" vertical="center" wrapText="1"/>
    </xf>
    <xf numFmtId="0" fontId="1" fillId="6" borderId="53" xfId="0" applyFont="1" applyFill="1" applyBorder="1" applyAlignment="1">
      <alignment horizontal="center" vertical="center" wrapText="1"/>
    </xf>
    <xf numFmtId="0" fontId="5" fillId="8" borderId="34" xfId="0" applyFont="1" applyFill="1" applyBorder="1" applyAlignment="1">
      <alignment horizontal="center" vertical="center" wrapText="1"/>
    </xf>
    <xf numFmtId="3" fontId="3" fillId="8" borderId="110" xfId="0" applyNumberFormat="1" applyFont="1" applyFill="1" applyBorder="1" applyAlignment="1">
      <alignment horizontal="center" vertical="center" wrapText="1"/>
    </xf>
    <xf numFmtId="3" fontId="3" fillId="8" borderId="111" xfId="0" applyNumberFormat="1" applyFont="1" applyFill="1" applyBorder="1" applyAlignment="1">
      <alignment horizontal="center" vertical="center" wrapText="1"/>
    </xf>
    <xf numFmtId="3" fontId="3" fillId="8" borderId="112" xfId="0" applyNumberFormat="1" applyFont="1" applyFill="1" applyBorder="1" applyAlignment="1">
      <alignment horizontal="center" vertical="center" wrapText="1"/>
    </xf>
    <xf numFmtId="3" fontId="3" fillId="8" borderId="113" xfId="0" applyNumberFormat="1" applyFont="1" applyFill="1" applyBorder="1" applyAlignment="1">
      <alignment horizontal="center" vertical="center" wrapText="1"/>
    </xf>
    <xf numFmtId="3" fontId="3" fillId="8" borderId="114" xfId="0" applyNumberFormat="1" applyFont="1" applyFill="1" applyBorder="1" applyAlignment="1">
      <alignment horizontal="center" vertical="center" wrapText="1"/>
    </xf>
    <xf numFmtId="0" fontId="7" fillId="6" borderId="115" xfId="0" applyFont="1" applyFill="1" applyBorder="1" applyAlignment="1">
      <alignment horizontal="center" vertical="center" wrapText="1"/>
    </xf>
    <xf numFmtId="3" fontId="3" fillId="2" borderId="116"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3" borderId="104" xfId="0" applyFont="1" applyFill="1" applyBorder="1" applyAlignment="1">
      <alignment horizontal="center" vertical="center" wrapText="1"/>
    </xf>
    <xf numFmtId="3" fontId="3" fillId="2" borderId="118" xfId="0" applyNumberFormat="1" applyFont="1" applyFill="1" applyBorder="1" applyAlignment="1">
      <alignment horizontal="center" vertical="center" wrapText="1"/>
    </xf>
    <xf numFmtId="3" fontId="3" fillId="2" borderId="111" xfId="0" applyNumberFormat="1" applyFont="1" applyFill="1" applyBorder="1" applyAlignment="1">
      <alignment horizontal="center" vertical="center" wrapText="1"/>
    </xf>
    <xf numFmtId="3" fontId="3" fillId="2" borderId="119" xfId="0" applyNumberFormat="1" applyFont="1" applyFill="1" applyBorder="1" applyAlignment="1">
      <alignment horizontal="center" vertical="center" wrapText="1"/>
    </xf>
    <xf numFmtId="3" fontId="3" fillId="2" borderId="113" xfId="0" applyNumberFormat="1" applyFont="1" applyFill="1" applyBorder="1" applyAlignment="1">
      <alignment horizontal="center" vertical="center" wrapText="1"/>
    </xf>
    <xf numFmtId="3" fontId="3" fillId="2" borderId="120" xfId="0" applyNumberFormat="1" applyFont="1" applyFill="1" applyBorder="1" applyAlignment="1">
      <alignment horizontal="center" vertical="center" wrapText="1"/>
    </xf>
    <xf numFmtId="0" fontId="1" fillId="6" borderId="75"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3" fillId="0" borderId="25" xfId="0" applyFont="1" applyBorder="1" applyAlignment="1">
      <alignment horizontal="left" vertical="center" wrapText="1"/>
    </xf>
    <xf numFmtId="1" fontId="3" fillId="2" borderId="35" xfId="0" applyNumberFormat="1" applyFont="1" applyFill="1" applyBorder="1" applyAlignment="1">
      <alignment horizontal="center" vertical="center" wrapText="1"/>
    </xf>
    <xf numFmtId="0" fontId="3" fillId="7" borderId="38" xfId="0" applyFont="1" applyFill="1" applyBorder="1" applyAlignment="1">
      <alignment horizontal="left" vertical="center" wrapText="1"/>
    </xf>
    <xf numFmtId="0" fontId="2" fillId="2" borderId="128" xfId="0" applyFont="1" applyFill="1" applyBorder="1" applyAlignment="1">
      <alignment horizontal="center" vertical="center" wrapText="1"/>
    </xf>
    <xf numFmtId="0" fontId="4" fillId="2" borderId="121" xfId="0" applyFont="1" applyFill="1" applyBorder="1" applyAlignment="1">
      <alignment horizontal="justify" vertical="center" wrapText="1"/>
    </xf>
    <xf numFmtId="0" fontId="3" fillId="2" borderId="122" xfId="0" applyFont="1" applyFill="1" applyBorder="1" applyAlignment="1">
      <alignment horizontal="justify" vertical="center" wrapText="1"/>
    </xf>
    <xf numFmtId="0" fontId="3" fillId="2" borderId="122" xfId="0" applyFont="1" applyFill="1" applyBorder="1" applyAlignment="1">
      <alignment horizontal="center" vertical="center" wrapText="1"/>
    </xf>
    <xf numFmtId="0" fontId="3" fillId="2" borderId="123" xfId="0" applyFont="1" applyFill="1" applyBorder="1" applyAlignment="1">
      <alignment vertical="center" wrapText="1"/>
    </xf>
    <xf numFmtId="0" fontId="3" fillId="2" borderId="28" xfId="0" applyFont="1" applyFill="1" applyBorder="1" applyAlignment="1">
      <alignment horizontal="center" vertical="center" wrapText="1"/>
    </xf>
    <xf numFmtId="1" fontId="7" fillId="2" borderId="124" xfId="1" applyNumberFormat="1" applyFont="1" applyFill="1" applyBorder="1" applyAlignment="1">
      <alignment horizontal="center" vertical="center" wrapText="1"/>
    </xf>
    <xf numFmtId="1" fontId="3" fillId="2" borderId="125" xfId="1" applyNumberFormat="1" applyFont="1" applyFill="1" applyBorder="1" applyAlignment="1">
      <alignment horizontal="center" vertical="center" wrapText="1"/>
    </xf>
    <xf numFmtId="1" fontId="3" fillId="2" borderId="32" xfId="1" applyNumberFormat="1" applyFont="1" applyFill="1" applyBorder="1" applyAlignment="1">
      <alignment horizontal="center" vertical="center" wrapText="1"/>
    </xf>
    <xf numFmtId="1" fontId="7" fillId="2" borderId="126" xfId="1" applyNumberFormat="1" applyFont="1" applyFill="1" applyBorder="1" applyAlignment="1">
      <alignment horizontal="center" vertical="center" wrapText="1"/>
    </xf>
    <xf numFmtId="1" fontId="7" fillId="2" borderId="127" xfId="1" applyNumberFormat="1" applyFont="1" applyFill="1" applyBorder="1" applyAlignment="1">
      <alignment horizontal="center" vertical="center" wrapText="1"/>
    </xf>
    <xf numFmtId="0" fontId="15" fillId="3" borderId="60" xfId="0" applyFont="1" applyFill="1" applyBorder="1" applyAlignment="1">
      <alignment horizontal="left" wrapText="1"/>
    </xf>
    <xf numFmtId="0" fontId="4" fillId="3" borderId="117" xfId="0" applyFont="1" applyFill="1" applyBorder="1" applyAlignment="1">
      <alignment horizontal="center" vertical="center" wrapText="1"/>
    </xf>
    <xf numFmtId="165" fontId="3" fillId="2" borderId="65" xfId="3" applyNumberFormat="1" applyFont="1" applyFill="1" applyBorder="1" applyAlignment="1">
      <alignment horizontal="center" vertical="center" wrapText="1"/>
    </xf>
    <xf numFmtId="1" fontId="7" fillId="2" borderId="103" xfId="1" applyNumberFormat="1" applyFont="1" applyFill="1" applyBorder="1" applyAlignment="1">
      <alignment horizontal="center" vertical="center" wrapText="1"/>
    </xf>
    <xf numFmtId="0" fontId="4" fillId="6"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0" fillId="0" borderId="0" xfId="0" applyAlignment="1">
      <alignment horizontal="center" vertical="top"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0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 fillId="7" borderId="13" xfId="0" applyNumberFormat="1" applyFont="1" applyFill="1" applyBorder="1" applyAlignment="1">
      <alignment horizontal="center" vertical="center" wrapText="1"/>
    </xf>
    <xf numFmtId="2" fontId="4" fillId="7" borderId="12"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5" fillId="6" borderId="13" xfId="0" applyNumberFormat="1" applyFont="1" applyFill="1" applyBorder="1" applyAlignment="1">
      <alignment horizontal="center" vertical="center" wrapText="1"/>
    </xf>
    <xf numFmtId="2" fontId="5" fillId="6" borderId="12" xfId="0" applyNumberFormat="1" applyFont="1" applyFill="1" applyBorder="1" applyAlignment="1">
      <alignment horizontal="center" vertical="center" wrapText="1"/>
    </xf>
    <xf numFmtId="0" fontId="5" fillId="8" borderId="109" xfId="0" applyFont="1" applyFill="1" applyBorder="1" applyAlignment="1">
      <alignment horizontal="center" vertical="center" wrapText="1"/>
    </xf>
    <xf numFmtId="0" fontId="5" fillId="8" borderId="73"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9" fillId="0" borderId="63" xfId="0" applyFont="1" applyBorder="1" applyAlignment="1">
      <alignment horizontal="center" vertical="center" wrapText="1"/>
    </xf>
    <xf numFmtId="0" fontId="9" fillId="0" borderId="63" xfId="0" applyFont="1" applyBorder="1" applyAlignment="1">
      <alignment horizontal="center" vertical="center"/>
    </xf>
    <xf numFmtId="0" fontId="9" fillId="0" borderId="63" xfId="0" applyFont="1" applyBorder="1" applyAlignment="1">
      <alignment horizontal="center" vertical="top" wrapText="1"/>
    </xf>
    <xf numFmtId="0" fontId="9" fillId="0" borderId="63" xfId="0" applyFont="1" applyBorder="1" applyAlignment="1">
      <alignment horizontal="center" vertical="top"/>
    </xf>
    <xf numFmtId="0" fontId="9" fillId="0" borderId="64" xfId="0" applyFont="1" applyBorder="1" applyAlignment="1">
      <alignment horizontal="center" vertical="center"/>
    </xf>
    <xf numFmtId="10" fontId="0" fillId="11" borderId="86" xfId="0" applyNumberFormat="1" applyFill="1" applyBorder="1" applyAlignment="1">
      <alignment horizontal="center" vertical="center" wrapText="1"/>
    </xf>
    <xf numFmtId="10" fontId="0" fillId="11" borderId="87" xfId="0" applyNumberFormat="1" applyFill="1" applyBorder="1" applyAlignment="1">
      <alignment horizontal="center" vertical="center" wrapText="1"/>
    </xf>
    <xf numFmtId="2" fontId="10" fillId="6" borderId="4" xfId="0" applyNumberFormat="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0" fillId="6" borderId="6" xfId="0" applyNumberFormat="1" applyFont="1" applyFill="1" applyBorder="1" applyAlignment="1">
      <alignment horizontal="center" vertical="center" wrapText="1"/>
    </xf>
    <xf numFmtId="2" fontId="6" fillId="6" borderId="11"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26"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0" fillId="0" borderId="0" xfId="0" applyAlignment="1">
      <alignment horizontal="justify" vertical="center" wrapText="1"/>
    </xf>
    <xf numFmtId="2" fontId="5" fillId="6" borderId="43" xfId="0" applyNumberFormat="1" applyFont="1" applyFill="1" applyBorder="1" applyAlignment="1">
      <alignment horizontal="center" vertical="center" wrapText="1"/>
    </xf>
    <xf numFmtId="2" fontId="5" fillId="6" borderId="27" xfId="0" applyNumberFormat="1" applyFont="1" applyFill="1" applyBorder="1" applyAlignment="1">
      <alignment horizontal="center" vertical="center" wrapText="1"/>
    </xf>
  </cellXfs>
  <cellStyles count="4">
    <cellStyle name="Moneda" xfId="2" builtinId="4"/>
    <cellStyle name="Moneda 2" xfId="3" xr:uid="{83F11390-8B6B-41A7-821E-5421D8CA07E1}"/>
    <cellStyle name="Normal" xfId="0" builtinId="0"/>
    <cellStyle name="Porcentaje" xfId="1" builtinId="5"/>
  </cellStyles>
  <dxfs count="43">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FF00"/>
        </patternFill>
      </fill>
    </dxf>
    <dxf>
      <fill>
        <patternFill>
          <bgColor rgb="FF00B050"/>
        </patternFill>
      </fill>
    </dxf>
    <dxf>
      <fill>
        <patternFill>
          <bgColor rgb="FFFF5353"/>
        </patternFill>
      </fill>
    </dxf>
    <dxf>
      <fill>
        <patternFill patternType="none">
          <bgColor auto="1"/>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1321552</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06782"/>
          <a:ext cx="3306214" cy="2004667"/>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2"/>
        <a:srcRect l="25953" t="32381" r="46785" b="17037"/>
        <a:stretch/>
      </xdr:blipFill>
      <xdr:spPr>
        <a:xfrm>
          <a:off x="30784799" y="571500"/>
          <a:ext cx="2180407" cy="2095500"/>
        </a:xfrm>
        <a:prstGeom prst="rect">
          <a:avLst/>
        </a:prstGeom>
      </xdr:spPr>
    </xdr:pic>
    <xdr:clientData/>
  </xdr:twoCellAnchor>
  <xdr:twoCellAnchor editAs="oneCell">
    <xdr:from>
      <xdr:col>2</xdr:col>
      <xdr:colOff>1129364</xdr:colOff>
      <xdr:row>3</xdr:row>
      <xdr:rowOff>0</xdr:rowOff>
    </xdr:from>
    <xdr:to>
      <xdr:col>3</xdr:col>
      <xdr:colOff>1420491</xdr:colOff>
      <xdr:row>9</xdr:row>
      <xdr:rowOff>127000</xdr:rowOff>
    </xdr:to>
    <xdr:pic>
      <xdr:nvPicPr>
        <xdr:cNvPr id="3" name="Imagen 2">
          <a:extLst>
            <a:ext uri="{FF2B5EF4-FFF2-40B4-BE49-F238E27FC236}">
              <a16:creationId xmlns:a16="http://schemas.microsoft.com/office/drawing/2014/main" id="{97945539-8F91-F6F5-38E6-2A0FC785F2E2}"/>
            </a:ext>
          </a:extLst>
        </xdr:cNvPr>
        <xdr:cNvPicPr>
          <a:picLocks noChangeAspect="1"/>
        </xdr:cNvPicPr>
      </xdr:nvPicPr>
      <xdr:blipFill>
        <a:blip xmlns:r="http://schemas.openxmlformats.org/officeDocument/2006/relationships" r:embed="rId3"/>
        <a:stretch>
          <a:fillRect/>
        </a:stretch>
      </xdr:blipFill>
      <xdr:spPr>
        <a:xfrm>
          <a:off x="3694764" y="558800"/>
          <a:ext cx="2793027" cy="2349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W51"/>
  <sheetViews>
    <sheetView tabSelected="1" topLeftCell="A30" zoomScale="20" zoomScaleNormal="20" workbookViewId="0">
      <selection activeCell="B2" sqref="B2:W44"/>
    </sheetView>
  </sheetViews>
  <sheetFormatPr baseColWidth="10" defaultColWidth="11.453125" defaultRowHeight="14.5"/>
  <cols>
    <col min="2" max="2" width="25.26953125" customWidth="1"/>
    <col min="3" max="3" width="35.81640625" customWidth="1"/>
    <col min="4" max="6" width="31.453125" customWidth="1"/>
    <col min="7" max="9" width="17.1796875" bestFit="1" customWidth="1"/>
    <col min="10" max="11" width="16.81640625" customWidth="1"/>
    <col min="12" max="12" width="17.1796875" bestFit="1" customWidth="1"/>
    <col min="13" max="15" width="16.81640625" customWidth="1"/>
    <col min="16" max="20" width="18.1796875" customWidth="1"/>
    <col min="21" max="21" width="19.54296875" customWidth="1"/>
    <col min="22" max="22" width="18.1796875" customWidth="1"/>
    <col min="23" max="23" width="61.81640625" customWidth="1"/>
  </cols>
  <sheetData>
    <row r="3" spans="1:23" ht="15" thickBot="1"/>
    <row r="4" spans="1:23" ht="63" customHeight="1">
      <c r="E4" s="217" t="s">
        <v>113</v>
      </c>
      <c r="F4" s="218"/>
      <c r="G4" s="218"/>
      <c r="H4" s="218"/>
      <c r="I4" s="218"/>
      <c r="J4" s="218"/>
      <c r="K4" s="218"/>
      <c r="L4" s="218"/>
      <c r="M4" s="218"/>
      <c r="N4" s="218"/>
      <c r="O4" s="218"/>
      <c r="P4" s="218"/>
      <c r="Q4" s="218"/>
      <c r="R4" s="218"/>
      <c r="S4" s="218"/>
    </row>
    <row r="5" spans="1:23" ht="30" customHeight="1">
      <c r="E5" s="219" t="s">
        <v>0</v>
      </c>
      <c r="F5" s="220"/>
      <c r="G5" s="220"/>
      <c r="H5" s="220"/>
      <c r="I5" s="220"/>
      <c r="J5" s="220"/>
      <c r="K5" s="220"/>
      <c r="L5" s="220"/>
      <c r="M5" s="220"/>
      <c r="N5" s="220"/>
      <c r="O5" s="220"/>
      <c r="P5" s="220"/>
      <c r="Q5" s="220"/>
      <c r="R5" s="220"/>
      <c r="S5" s="220"/>
    </row>
    <row r="6" spans="1:23" ht="26.25" customHeight="1">
      <c r="E6" s="219" t="s">
        <v>81</v>
      </c>
      <c r="F6" s="220"/>
      <c r="G6" s="220"/>
      <c r="H6" s="220"/>
      <c r="I6" s="220"/>
      <c r="J6" s="220"/>
      <c r="K6" s="220"/>
      <c r="L6" s="220"/>
      <c r="M6" s="220"/>
      <c r="N6" s="220"/>
      <c r="O6" s="220"/>
      <c r="P6" s="220"/>
      <c r="Q6" s="220"/>
      <c r="R6" s="220"/>
      <c r="S6" s="220"/>
    </row>
    <row r="7" spans="1:23" ht="26.25" customHeight="1">
      <c r="E7" s="219" t="s">
        <v>71</v>
      </c>
      <c r="F7" s="220"/>
      <c r="G7" s="220"/>
      <c r="H7" s="220"/>
      <c r="I7" s="220"/>
      <c r="J7" s="220"/>
      <c r="K7" s="220"/>
      <c r="L7" s="220"/>
      <c r="M7" s="220"/>
      <c r="N7" s="220"/>
      <c r="O7" s="220"/>
      <c r="P7" s="220"/>
      <c r="Q7" s="220"/>
      <c r="R7" s="220"/>
      <c r="S7" s="220"/>
    </row>
    <row r="8" spans="1:23" ht="15.75" customHeight="1" thickBot="1">
      <c r="E8" s="7"/>
      <c r="F8" s="8"/>
      <c r="G8" s="8"/>
      <c r="H8" s="8"/>
      <c r="I8" s="8"/>
      <c r="J8" s="8"/>
      <c r="K8" s="8"/>
      <c r="L8" s="8"/>
      <c r="M8" s="8"/>
      <c r="N8" s="8"/>
      <c r="O8" s="8"/>
      <c r="P8" s="8"/>
      <c r="Q8" s="8"/>
      <c r="R8" s="8"/>
      <c r="S8" s="8"/>
    </row>
    <row r="11" spans="1:23" ht="9" customHeight="1" thickBot="1"/>
    <row r="12" spans="1:23" ht="26.25" customHeight="1" thickBot="1">
      <c r="G12" s="214" t="s">
        <v>110</v>
      </c>
      <c r="H12" s="215"/>
      <c r="I12" s="215"/>
      <c r="J12" s="215"/>
      <c r="K12" s="215"/>
      <c r="L12" s="215"/>
      <c r="M12" s="215"/>
      <c r="N12" s="215"/>
      <c r="O12" s="215"/>
      <c r="P12" s="215"/>
      <c r="Q12" s="215"/>
      <c r="R12" s="215"/>
      <c r="S12" s="215"/>
      <c r="T12" s="215"/>
      <c r="U12" s="215"/>
      <c r="V12" s="216"/>
    </row>
    <row r="13" spans="1:23" ht="57" customHeight="1" thickBot="1">
      <c r="B13" s="190" t="s">
        <v>1</v>
      </c>
      <c r="C13" s="190" t="s">
        <v>2</v>
      </c>
      <c r="D13" s="221" t="s">
        <v>3</v>
      </c>
      <c r="E13" s="222"/>
      <c r="F13" s="223"/>
      <c r="G13" s="204" t="s">
        <v>108</v>
      </c>
      <c r="H13" s="205"/>
      <c r="I13" s="205"/>
      <c r="J13" s="205"/>
      <c r="K13" s="206"/>
      <c r="L13" s="221" t="s">
        <v>107</v>
      </c>
      <c r="M13" s="222"/>
      <c r="N13" s="222"/>
      <c r="O13" s="223"/>
      <c r="P13" s="224" t="s">
        <v>109</v>
      </c>
      <c r="Q13" s="186"/>
      <c r="R13" s="186"/>
      <c r="S13" s="187"/>
      <c r="T13" s="186" t="s">
        <v>111</v>
      </c>
      <c r="U13" s="186"/>
      <c r="V13" s="187"/>
      <c r="W13" s="188" t="s">
        <v>112</v>
      </c>
    </row>
    <row r="14" spans="1:23" ht="143.25" customHeight="1" thickBot="1">
      <c r="B14" s="191"/>
      <c r="C14" s="191"/>
      <c r="D14" s="82" t="s">
        <v>4</v>
      </c>
      <c r="E14" s="82" t="s">
        <v>5</v>
      </c>
      <c r="F14" s="134" t="s">
        <v>6</v>
      </c>
      <c r="G14" s="135" t="s">
        <v>30</v>
      </c>
      <c r="H14" s="136" t="s">
        <v>7</v>
      </c>
      <c r="I14" s="137" t="s">
        <v>8</v>
      </c>
      <c r="J14" s="138" t="s">
        <v>9</v>
      </c>
      <c r="K14" s="139" t="s">
        <v>10</v>
      </c>
      <c r="L14" s="140" t="s">
        <v>7</v>
      </c>
      <c r="M14" s="137" t="s">
        <v>8</v>
      </c>
      <c r="N14" s="128" t="s">
        <v>9</v>
      </c>
      <c r="O14" s="129" t="s">
        <v>10</v>
      </c>
      <c r="P14" s="130" t="s">
        <v>7</v>
      </c>
      <c r="Q14" s="131" t="s">
        <v>8</v>
      </c>
      <c r="R14" s="128" t="s">
        <v>9</v>
      </c>
      <c r="S14" s="132" t="s">
        <v>10</v>
      </c>
      <c r="T14" s="128" t="s">
        <v>8</v>
      </c>
      <c r="U14" s="131" t="s">
        <v>9</v>
      </c>
      <c r="V14" s="133" t="s">
        <v>10</v>
      </c>
      <c r="W14" s="189"/>
    </row>
    <row r="15" spans="1:23" ht="277.5" customHeight="1">
      <c r="A15" s="66"/>
      <c r="B15" s="168" t="s">
        <v>11</v>
      </c>
      <c r="C15" s="169" t="s">
        <v>74</v>
      </c>
      <c r="D15" s="170" t="s">
        <v>12</v>
      </c>
      <c r="E15" s="171" t="s">
        <v>97</v>
      </c>
      <c r="F15" s="172" t="s">
        <v>98</v>
      </c>
      <c r="G15" s="173">
        <v>18</v>
      </c>
      <c r="H15" s="174">
        <v>18</v>
      </c>
      <c r="I15" s="175">
        <v>18</v>
      </c>
      <c r="J15" s="176">
        <v>18</v>
      </c>
      <c r="K15" s="175">
        <v>18</v>
      </c>
      <c r="L15" s="177">
        <v>23</v>
      </c>
      <c r="M15" s="178">
        <v>23</v>
      </c>
      <c r="N15" s="182">
        <v>23</v>
      </c>
      <c r="O15" s="124" t="s">
        <v>99</v>
      </c>
      <c r="P15" s="125">
        <f>IFERROR((L15-H15)/H15,"NO DISPONIBLE")</f>
        <v>0.27777777777777779</v>
      </c>
      <c r="Q15" s="126">
        <f>IFERROR((M15-I15)/I15,"NO DISPONIBLE")</f>
        <v>0.27777777777777779</v>
      </c>
      <c r="R15" s="126">
        <f>IFERROR((N15-J15)/J15,"NO DISPONIBLE")</f>
        <v>0.27777777777777779</v>
      </c>
      <c r="S15" s="127" t="str">
        <f>IFERROR((O15-K15)/K15,"NO DISPONIBLE")</f>
        <v>NO DISPONIBLE</v>
      </c>
      <c r="T15" s="108">
        <f>IFERROR((((L15+M15)-(H15+I15))/(H15+I15)),"NO DISPONIBLE")</f>
        <v>0.27777777777777779</v>
      </c>
      <c r="U15" s="95">
        <f>IFERROR((((L15+M15+N15)-(H15+I15+J15))/(H15+I15+J15)),"NO DISPONIBLE")</f>
        <v>0.27777777777777779</v>
      </c>
      <c r="V15" s="101" t="str">
        <f>IFERROR((((L15+M15+N15+O15)-(H15+I15+J15+K15))/(H15+I15+J15+K15)),"NO DISPONIBLE")</f>
        <v>NO DISPONIBLE</v>
      </c>
      <c r="W15" s="91" t="s">
        <v>123</v>
      </c>
    </row>
    <row r="16" spans="1:23" ht="4.5" hidden="1" customHeight="1">
      <c r="B16" s="202"/>
      <c r="C16" s="203"/>
      <c r="D16" s="203"/>
      <c r="E16" s="203"/>
      <c r="F16" s="203"/>
      <c r="G16" s="144"/>
      <c r="H16" s="145"/>
      <c r="I16" s="146"/>
      <c r="J16" s="146"/>
      <c r="K16" s="147"/>
      <c r="L16" s="148"/>
      <c r="M16" s="149"/>
      <c r="N16" s="47"/>
      <c r="O16" s="45"/>
      <c r="P16" s="92" t="str">
        <f t="shared" ref="P16:S33" si="0">IFERROR((L16/H16),"100%")</f>
        <v>100%</v>
      </c>
      <c r="Q16" s="93" t="str">
        <f t="shared" si="0"/>
        <v>100%</v>
      </c>
      <c r="R16" s="93" t="str">
        <f t="shared" si="0"/>
        <v>100%</v>
      </c>
      <c r="S16" s="109" t="str">
        <f t="shared" si="0"/>
        <v>100%</v>
      </c>
      <c r="T16" s="106" t="str">
        <f t="shared" ref="T16:U33" si="1">IFERROR(((L16+M16)/(H16+I16)),"100%")</f>
        <v>100%</v>
      </c>
      <c r="U16" s="93" t="str">
        <f>IFERROR(((L16+M16+N16)/(H16+I16+J16)),"100%")</f>
        <v>100%</v>
      </c>
      <c r="V16" s="94" t="str">
        <f>IFERROR(((L16+M16+N16+O16)/(H16+I16+J16+K16)),"100%")</f>
        <v>100%</v>
      </c>
      <c r="W16" s="46"/>
    </row>
    <row r="17" spans="2:23" ht="131.15" customHeight="1">
      <c r="B17" s="161" t="s">
        <v>31</v>
      </c>
      <c r="C17" s="141" t="s">
        <v>75</v>
      </c>
      <c r="D17" s="141" t="s">
        <v>32</v>
      </c>
      <c r="E17" s="150" t="s">
        <v>33</v>
      </c>
      <c r="F17" s="142" t="s">
        <v>34</v>
      </c>
      <c r="G17" s="143">
        <v>449832</v>
      </c>
      <c r="H17" s="153">
        <v>104163</v>
      </c>
      <c r="I17" s="154">
        <v>118453</v>
      </c>
      <c r="J17" s="154">
        <v>111765</v>
      </c>
      <c r="K17" s="154">
        <v>115451</v>
      </c>
      <c r="L17" s="166">
        <v>104113.39</v>
      </c>
      <c r="M17" s="83">
        <v>106647.06</v>
      </c>
      <c r="N17" s="38">
        <v>127854.78</v>
      </c>
      <c r="O17" s="45"/>
      <c r="P17" s="98">
        <f t="shared" si="0"/>
        <v>0.99952372723519867</v>
      </c>
      <c r="Q17" s="98">
        <f t="shared" ref="Q17" si="2">IFERROR((M17/I17),"100%")</f>
        <v>0.90033228369057772</v>
      </c>
      <c r="R17" s="98">
        <f t="shared" ref="R17" si="3">IFERROR((N17/J17),"100%")</f>
        <v>1.1439608106294457</v>
      </c>
      <c r="S17" s="99"/>
      <c r="T17" s="107">
        <f t="shared" si="1"/>
        <v>0.94674439393394905</v>
      </c>
      <c r="U17" s="107">
        <f t="shared" si="1"/>
        <v>1.0186077543893179</v>
      </c>
      <c r="V17" s="99"/>
      <c r="W17" s="183" t="s">
        <v>145</v>
      </c>
    </row>
    <row r="18" spans="2:23" ht="143">
      <c r="B18" s="162" t="s">
        <v>118</v>
      </c>
      <c r="C18" s="80" t="s">
        <v>76</v>
      </c>
      <c r="D18" s="58" t="s">
        <v>35</v>
      </c>
      <c r="E18" s="59" t="s">
        <v>33</v>
      </c>
      <c r="F18" s="60" t="s">
        <v>36</v>
      </c>
      <c r="G18" s="49">
        <v>2200</v>
      </c>
      <c r="H18" s="151">
        <v>550</v>
      </c>
      <c r="I18" s="83">
        <v>550</v>
      </c>
      <c r="J18" s="83">
        <v>550</v>
      </c>
      <c r="K18" s="152">
        <v>550</v>
      </c>
      <c r="L18" s="84">
        <v>550</v>
      </c>
      <c r="M18" s="38">
        <v>550</v>
      </c>
      <c r="N18" s="38">
        <v>550</v>
      </c>
      <c r="O18" s="40"/>
      <c r="P18" s="98">
        <f>IFERROR((M18/H18),"100%")</f>
        <v>1</v>
      </c>
      <c r="Q18" s="98">
        <f t="shared" ref="Q18:Q37" si="4">IFERROR((M18/I18),"100%")</f>
        <v>1</v>
      </c>
      <c r="R18" s="98">
        <f t="shared" ref="R18:R37" si="5">IFERROR((N18/J18),"100%")</f>
        <v>1</v>
      </c>
      <c r="S18" s="99"/>
      <c r="T18" s="107">
        <f t="shared" si="1"/>
        <v>1</v>
      </c>
      <c r="U18" s="107">
        <f t="shared" si="1"/>
        <v>1</v>
      </c>
      <c r="V18" s="107"/>
      <c r="W18" s="184" t="s">
        <v>124</v>
      </c>
    </row>
    <row r="19" spans="2:23" ht="124.5">
      <c r="B19" s="163" t="s">
        <v>37</v>
      </c>
      <c r="C19" s="61" t="s">
        <v>80</v>
      </c>
      <c r="D19" s="62" t="s">
        <v>38</v>
      </c>
      <c r="E19" s="63" t="s">
        <v>33</v>
      </c>
      <c r="F19" s="64" t="s">
        <v>39</v>
      </c>
      <c r="G19" s="50">
        <v>41245</v>
      </c>
      <c r="H19" s="48">
        <v>10170</v>
      </c>
      <c r="I19" s="38">
        <v>10283</v>
      </c>
      <c r="J19" s="38">
        <v>10396</v>
      </c>
      <c r="K19" s="39">
        <v>10396</v>
      </c>
      <c r="L19" s="37">
        <v>10170</v>
      </c>
      <c r="M19" s="38">
        <v>10283</v>
      </c>
      <c r="N19" s="38">
        <v>10396</v>
      </c>
      <c r="O19" s="40"/>
      <c r="P19" s="98">
        <f t="shared" si="0"/>
        <v>1</v>
      </c>
      <c r="Q19" s="98">
        <f t="shared" si="4"/>
        <v>1</v>
      </c>
      <c r="R19" s="98">
        <f t="shared" si="5"/>
        <v>1</v>
      </c>
      <c r="S19" s="99"/>
      <c r="T19" s="107">
        <f t="shared" si="1"/>
        <v>1</v>
      </c>
      <c r="U19" s="107">
        <f t="shared" si="1"/>
        <v>1</v>
      </c>
      <c r="V19" s="99"/>
      <c r="W19" s="21" t="s">
        <v>125</v>
      </c>
    </row>
    <row r="20" spans="2:23" ht="107">
      <c r="B20" s="163" t="s">
        <v>37</v>
      </c>
      <c r="C20" s="61" t="s">
        <v>100</v>
      </c>
      <c r="D20" s="62" t="s">
        <v>40</v>
      </c>
      <c r="E20" s="63" t="s">
        <v>33</v>
      </c>
      <c r="F20" s="64" t="s">
        <v>41</v>
      </c>
      <c r="G20" s="51">
        <v>770</v>
      </c>
      <c r="H20" s="79">
        <v>287</v>
      </c>
      <c r="I20" s="79">
        <v>185</v>
      </c>
      <c r="J20" s="79">
        <v>163</v>
      </c>
      <c r="K20" s="81">
        <v>135</v>
      </c>
      <c r="L20" s="55">
        <v>282</v>
      </c>
      <c r="M20" s="53">
        <v>289</v>
      </c>
      <c r="N20" s="53">
        <v>257</v>
      </c>
      <c r="O20" s="56"/>
      <c r="P20" s="98">
        <f t="shared" si="0"/>
        <v>0.98257839721254359</v>
      </c>
      <c r="Q20" s="98">
        <f t="shared" si="4"/>
        <v>1.5621621621621622</v>
      </c>
      <c r="R20" s="98">
        <f t="shared" si="5"/>
        <v>1.5766871165644172</v>
      </c>
      <c r="S20" s="99"/>
      <c r="T20" s="107">
        <f t="shared" si="1"/>
        <v>1.2097457627118644</v>
      </c>
      <c r="U20" s="107">
        <f t="shared" si="1"/>
        <v>1.5689655172413792</v>
      </c>
      <c r="V20" s="99"/>
      <c r="W20" s="90" t="s">
        <v>126</v>
      </c>
    </row>
    <row r="21" spans="2:23" ht="107">
      <c r="B21" s="163" t="s">
        <v>37</v>
      </c>
      <c r="C21" s="61" t="s">
        <v>101</v>
      </c>
      <c r="D21" s="62" t="s">
        <v>42</v>
      </c>
      <c r="E21" s="63" t="s">
        <v>33</v>
      </c>
      <c r="F21" s="64" t="s">
        <v>43</v>
      </c>
      <c r="G21" s="51">
        <v>645</v>
      </c>
      <c r="H21" s="52">
        <v>162</v>
      </c>
      <c r="I21" s="53">
        <v>193</v>
      </c>
      <c r="J21" s="53">
        <v>160</v>
      </c>
      <c r="K21" s="54">
        <v>130</v>
      </c>
      <c r="L21" s="55">
        <v>160</v>
      </c>
      <c r="M21" s="53">
        <v>141</v>
      </c>
      <c r="N21" s="53">
        <v>211</v>
      </c>
      <c r="O21" s="56"/>
      <c r="P21" s="98">
        <f t="shared" si="0"/>
        <v>0.98765432098765427</v>
      </c>
      <c r="Q21" s="98">
        <f t="shared" si="4"/>
        <v>0.73056994818652854</v>
      </c>
      <c r="R21" s="98">
        <f t="shared" si="5"/>
        <v>1.3187500000000001</v>
      </c>
      <c r="S21" s="99"/>
      <c r="T21" s="107">
        <f t="shared" si="1"/>
        <v>0.84788732394366195</v>
      </c>
      <c r="U21" s="107">
        <f t="shared" si="1"/>
        <v>0.99716713881019825</v>
      </c>
      <c r="V21" s="99"/>
      <c r="W21" s="90" t="s">
        <v>127</v>
      </c>
    </row>
    <row r="22" spans="2:23" ht="173.25" customHeight="1">
      <c r="B22" s="85" t="s">
        <v>37</v>
      </c>
      <c r="C22" s="102" t="s">
        <v>121</v>
      </c>
      <c r="D22" s="103" t="s">
        <v>119</v>
      </c>
      <c r="E22" s="104" t="s">
        <v>33</v>
      </c>
      <c r="F22" s="179" t="s">
        <v>122</v>
      </c>
      <c r="G22" s="180">
        <v>7175</v>
      </c>
      <c r="H22" s="156">
        <v>1275</v>
      </c>
      <c r="I22" s="157">
        <v>1950</v>
      </c>
      <c r="J22" s="157">
        <v>1975</v>
      </c>
      <c r="K22" s="158">
        <v>1975</v>
      </c>
      <c r="L22" s="159">
        <v>1275</v>
      </c>
      <c r="M22" s="157">
        <v>1950</v>
      </c>
      <c r="N22" s="157">
        <v>1975</v>
      </c>
      <c r="O22" s="160"/>
      <c r="P22" s="105">
        <f>IFERROR((L22/H22),"100%")</f>
        <v>1</v>
      </c>
      <c r="Q22" s="98">
        <f t="shared" si="4"/>
        <v>1</v>
      </c>
      <c r="R22" s="98">
        <f t="shared" si="5"/>
        <v>1</v>
      </c>
      <c r="S22" s="100"/>
      <c r="T22" s="107">
        <f t="shared" si="1"/>
        <v>1</v>
      </c>
      <c r="U22" s="107">
        <f t="shared" si="1"/>
        <v>1</v>
      </c>
      <c r="V22" s="99"/>
      <c r="W22" s="90" t="s">
        <v>128</v>
      </c>
    </row>
    <row r="23" spans="2:23" ht="156" customHeight="1">
      <c r="B23" s="162" t="s">
        <v>82</v>
      </c>
      <c r="C23" s="80" t="s">
        <v>83</v>
      </c>
      <c r="D23" s="58" t="s">
        <v>44</v>
      </c>
      <c r="E23" s="59" t="s">
        <v>33</v>
      </c>
      <c r="F23" s="60" t="s">
        <v>36</v>
      </c>
      <c r="G23" s="155">
        <v>4</v>
      </c>
      <c r="H23" s="86">
        <v>0</v>
      </c>
      <c r="I23" s="87">
        <v>2</v>
      </c>
      <c r="J23" s="87">
        <v>0</v>
      </c>
      <c r="K23" s="88">
        <v>2</v>
      </c>
      <c r="L23" s="89">
        <v>0</v>
      </c>
      <c r="M23" s="157">
        <v>2</v>
      </c>
      <c r="N23" s="157">
        <v>0</v>
      </c>
      <c r="O23" s="160"/>
      <c r="P23" s="105">
        <v>0</v>
      </c>
      <c r="Q23" s="98">
        <f t="shared" si="4"/>
        <v>1</v>
      </c>
      <c r="R23" s="105">
        <v>0</v>
      </c>
      <c r="S23" s="99"/>
      <c r="T23" s="107">
        <f t="shared" ref="T23:U37" si="6">IFERROR(((L23+M23)/(H23+I23)),"100%")</f>
        <v>1</v>
      </c>
      <c r="U23" s="107">
        <v>0.5</v>
      </c>
      <c r="V23" s="212"/>
      <c r="W23" s="90" t="s">
        <v>129</v>
      </c>
    </row>
    <row r="24" spans="2:23" ht="124.5">
      <c r="B24" s="163" t="s">
        <v>37</v>
      </c>
      <c r="C24" s="61" t="s">
        <v>77</v>
      </c>
      <c r="D24" s="62" t="s">
        <v>45</v>
      </c>
      <c r="E24" s="63" t="s">
        <v>33</v>
      </c>
      <c r="F24" s="64" t="s">
        <v>46</v>
      </c>
      <c r="G24" s="51">
        <v>12</v>
      </c>
      <c r="H24" s="52">
        <v>3</v>
      </c>
      <c r="I24" s="53">
        <v>3</v>
      </c>
      <c r="J24" s="53">
        <v>3</v>
      </c>
      <c r="K24" s="54">
        <v>3</v>
      </c>
      <c r="L24" s="55">
        <v>3</v>
      </c>
      <c r="M24" s="53">
        <v>3</v>
      </c>
      <c r="N24" s="53">
        <v>3</v>
      </c>
      <c r="O24" s="56"/>
      <c r="P24" s="98">
        <f t="shared" si="0"/>
        <v>1</v>
      </c>
      <c r="Q24" s="98">
        <f t="shared" si="4"/>
        <v>1</v>
      </c>
      <c r="R24" s="98">
        <f t="shared" si="5"/>
        <v>1</v>
      </c>
      <c r="S24" s="99"/>
      <c r="T24" s="107">
        <f t="shared" si="6"/>
        <v>1</v>
      </c>
      <c r="U24" s="107">
        <f t="shared" si="1"/>
        <v>1</v>
      </c>
      <c r="V24" s="213"/>
      <c r="W24" s="90" t="s">
        <v>130</v>
      </c>
    </row>
    <row r="25" spans="2:23" ht="124.5">
      <c r="B25" s="163" t="s">
        <v>37</v>
      </c>
      <c r="C25" s="61" t="s">
        <v>120</v>
      </c>
      <c r="D25" s="62" t="s">
        <v>47</v>
      </c>
      <c r="E25" s="63" t="s">
        <v>33</v>
      </c>
      <c r="F25" s="64" t="s">
        <v>48</v>
      </c>
      <c r="G25" s="51">
        <v>12</v>
      </c>
      <c r="H25" s="52">
        <v>3</v>
      </c>
      <c r="I25" s="53">
        <v>3</v>
      </c>
      <c r="J25" s="53">
        <v>3</v>
      </c>
      <c r="K25" s="54">
        <v>3</v>
      </c>
      <c r="L25" s="55">
        <v>3</v>
      </c>
      <c r="M25" s="53">
        <v>3</v>
      </c>
      <c r="N25" s="53">
        <v>3</v>
      </c>
      <c r="O25" s="56"/>
      <c r="P25" s="96">
        <f t="shared" si="0"/>
        <v>1</v>
      </c>
      <c r="Q25" s="98">
        <f t="shared" si="4"/>
        <v>1</v>
      </c>
      <c r="R25" s="98">
        <f t="shared" si="5"/>
        <v>1</v>
      </c>
      <c r="S25" s="97"/>
      <c r="T25" s="107">
        <f t="shared" si="6"/>
        <v>1</v>
      </c>
      <c r="U25" s="107">
        <f t="shared" si="1"/>
        <v>1</v>
      </c>
      <c r="V25" s="99"/>
      <c r="W25" s="90" t="s">
        <v>131</v>
      </c>
    </row>
    <row r="26" spans="2:23" ht="124.5">
      <c r="B26" s="163" t="s">
        <v>37</v>
      </c>
      <c r="C26" s="61" t="s">
        <v>84</v>
      </c>
      <c r="D26" s="62" t="s">
        <v>78</v>
      </c>
      <c r="E26" s="63" t="s">
        <v>33</v>
      </c>
      <c r="F26" s="64" t="s">
        <v>79</v>
      </c>
      <c r="G26" s="51">
        <v>11</v>
      </c>
      <c r="H26" s="52">
        <v>2</v>
      </c>
      <c r="I26" s="53">
        <v>3</v>
      </c>
      <c r="J26" s="53">
        <v>3</v>
      </c>
      <c r="K26" s="54">
        <v>3</v>
      </c>
      <c r="L26" s="55">
        <v>2</v>
      </c>
      <c r="M26" s="53">
        <v>3</v>
      </c>
      <c r="N26" s="53">
        <v>3</v>
      </c>
      <c r="O26" s="56"/>
      <c r="P26" s="96">
        <f t="shared" si="0"/>
        <v>1</v>
      </c>
      <c r="Q26" s="98">
        <f t="shared" si="4"/>
        <v>1</v>
      </c>
      <c r="R26" s="98">
        <f t="shared" si="5"/>
        <v>1</v>
      </c>
      <c r="S26" s="97"/>
      <c r="T26" s="107">
        <f t="shared" si="6"/>
        <v>1</v>
      </c>
      <c r="U26" s="107">
        <f t="shared" si="1"/>
        <v>1</v>
      </c>
      <c r="V26" s="99"/>
      <c r="W26" s="90" t="s">
        <v>132</v>
      </c>
    </row>
    <row r="27" spans="2:23" ht="154">
      <c r="B27" s="162" t="s">
        <v>114</v>
      </c>
      <c r="C27" s="57" t="s">
        <v>85</v>
      </c>
      <c r="D27" s="58" t="s">
        <v>86</v>
      </c>
      <c r="E27" s="59" t="s">
        <v>33</v>
      </c>
      <c r="F27" s="60" t="s">
        <v>49</v>
      </c>
      <c r="G27" s="49">
        <v>1184</v>
      </c>
      <c r="H27" s="48">
        <v>995</v>
      </c>
      <c r="I27" s="38">
        <v>73</v>
      </c>
      <c r="J27" s="38">
        <v>73</v>
      </c>
      <c r="K27" s="39">
        <v>43</v>
      </c>
      <c r="L27" s="37">
        <v>1190</v>
      </c>
      <c r="M27" s="38">
        <v>156</v>
      </c>
      <c r="N27" s="38">
        <v>39</v>
      </c>
      <c r="O27" s="40"/>
      <c r="P27" s="96">
        <f t="shared" si="0"/>
        <v>1.1959798994974875</v>
      </c>
      <c r="Q27" s="98">
        <f t="shared" si="4"/>
        <v>2.1369863013698631</v>
      </c>
      <c r="R27" s="98">
        <f t="shared" si="5"/>
        <v>0.53424657534246578</v>
      </c>
      <c r="S27" s="97"/>
      <c r="T27" s="107">
        <f t="shared" si="6"/>
        <v>1.2602996254681649</v>
      </c>
      <c r="U27" s="107">
        <f t="shared" si="1"/>
        <v>1.3356164383561644</v>
      </c>
      <c r="V27" s="99"/>
      <c r="W27" s="21" t="s">
        <v>133</v>
      </c>
    </row>
    <row r="28" spans="2:23" ht="190" customHeight="1">
      <c r="B28" s="163" t="s">
        <v>37</v>
      </c>
      <c r="C28" s="61" t="s">
        <v>87</v>
      </c>
      <c r="D28" s="62" t="s">
        <v>50</v>
      </c>
      <c r="E28" s="63" t="s">
        <v>33</v>
      </c>
      <c r="F28" s="64" t="s">
        <v>51</v>
      </c>
      <c r="G28" s="51">
        <v>45000</v>
      </c>
      <c r="H28" s="52">
        <v>30000</v>
      </c>
      <c r="I28" s="53">
        <v>8000</v>
      </c>
      <c r="J28" s="53">
        <v>3500</v>
      </c>
      <c r="K28" s="54">
        <v>3500</v>
      </c>
      <c r="L28" s="55">
        <v>33137</v>
      </c>
      <c r="M28" s="53">
        <v>6276</v>
      </c>
      <c r="N28" s="53">
        <v>4414</v>
      </c>
      <c r="O28" s="56"/>
      <c r="P28" s="96">
        <f t="shared" si="0"/>
        <v>1.1045666666666667</v>
      </c>
      <c r="Q28" s="98">
        <f t="shared" si="4"/>
        <v>0.78449999999999998</v>
      </c>
      <c r="R28" s="98">
        <f t="shared" si="5"/>
        <v>1.2611428571428571</v>
      </c>
      <c r="S28" s="97"/>
      <c r="T28" s="107">
        <f t="shared" si="6"/>
        <v>1.0371842105263158</v>
      </c>
      <c r="U28" s="107">
        <f t="shared" si="1"/>
        <v>0.92956521739130438</v>
      </c>
      <c r="V28" s="99"/>
      <c r="W28" s="90" t="s">
        <v>134</v>
      </c>
    </row>
    <row r="29" spans="2:23" ht="168">
      <c r="B29" s="163" t="s">
        <v>37</v>
      </c>
      <c r="C29" s="61" t="s">
        <v>88</v>
      </c>
      <c r="D29" s="62" t="s">
        <v>52</v>
      </c>
      <c r="E29" s="63" t="s">
        <v>33</v>
      </c>
      <c r="F29" s="64" t="s">
        <v>53</v>
      </c>
      <c r="G29" s="51">
        <v>1184</v>
      </c>
      <c r="H29" s="52">
        <v>995</v>
      </c>
      <c r="I29" s="53">
        <v>73</v>
      </c>
      <c r="J29" s="53">
        <v>73</v>
      </c>
      <c r="K29" s="54">
        <v>43</v>
      </c>
      <c r="L29" s="55">
        <v>1190</v>
      </c>
      <c r="M29" s="53">
        <v>156</v>
      </c>
      <c r="N29" s="53">
        <v>39</v>
      </c>
      <c r="O29" s="56"/>
      <c r="P29" s="96">
        <f t="shared" si="0"/>
        <v>1.1959798994974875</v>
      </c>
      <c r="Q29" s="98">
        <f t="shared" si="4"/>
        <v>2.1369863013698631</v>
      </c>
      <c r="R29" s="98">
        <f t="shared" si="5"/>
        <v>0.53424657534246578</v>
      </c>
      <c r="S29" s="97"/>
      <c r="T29" s="107">
        <f t="shared" si="6"/>
        <v>1.2602996254681649</v>
      </c>
      <c r="U29" s="107">
        <f t="shared" si="1"/>
        <v>1.3356164383561644</v>
      </c>
      <c r="V29" s="99"/>
      <c r="W29" s="90" t="s">
        <v>135</v>
      </c>
    </row>
    <row r="30" spans="2:23" ht="126">
      <c r="B30" s="163" t="s">
        <v>37</v>
      </c>
      <c r="C30" s="61" t="s">
        <v>89</v>
      </c>
      <c r="D30" s="62" t="s">
        <v>54</v>
      </c>
      <c r="E30" s="63" t="s">
        <v>33</v>
      </c>
      <c r="F30" s="64" t="s">
        <v>55</v>
      </c>
      <c r="G30" s="51">
        <v>46</v>
      </c>
      <c r="H30" s="52">
        <v>0</v>
      </c>
      <c r="I30" s="53">
        <v>6</v>
      </c>
      <c r="J30" s="53">
        <v>10</v>
      </c>
      <c r="K30" s="54">
        <v>30</v>
      </c>
      <c r="L30" s="55">
        <v>0</v>
      </c>
      <c r="M30" s="53">
        <v>17</v>
      </c>
      <c r="N30" s="53">
        <v>17</v>
      </c>
      <c r="O30" s="56"/>
      <c r="P30" s="96" t="str">
        <f t="shared" si="0"/>
        <v>100%</v>
      </c>
      <c r="Q30" s="98">
        <f t="shared" si="4"/>
        <v>2.8333333333333335</v>
      </c>
      <c r="R30" s="98">
        <f t="shared" si="5"/>
        <v>1.7</v>
      </c>
      <c r="S30" s="97"/>
      <c r="T30" s="107">
        <f t="shared" si="6"/>
        <v>2.8333333333333335</v>
      </c>
      <c r="U30" s="107">
        <f t="shared" si="1"/>
        <v>2.125</v>
      </c>
      <c r="V30" s="99"/>
      <c r="W30" s="90" t="s">
        <v>136</v>
      </c>
    </row>
    <row r="31" spans="2:23" ht="126">
      <c r="B31" s="162" t="s">
        <v>115</v>
      </c>
      <c r="C31" s="57" t="s">
        <v>90</v>
      </c>
      <c r="D31" s="58" t="s">
        <v>56</v>
      </c>
      <c r="E31" s="59" t="s">
        <v>33</v>
      </c>
      <c r="F31" s="60" t="s">
        <v>57</v>
      </c>
      <c r="G31" s="49">
        <v>615000</v>
      </c>
      <c r="H31" s="48">
        <v>100000</v>
      </c>
      <c r="I31" s="38">
        <v>25339</v>
      </c>
      <c r="J31" s="38">
        <v>25041</v>
      </c>
      <c r="K31" s="39">
        <v>464620</v>
      </c>
      <c r="L31" s="37">
        <v>97452</v>
      </c>
      <c r="M31" s="38">
        <v>35744</v>
      </c>
      <c r="N31" s="38">
        <v>68842</v>
      </c>
      <c r="O31" s="40"/>
      <c r="P31" s="96">
        <f t="shared" si="0"/>
        <v>0.97452000000000005</v>
      </c>
      <c r="Q31" s="98">
        <f t="shared" si="4"/>
        <v>1.4106318323532894</v>
      </c>
      <c r="R31" s="98">
        <f t="shared" si="5"/>
        <v>2.7491713589712869</v>
      </c>
      <c r="S31" s="97"/>
      <c r="T31" s="107">
        <f t="shared" si="6"/>
        <v>1.062685995579987</v>
      </c>
      <c r="U31" s="107">
        <f t="shared" si="1"/>
        <v>2.0759428344581181</v>
      </c>
      <c r="V31" s="99"/>
      <c r="W31" s="21" t="s">
        <v>137</v>
      </c>
    </row>
    <row r="32" spans="2:23" ht="154.5" customHeight="1">
      <c r="B32" s="163" t="s">
        <v>37</v>
      </c>
      <c r="C32" s="61" t="s">
        <v>91</v>
      </c>
      <c r="D32" s="62" t="s">
        <v>58</v>
      </c>
      <c r="E32" s="63" t="s">
        <v>33</v>
      </c>
      <c r="F32" s="64" t="s">
        <v>59</v>
      </c>
      <c r="G32" s="51">
        <v>500</v>
      </c>
      <c r="H32" s="52">
        <v>150</v>
      </c>
      <c r="I32" s="53">
        <v>155</v>
      </c>
      <c r="J32" s="53">
        <v>90</v>
      </c>
      <c r="K32" s="54">
        <v>105</v>
      </c>
      <c r="L32" s="55">
        <v>149</v>
      </c>
      <c r="M32" s="53">
        <v>148</v>
      </c>
      <c r="N32" s="53">
        <v>172</v>
      </c>
      <c r="O32" s="56"/>
      <c r="P32" s="96">
        <f t="shared" si="0"/>
        <v>0.99333333333333329</v>
      </c>
      <c r="Q32" s="98">
        <f t="shared" si="4"/>
        <v>0.95483870967741935</v>
      </c>
      <c r="R32" s="98">
        <f t="shared" si="5"/>
        <v>1.9111111111111112</v>
      </c>
      <c r="S32" s="97"/>
      <c r="T32" s="107">
        <f t="shared" si="6"/>
        <v>0.97377049180327868</v>
      </c>
      <c r="U32" s="107">
        <f t="shared" si="1"/>
        <v>1.3061224489795917</v>
      </c>
      <c r="V32" s="99"/>
      <c r="W32" s="90" t="s">
        <v>138</v>
      </c>
    </row>
    <row r="33" spans="2:23" ht="126">
      <c r="B33" s="163" t="s">
        <v>37</v>
      </c>
      <c r="C33" s="61" t="s">
        <v>92</v>
      </c>
      <c r="D33" s="62" t="s">
        <v>60</v>
      </c>
      <c r="E33" s="63" t="s">
        <v>33</v>
      </c>
      <c r="F33" s="64" t="s">
        <v>61</v>
      </c>
      <c r="G33" s="51">
        <v>45</v>
      </c>
      <c r="H33" s="52">
        <v>22</v>
      </c>
      <c r="I33" s="53">
        <v>9</v>
      </c>
      <c r="J33" s="53">
        <v>9</v>
      </c>
      <c r="K33" s="54">
        <v>5</v>
      </c>
      <c r="L33" s="55">
        <v>21</v>
      </c>
      <c r="M33" s="53">
        <v>18</v>
      </c>
      <c r="N33" s="53">
        <v>2</v>
      </c>
      <c r="O33" s="56"/>
      <c r="P33" s="96">
        <f t="shared" si="0"/>
        <v>0.95454545454545459</v>
      </c>
      <c r="Q33" s="98">
        <f t="shared" si="4"/>
        <v>2</v>
      </c>
      <c r="R33" s="98">
        <f t="shared" si="5"/>
        <v>0.22222222222222221</v>
      </c>
      <c r="S33" s="97"/>
      <c r="T33" s="107">
        <f t="shared" si="6"/>
        <v>1.2580645161290323</v>
      </c>
      <c r="U33" s="107">
        <f t="shared" si="1"/>
        <v>1.1111111111111112</v>
      </c>
      <c r="V33" s="99"/>
      <c r="W33" s="90" t="s">
        <v>139</v>
      </c>
    </row>
    <row r="34" spans="2:23" ht="112">
      <c r="B34" s="163" t="s">
        <v>37</v>
      </c>
      <c r="C34" s="61" t="s">
        <v>93</v>
      </c>
      <c r="D34" s="62" t="s">
        <v>62</v>
      </c>
      <c r="E34" s="63" t="s">
        <v>33</v>
      </c>
      <c r="F34" s="64" t="s">
        <v>63</v>
      </c>
      <c r="G34" s="51">
        <v>3060</v>
      </c>
      <c r="H34" s="52">
        <v>1830</v>
      </c>
      <c r="I34" s="53">
        <v>505</v>
      </c>
      <c r="J34" s="53">
        <v>435</v>
      </c>
      <c r="K34" s="54">
        <v>290</v>
      </c>
      <c r="L34" s="55">
        <v>1822</v>
      </c>
      <c r="M34" s="53">
        <v>704</v>
      </c>
      <c r="N34" s="53">
        <v>1232</v>
      </c>
      <c r="O34" s="56"/>
      <c r="P34" s="96">
        <f t="shared" ref="P34:P36" si="7">IFERROR((L34/H34),"100%")</f>
        <v>0.99562841530054647</v>
      </c>
      <c r="Q34" s="98">
        <f t="shared" si="4"/>
        <v>1.394059405940594</v>
      </c>
      <c r="R34" s="98">
        <f t="shared" si="5"/>
        <v>2.8321839080459772</v>
      </c>
      <c r="S34" s="97"/>
      <c r="T34" s="107">
        <f t="shared" si="6"/>
        <v>1.0817987152034261</v>
      </c>
      <c r="U34" s="107">
        <f t="shared" si="6"/>
        <v>2.0595744680851062</v>
      </c>
      <c r="V34" s="99"/>
      <c r="W34" s="90" t="s">
        <v>140</v>
      </c>
    </row>
    <row r="35" spans="2:23" ht="142">
      <c r="B35" s="163" t="s">
        <v>37</v>
      </c>
      <c r="C35" s="61" t="s">
        <v>94</v>
      </c>
      <c r="D35" s="62" t="s">
        <v>64</v>
      </c>
      <c r="E35" s="63" t="s">
        <v>33</v>
      </c>
      <c r="F35" s="64" t="s">
        <v>65</v>
      </c>
      <c r="G35" s="51">
        <v>15</v>
      </c>
      <c r="H35" s="52">
        <v>5</v>
      </c>
      <c r="I35" s="53">
        <v>3</v>
      </c>
      <c r="J35" s="53">
        <v>3</v>
      </c>
      <c r="K35" s="54">
        <v>4</v>
      </c>
      <c r="L35" s="55">
        <v>5</v>
      </c>
      <c r="M35" s="53">
        <v>1</v>
      </c>
      <c r="N35" s="53">
        <v>0</v>
      </c>
      <c r="O35" s="56"/>
      <c r="P35" s="96">
        <f t="shared" si="7"/>
        <v>1</v>
      </c>
      <c r="Q35" s="98">
        <f t="shared" si="4"/>
        <v>0.33333333333333331</v>
      </c>
      <c r="R35" s="98">
        <f t="shared" si="5"/>
        <v>0</v>
      </c>
      <c r="S35" s="97"/>
      <c r="T35" s="107">
        <f t="shared" si="6"/>
        <v>0.75</v>
      </c>
      <c r="U35" s="107">
        <f t="shared" si="6"/>
        <v>0.16666666666666666</v>
      </c>
      <c r="V35" s="99"/>
      <c r="W35" s="90" t="s">
        <v>141</v>
      </c>
    </row>
    <row r="36" spans="2:23" ht="107.5">
      <c r="B36" s="162" t="s">
        <v>116</v>
      </c>
      <c r="C36" s="58" t="s">
        <v>95</v>
      </c>
      <c r="D36" s="58" t="s">
        <v>66</v>
      </c>
      <c r="E36" s="59" t="s">
        <v>33</v>
      </c>
      <c r="F36" s="60" t="s">
        <v>67</v>
      </c>
      <c r="G36" s="49">
        <v>12</v>
      </c>
      <c r="H36" s="48">
        <v>3</v>
      </c>
      <c r="I36" s="38">
        <v>3</v>
      </c>
      <c r="J36" s="38">
        <v>3</v>
      </c>
      <c r="K36" s="39">
        <v>3</v>
      </c>
      <c r="L36" s="37">
        <v>3</v>
      </c>
      <c r="M36" s="38">
        <v>3</v>
      </c>
      <c r="N36" s="38">
        <v>3</v>
      </c>
      <c r="O36" s="40"/>
      <c r="P36" s="96">
        <f t="shared" si="7"/>
        <v>1</v>
      </c>
      <c r="Q36" s="98">
        <f t="shared" si="4"/>
        <v>1</v>
      </c>
      <c r="R36" s="98">
        <f t="shared" si="5"/>
        <v>1</v>
      </c>
      <c r="S36" s="97"/>
      <c r="T36" s="107">
        <f t="shared" si="6"/>
        <v>1</v>
      </c>
      <c r="U36" s="107">
        <f t="shared" si="6"/>
        <v>1</v>
      </c>
      <c r="V36" s="99"/>
      <c r="W36" s="21" t="s">
        <v>142</v>
      </c>
    </row>
    <row r="37" spans="2:23" ht="90" thickBot="1">
      <c r="B37" s="164" t="s">
        <v>68</v>
      </c>
      <c r="C37" s="111" t="s">
        <v>96</v>
      </c>
      <c r="D37" s="112" t="s">
        <v>69</v>
      </c>
      <c r="E37" s="113" t="s">
        <v>33</v>
      </c>
      <c r="F37" s="114" t="s">
        <v>70</v>
      </c>
      <c r="G37" s="115">
        <v>4</v>
      </c>
      <c r="H37" s="116">
        <v>1</v>
      </c>
      <c r="I37" s="117">
        <v>1</v>
      </c>
      <c r="J37" s="117">
        <v>1</v>
      </c>
      <c r="K37" s="118">
        <v>1</v>
      </c>
      <c r="L37" s="119">
        <v>1</v>
      </c>
      <c r="M37" s="117">
        <v>1</v>
      </c>
      <c r="N37" s="117">
        <v>1</v>
      </c>
      <c r="O37" s="120"/>
      <c r="P37" s="121">
        <f>IFERROR((L37/H37),"100%")</f>
        <v>1</v>
      </c>
      <c r="Q37" s="98">
        <f t="shared" si="4"/>
        <v>1</v>
      </c>
      <c r="R37" s="98">
        <f t="shared" si="5"/>
        <v>1</v>
      </c>
      <c r="S37" s="122"/>
      <c r="T37" s="107">
        <f t="shared" si="6"/>
        <v>1</v>
      </c>
      <c r="U37" s="107">
        <f t="shared" si="6"/>
        <v>1</v>
      </c>
      <c r="V37" s="123"/>
      <c r="W37" s="167" t="s">
        <v>143</v>
      </c>
    </row>
    <row r="38" spans="2:23" ht="18.5">
      <c r="B38" s="65"/>
      <c r="P38" s="110">
        <f t="shared" ref="P38:V38" si="8">AVERAGE(P19:P37)</f>
        <v>0.96582146594673191</v>
      </c>
      <c r="Q38" s="110">
        <f t="shared" si="8"/>
        <v>1.2777579646171782</v>
      </c>
      <c r="R38" s="110">
        <f t="shared" si="8"/>
        <v>1.1389348276180424</v>
      </c>
      <c r="S38" s="110" t="e">
        <f t="shared" si="8"/>
        <v>#DIV/0!</v>
      </c>
      <c r="T38" s="110">
        <f t="shared" si="8"/>
        <v>1.1355299789561699</v>
      </c>
      <c r="U38" s="110">
        <f t="shared" si="8"/>
        <v>1.1848078041818846</v>
      </c>
      <c r="V38" s="110" t="e">
        <f t="shared" si="8"/>
        <v>#DIV/0!</v>
      </c>
      <c r="W38" s="66"/>
    </row>
    <row r="39" spans="2:23">
      <c r="B39" s="65"/>
      <c r="W39" s="66"/>
    </row>
    <row r="40" spans="2:23">
      <c r="B40" s="65"/>
      <c r="W40" s="66"/>
    </row>
    <row r="41" spans="2:23">
      <c r="B41" s="65"/>
      <c r="W41" s="66"/>
    </row>
    <row r="42" spans="2:23">
      <c r="B42" s="65"/>
      <c r="W42" s="66"/>
    </row>
    <row r="43" spans="2:23">
      <c r="B43" s="65"/>
      <c r="W43" s="66"/>
    </row>
    <row r="44" spans="2:23" ht="65.5" customHeight="1" thickBot="1">
      <c r="B44" s="67"/>
      <c r="C44" s="207" t="s">
        <v>72</v>
      </c>
      <c r="D44" s="208"/>
      <c r="E44" s="68"/>
      <c r="F44" s="68"/>
      <c r="G44" s="68"/>
      <c r="H44" s="68"/>
      <c r="I44" s="68"/>
      <c r="J44" s="209" t="s">
        <v>25</v>
      </c>
      <c r="K44" s="210"/>
      <c r="L44" s="210"/>
      <c r="M44" s="210"/>
      <c r="N44" s="210"/>
      <c r="O44" s="210"/>
      <c r="P44" s="68"/>
      <c r="Q44" s="68"/>
      <c r="R44" s="68"/>
      <c r="S44" s="68"/>
      <c r="T44" s="68"/>
      <c r="U44" s="68"/>
      <c r="V44" s="207" t="s">
        <v>144</v>
      </c>
      <c r="W44" s="211"/>
    </row>
    <row r="46" spans="2:23" ht="15" thickBot="1"/>
    <row r="47" spans="2:23" ht="15" thickBot="1">
      <c r="E47" s="192" t="s">
        <v>18</v>
      </c>
      <c r="F47" s="193"/>
      <c r="G47" s="193"/>
      <c r="H47" s="193"/>
      <c r="I47" s="193"/>
      <c r="J47" s="193"/>
      <c r="K47" s="193"/>
      <c r="L47" s="193"/>
      <c r="M47" s="193"/>
      <c r="N47" s="193"/>
      <c r="O47" s="193"/>
      <c r="P47" s="193"/>
      <c r="Q47" s="193"/>
      <c r="R47" s="193"/>
      <c r="S47" s="193"/>
      <c r="T47" s="193"/>
      <c r="U47" s="193"/>
      <c r="V47" s="193"/>
      <c r="W47" s="194"/>
    </row>
    <row r="48" spans="2:23" ht="30.65" customHeight="1" thickBot="1">
      <c r="E48" s="195" t="s">
        <v>19</v>
      </c>
      <c r="F48" s="195" t="s">
        <v>13</v>
      </c>
      <c r="G48" s="192" t="s">
        <v>14</v>
      </c>
      <c r="H48" s="193"/>
      <c r="I48" s="193"/>
      <c r="J48" s="194"/>
      <c r="K48" s="197" t="s">
        <v>15</v>
      </c>
      <c r="L48" s="198"/>
      <c r="M48" s="198"/>
      <c r="N48" s="199"/>
      <c r="O48" s="197" t="s">
        <v>16</v>
      </c>
      <c r="P48" s="198"/>
      <c r="Q48" s="198"/>
      <c r="R48" s="199"/>
      <c r="S48" s="197" t="s">
        <v>17</v>
      </c>
      <c r="T48" s="198"/>
      <c r="U48" s="198"/>
      <c r="V48" s="199"/>
      <c r="W48" s="200" t="s">
        <v>106</v>
      </c>
    </row>
    <row r="49" spans="2:23" ht="28.5" thickBot="1">
      <c r="E49" s="196"/>
      <c r="F49" s="196"/>
      <c r="G49" s="22" t="s">
        <v>102</v>
      </c>
      <c r="H49" s="23" t="s">
        <v>103</v>
      </c>
      <c r="I49" s="24" t="s">
        <v>104</v>
      </c>
      <c r="J49" s="23" t="s">
        <v>105</v>
      </c>
      <c r="K49" s="22" t="s">
        <v>102</v>
      </c>
      <c r="L49" s="23" t="s">
        <v>103</v>
      </c>
      <c r="M49" s="24" t="s">
        <v>104</v>
      </c>
      <c r="N49" s="23" t="s">
        <v>105</v>
      </c>
      <c r="O49" s="22" t="s">
        <v>102</v>
      </c>
      <c r="P49" s="23" t="s">
        <v>103</v>
      </c>
      <c r="Q49" s="24" t="s">
        <v>104</v>
      </c>
      <c r="R49" s="23" t="s">
        <v>105</v>
      </c>
      <c r="S49" s="22" t="s">
        <v>102</v>
      </c>
      <c r="T49" s="23" t="s">
        <v>103</v>
      </c>
      <c r="U49" s="24" t="s">
        <v>104</v>
      </c>
      <c r="V49" s="23" t="s">
        <v>105</v>
      </c>
      <c r="W49" s="201"/>
    </row>
    <row r="50" spans="2:23" ht="100.5" customHeight="1" thickBot="1">
      <c r="E50" s="69" t="s">
        <v>73</v>
      </c>
      <c r="F50" s="70">
        <v>707922390</v>
      </c>
      <c r="G50" s="76">
        <v>241613750</v>
      </c>
      <c r="H50" s="77">
        <v>253689402</v>
      </c>
      <c r="I50" s="78">
        <v>151673584</v>
      </c>
      <c r="J50" s="77">
        <v>60945654</v>
      </c>
      <c r="K50" s="181">
        <v>216588680.43000001</v>
      </c>
      <c r="L50" s="71">
        <v>250071693.22</v>
      </c>
      <c r="M50" s="71"/>
      <c r="N50" s="72"/>
      <c r="O50" s="73">
        <v>0.89639999999999997</v>
      </c>
      <c r="P50" s="73">
        <v>0.98570000000000002</v>
      </c>
      <c r="Q50" s="74"/>
      <c r="R50" s="75"/>
      <c r="S50" s="73">
        <v>0.30590000000000001</v>
      </c>
      <c r="T50" s="73">
        <v>0.65910000000000002</v>
      </c>
      <c r="U50" s="74"/>
      <c r="V50" s="75"/>
      <c r="W50" s="165" t="s">
        <v>117</v>
      </c>
    </row>
    <row r="51" spans="2:23" ht="25.5" customHeight="1">
      <c r="B51" s="185"/>
      <c r="C51" s="185"/>
    </row>
  </sheetData>
  <mergeCells count="27">
    <mergeCell ref="J44:O44"/>
    <mergeCell ref="V44:W44"/>
    <mergeCell ref="V23:V24"/>
    <mergeCell ref="G12:V12"/>
    <mergeCell ref="E4:S4"/>
    <mergeCell ref="E5:S5"/>
    <mergeCell ref="D13:F13"/>
    <mergeCell ref="L13:O13"/>
    <mergeCell ref="P13:S13"/>
    <mergeCell ref="E6:S6"/>
    <mergeCell ref="E7:S7"/>
    <mergeCell ref="B51:C51"/>
    <mergeCell ref="T13:V13"/>
    <mergeCell ref="W13:W14"/>
    <mergeCell ref="B13:B14"/>
    <mergeCell ref="E47:W47"/>
    <mergeCell ref="E48:E49"/>
    <mergeCell ref="F48:F49"/>
    <mergeCell ref="G48:J48"/>
    <mergeCell ref="K48:N48"/>
    <mergeCell ref="O48:R48"/>
    <mergeCell ref="S48:V48"/>
    <mergeCell ref="W48:W49"/>
    <mergeCell ref="B16:F16"/>
    <mergeCell ref="G13:K13"/>
    <mergeCell ref="C13:C14"/>
    <mergeCell ref="C44:D44"/>
  </mergeCells>
  <conditionalFormatting sqref="G50:J50">
    <cfRule type="containsBlanks" dxfId="42" priority="9">
      <formula>LEN(TRIM(G50))=0</formula>
    </cfRule>
  </conditionalFormatting>
  <conditionalFormatting sqref="H16:K22 H24:K37">
    <cfRule type="containsBlanks" dxfId="41" priority="59">
      <formula>LEN(TRIM(H16))=0</formula>
    </cfRule>
  </conditionalFormatting>
  <conditionalFormatting sqref="L17">
    <cfRule type="containsBlanks" dxfId="40" priority="8">
      <formula>LEN(TRIM(L17))=0</formula>
    </cfRule>
  </conditionalFormatting>
  <conditionalFormatting sqref="L16:O16 M17:O17">
    <cfRule type="containsBlanks" dxfId="39" priority="60">
      <formula>LEN(TRIM(L16))=0</formula>
    </cfRule>
  </conditionalFormatting>
  <conditionalFormatting sqref="O50:P50 P17:R37">
    <cfRule type="cellIs" dxfId="38" priority="82" stopIfTrue="1" operator="equal">
      <formula>"100%"</formula>
    </cfRule>
    <cfRule type="cellIs" dxfId="37" priority="83" stopIfTrue="1" operator="lessThan">
      <formula>0.5</formula>
    </cfRule>
    <cfRule type="cellIs" dxfId="36" priority="84" stopIfTrue="1" operator="between">
      <formula>0.5</formula>
      <formula>0.7</formula>
    </cfRule>
    <cfRule type="cellIs" dxfId="35" priority="85" stopIfTrue="1" operator="between">
      <formula>0.7</formula>
      <formula>1.2</formula>
    </cfRule>
    <cfRule type="cellIs" dxfId="34" priority="86" stopIfTrue="1" operator="greaterThanOrEqual">
      <formula>1.2</formula>
    </cfRule>
    <cfRule type="containsBlanks" dxfId="33" priority="87" stopIfTrue="1">
      <formula>LEN(TRIM(O17))=0</formula>
    </cfRule>
  </conditionalFormatting>
  <conditionalFormatting sqref="Q50:R50 U50:V50">
    <cfRule type="containsBlanks" dxfId="32" priority="75">
      <formula>LEN(TRIM(Q50))=0</formula>
    </cfRule>
  </conditionalFormatting>
  <conditionalFormatting sqref="P16:S16">
    <cfRule type="cellIs" dxfId="31" priority="46" stopIfTrue="1" operator="equal">
      <formula>"100%"</formula>
    </cfRule>
    <cfRule type="cellIs" dxfId="30" priority="47" stopIfTrue="1" operator="lessThan">
      <formula>0.5</formula>
    </cfRule>
    <cfRule type="cellIs" dxfId="29" priority="48" stopIfTrue="1" operator="between">
      <formula>0.5</formula>
      <formula>0.7</formula>
    </cfRule>
    <cfRule type="cellIs" dxfId="28" priority="49" stopIfTrue="1" operator="between">
      <formula>0.7</formula>
      <formula>1.2</formula>
    </cfRule>
    <cfRule type="cellIs" dxfId="27" priority="50" stopIfTrue="1" operator="greaterThanOrEqual">
      <formula>1.2</formula>
    </cfRule>
    <cfRule type="containsBlanks" dxfId="26" priority="51" stopIfTrue="1">
      <formula>LEN(TRIM(P16))=0</formula>
    </cfRule>
  </conditionalFormatting>
  <conditionalFormatting sqref="S50:T50">
    <cfRule type="cellIs" dxfId="25" priority="76" stopIfTrue="1" operator="equal">
      <formula>"100%"</formula>
    </cfRule>
    <cfRule type="cellIs" dxfId="24" priority="77" stopIfTrue="1" operator="lessThan">
      <formula>0.5</formula>
    </cfRule>
    <cfRule type="cellIs" dxfId="23" priority="78" stopIfTrue="1" operator="between">
      <formula>0.5</formula>
      <formula>0.7</formula>
    </cfRule>
    <cfRule type="cellIs" dxfId="22" priority="79" stopIfTrue="1" operator="between">
      <formula>0.7</formula>
      <formula>1.2</formula>
    </cfRule>
    <cfRule type="cellIs" dxfId="21" priority="80" stopIfTrue="1" operator="greaterThanOrEqual">
      <formula>1.2</formula>
    </cfRule>
    <cfRule type="containsBlanks" dxfId="20" priority="81" stopIfTrue="1">
      <formula>LEN(TRIM(S50))=0</formula>
    </cfRule>
  </conditionalFormatting>
  <conditionalFormatting sqref="T16:V16">
    <cfRule type="containsBlanks" dxfId="19" priority="32">
      <formula>LEN(TRIM(T16))=0</formula>
    </cfRule>
  </conditionalFormatting>
  <conditionalFormatting sqref="T16:V16">
    <cfRule type="cellIs" dxfId="18" priority="33" stopIfTrue="1" operator="equal">
      <formula>"100%"</formula>
    </cfRule>
    <cfRule type="cellIs" dxfId="17" priority="34" stopIfTrue="1" operator="lessThan">
      <formula>0.5</formula>
    </cfRule>
    <cfRule type="cellIs" dxfId="16" priority="35" stopIfTrue="1" operator="between">
      <formula>0.5</formula>
      <formula>0.7</formula>
    </cfRule>
    <cfRule type="cellIs" dxfId="15" priority="36" stopIfTrue="1" operator="between">
      <formula>0.7</formula>
      <formula>1.2</formula>
    </cfRule>
    <cfRule type="cellIs" dxfId="14" priority="37" stopIfTrue="1" operator="greaterThanOrEqual">
      <formula>1.2</formula>
    </cfRule>
    <cfRule type="containsBlanks" dxfId="13" priority="38" stopIfTrue="1">
      <formula>LEN(TRIM(T16))=0</formula>
    </cfRule>
  </conditionalFormatting>
  <conditionalFormatting sqref="L18:O22 L24:O37 K50:N50 M23:O23">
    <cfRule type="containsBlanks" dxfId="12" priority="88">
      <formula>LEN(TRIM(K18))=0</formula>
    </cfRule>
  </conditionalFormatting>
  <conditionalFormatting sqref="L15:O15">
    <cfRule type="cellIs" dxfId="11" priority="1" operator="equal">
      <formula>"NO DISPONIBLE"</formula>
    </cfRule>
  </conditionalFormatting>
  <conditionalFormatting sqref="P15:S15">
    <cfRule type="cellIs" dxfId="10" priority="5" operator="lessThanOrEqual">
      <formula>0</formula>
    </cfRule>
    <cfRule type="cellIs" dxfId="9" priority="6" stopIfTrue="1" operator="between">
      <formula>0</formula>
      <formula>0.15</formula>
    </cfRule>
  </conditionalFormatting>
  <conditionalFormatting sqref="P15:V15">
    <cfRule type="containsText" dxfId="8" priority="2" operator="containsText" text="NO DISPONIBLE">
      <formula>NOT(ISERROR(SEARCH("NO DISPONIBLE",P15)))</formula>
    </cfRule>
    <cfRule type="cellIs" dxfId="7" priority="7" operator="greaterThanOrEqual">
      <formula>0.15</formula>
    </cfRule>
  </conditionalFormatting>
  <conditionalFormatting sqref="T15:V15">
    <cfRule type="cellIs" dxfId="6" priority="3" stopIfTrue="1" operator="lessThanOrEqual">
      <formula>0</formula>
    </cfRule>
    <cfRule type="cellIs" dxfId="5" priority="4" stopIfTrue="1" operator="between">
      <formula>0</formula>
      <formula>0.15</formula>
    </cfRule>
  </conditionalFormatting>
  <printOptions horizontalCentered="1" verticalCentered="1"/>
  <pageMargins left="0.70866141732283472" right="0.70866141732283472" top="0.74803149606299213" bottom="0.74803149606299213" header="0.31496062992125984" footer="0.31496062992125984"/>
  <pageSetup paperSize="190" scale="30"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5"/>
  <cols>
    <col min="1" max="1" width="20.453125" customWidth="1"/>
    <col min="2" max="2" width="34.54296875" customWidth="1"/>
  </cols>
  <sheetData>
    <row r="1" spans="1:2">
      <c r="A1" s="41" t="s">
        <v>26</v>
      </c>
    </row>
    <row r="3" spans="1:2" ht="120" customHeight="1">
      <c r="A3" s="225" t="s">
        <v>27</v>
      </c>
      <c r="B3" s="225"/>
    </row>
    <row r="5" spans="1:2" ht="43.5">
      <c r="A5" s="42"/>
      <c r="B5" s="43" t="s">
        <v>28</v>
      </c>
    </row>
    <row r="6" spans="1:2" ht="58">
      <c r="A6" s="44"/>
      <c r="B6" s="43" t="s">
        <v>29</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4.5"/>
  <sheetData>
    <row r="2" spans="2:20" ht="15" thickBot="1"/>
    <row r="3" spans="2:20" ht="15" thickBot="1">
      <c r="B3" s="192" t="s">
        <v>18</v>
      </c>
      <c r="C3" s="193"/>
      <c r="D3" s="193"/>
      <c r="E3" s="193"/>
      <c r="F3" s="193"/>
      <c r="G3" s="193"/>
      <c r="H3" s="193"/>
      <c r="I3" s="193"/>
      <c r="J3" s="193"/>
      <c r="K3" s="193"/>
      <c r="L3" s="193"/>
      <c r="M3" s="193"/>
      <c r="N3" s="193"/>
      <c r="O3" s="193"/>
      <c r="P3" s="193"/>
      <c r="Q3" s="193"/>
      <c r="R3" s="193"/>
      <c r="S3" s="193"/>
      <c r="T3" s="194"/>
    </row>
    <row r="4" spans="2:20" ht="15" thickBot="1">
      <c r="B4" s="195" t="s">
        <v>19</v>
      </c>
      <c r="C4" s="195" t="s">
        <v>13</v>
      </c>
      <c r="D4" s="192" t="s">
        <v>14</v>
      </c>
      <c r="E4" s="193"/>
      <c r="F4" s="193"/>
      <c r="G4" s="194"/>
      <c r="H4" s="197" t="s">
        <v>15</v>
      </c>
      <c r="I4" s="198"/>
      <c r="J4" s="198"/>
      <c r="K4" s="226"/>
      <c r="L4" s="227" t="s">
        <v>16</v>
      </c>
      <c r="M4" s="198"/>
      <c r="N4" s="198"/>
      <c r="O4" s="226"/>
      <c r="P4" s="227" t="s">
        <v>17</v>
      </c>
      <c r="Q4" s="198"/>
      <c r="R4" s="198"/>
      <c r="S4" s="199"/>
      <c r="T4" s="200" t="s">
        <v>20</v>
      </c>
    </row>
    <row r="5" spans="2:20" ht="28.5" thickBot="1">
      <c r="B5" s="196"/>
      <c r="C5" s="196"/>
      <c r="D5" s="22" t="s">
        <v>21</v>
      </c>
      <c r="E5" s="23" t="s">
        <v>22</v>
      </c>
      <c r="F5" s="24" t="s">
        <v>23</v>
      </c>
      <c r="G5" s="23" t="s">
        <v>24</v>
      </c>
      <c r="H5" s="22" t="s">
        <v>21</v>
      </c>
      <c r="I5" s="23" t="s">
        <v>22</v>
      </c>
      <c r="J5" s="24" t="s">
        <v>23</v>
      </c>
      <c r="K5" s="23" t="s">
        <v>24</v>
      </c>
      <c r="L5" s="22" t="s">
        <v>21</v>
      </c>
      <c r="M5" s="23" t="s">
        <v>22</v>
      </c>
      <c r="N5" s="24" t="s">
        <v>23</v>
      </c>
      <c r="O5" s="23" t="s">
        <v>24</v>
      </c>
      <c r="P5" s="22" t="s">
        <v>21</v>
      </c>
      <c r="Q5" s="23" t="s">
        <v>22</v>
      </c>
      <c r="R5" s="24" t="s">
        <v>23</v>
      </c>
      <c r="S5" s="23" t="s">
        <v>24</v>
      </c>
      <c r="T5" s="201"/>
    </row>
    <row r="6" spans="2:20">
      <c r="B6" s="9"/>
      <c r="C6" s="10">
        <f>SUM(D6:G256)</f>
        <v>0</v>
      </c>
      <c r="D6" s="25"/>
      <c r="E6" s="26"/>
      <c r="F6" s="27"/>
      <c r="G6" s="28"/>
      <c r="H6" s="25"/>
      <c r="I6" s="26"/>
      <c r="J6" s="27"/>
      <c r="K6" s="28"/>
      <c r="L6" s="11" t="str">
        <f t="shared" ref="L6:O8" si="0">IFERROR(H6/D6,"NO APLICA")</f>
        <v>NO APLICA</v>
      </c>
      <c r="M6" s="12" t="str">
        <f t="shared" si="0"/>
        <v>NO APLICA</v>
      </c>
      <c r="N6" s="12" t="str">
        <f t="shared" si="0"/>
        <v>NO APLICA</v>
      </c>
      <c r="O6" s="13" t="str">
        <f t="shared" si="0"/>
        <v>NO APLICA</v>
      </c>
      <c r="P6" s="11" t="str">
        <f t="shared" ref="P6:P8" si="1">IFERROR(H6/D6,"NO APLICA")</f>
        <v>NO APLICA</v>
      </c>
      <c r="Q6" s="12" t="str">
        <f t="shared" ref="Q6:Q8" si="2">IFERROR((H6+I6)/(D6+E6),"NO APLICA")</f>
        <v>NO APLICA</v>
      </c>
      <c r="R6" s="12" t="str">
        <f t="shared" ref="R6:R8" si="3">IFERROR((H6+I6+J6)/(D6+E6+F6),"NO APLICA")</f>
        <v>NO APLICA</v>
      </c>
      <c r="S6" s="13" t="str">
        <f t="shared" ref="S6:S8" si="4">IFERROR((H6+I6+J6+K6)/(D6+E6+F6+G6),"NO APLICA")</f>
        <v>NO APLICA</v>
      </c>
      <c r="T6" s="14"/>
    </row>
    <row r="7" spans="2:20">
      <c r="B7" s="15"/>
      <c r="C7" s="16">
        <f>SUM(D7:G257)</f>
        <v>0</v>
      </c>
      <c r="D7" s="29"/>
      <c r="E7" s="30"/>
      <c r="F7" s="31"/>
      <c r="G7" s="32"/>
      <c r="H7" s="29"/>
      <c r="I7" s="30"/>
      <c r="J7" s="31"/>
      <c r="K7" s="32"/>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17"/>
    </row>
    <row r="8" spans="2:20" ht="15" thickBot="1">
      <c r="B8" s="18"/>
      <c r="C8" s="19">
        <f>SUM(D8:G258)</f>
        <v>0</v>
      </c>
      <c r="D8" s="33"/>
      <c r="E8" s="34"/>
      <c r="F8" s="35"/>
      <c r="G8" s="36"/>
      <c r="H8" s="33"/>
      <c r="I8" s="34"/>
      <c r="J8" s="35"/>
      <c r="K8" s="36"/>
      <c r="L8" s="4" t="str">
        <f t="shared" si="0"/>
        <v>NO APLICA</v>
      </c>
      <c r="M8" s="5" t="str">
        <f t="shared" si="0"/>
        <v>NO APLICA</v>
      </c>
      <c r="N8" s="5" t="str">
        <f t="shared" si="0"/>
        <v>NO APLICA</v>
      </c>
      <c r="O8" s="6" t="str">
        <f t="shared" si="0"/>
        <v>NO APLICA</v>
      </c>
      <c r="P8" s="4" t="str">
        <f t="shared" si="1"/>
        <v>NO APLICA</v>
      </c>
      <c r="Q8" s="5" t="str">
        <f t="shared" si="2"/>
        <v>NO APLICA</v>
      </c>
      <c r="R8" s="5" t="str">
        <f t="shared" si="3"/>
        <v>NO APLICA</v>
      </c>
      <c r="S8" s="6" t="str">
        <f t="shared" si="4"/>
        <v>NO APLICA</v>
      </c>
      <c r="T8" s="20"/>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3</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Usuario</cp:lastModifiedBy>
  <cp:revision/>
  <cp:lastPrinted>2024-10-07T18:37:24Z</cp:lastPrinted>
  <dcterms:created xsi:type="dcterms:W3CDTF">2021-02-22T21:43:21Z</dcterms:created>
  <dcterms:modified xsi:type="dcterms:W3CDTF">2024-10-07T18:40:08Z</dcterms:modified>
  <cp:category/>
  <cp:contentStatus/>
</cp:coreProperties>
</file>