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4.2 DIF\"/>
    </mc:Choice>
  </mc:AlternateContent>
  <xr:revisionPtr revIDLastSave="0" documentId="13_ncr:1_{87AC3003-06F9-46A7-B511-1DFAE4AA0101}" xr6:coauthVersionLast="47" xr6:coauthVersionMax="47" xr10:uidLastSave="{00000000-0000-0000-0000-000000000000}"/>
  <bookViews>
    <workbookView xWindow="-120" yWindow="-120" windowWidth="20730" windowHeight="11160" xr2:uid="{00000000-000D-0000-FFFF-FFFF00000000}"/>
  </bookViews>
  <sheets>
    <sheet name="SEGUIMIENTO 2025" sheetId="1" r:id="rId1"/>
    <sheet name="SEGUIMIENTO 2026" sheetId="5" r:id="rId2"/>
    <sheet name="SEGUIMIENTO 2027" sheetId="4" r:id="rId3"/>
    <sheet name="Instrucciones" sheetId="2" r:id="rId4"/>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8" i="1" l="1"/>
  <c r="T108" i="1"/>
  <c r="Q108" i="1"/>
  <c r="P108" i="1"/>
  <c r="U107" i="1"/>
  <c r="T107" i="1"/>
  <c r="Q107" i="1"/>
  <c r="P107" i="1"/>
  <c r="U106" i="1"/>
  <c r="T106" i="1"/>
  <c r="Q106" i="1"/>
  <c r="P106" i="1"/>
  <c r="U105" i="1"/>
  <c r="T105" i="1"/>
  <c r="Q105" i="1"/>
  <c r="P105" i="1"/>
  <c r="U104" i="1"/>
  <c r="T104" i="1"/>
  <c r="Q104" i="1"/>
  <c r="P104" i="1"/>
  <c r="U103" i="1"/>
  <c r="T103" i="1"/>
  <c r="Q103" i="1"/>
  <c r="P103" i="1"/>
  <c r="U102" i="1"/>
  <c r="T102" i="1"/>
  <c r="Q102" i="1"/>
  <c r="P102" i="1"/>
  <c r="U101" i="1"/>
  <c r="T101" i="1"/>
  <c r="Q101" i="1"/>
  <c r="P101" i="1"/>
  <c r="U100" i="1"/>
  <c r="T100" i="1"/>
  <c r="Q100" i="1"/>
  <c r="P100" i="1"/>
  <c r="U99" i="1"/>
  <c r="T99" i="1"/>
  <c r="Q99" i="1"/>
  <c r="P99" i="1"/>
  <c r="U98" i="1"/>
  <c r="T98" i="1"/>
  <c r="Q98" i="1"/>
  <c r="P98" i="1"/>
  <c r="U97" i="1"/>
  <c r="T97" i="1"/>
  <c r="Q97" i="1"/>
  <c r="P97" i="1"/>
  <c r="U96" i="1"/>
  <c r="T96" i="1"/>
  <c r="Q96" i="1"/>
  <c r="P96" i="1"/>
  <c r="U95" i="1"/>
  <c r="T95" i="1"/>
  <c r="Q95" i="1"/>
  <c r="P95" i="1"/>
  <c r="U94" i="1"/>
  <c r="Q94" i="1"/>
  <c r="U93" i="1"/>
  <c r="T93" i="1"/>
  <c r="Q93" i="1"/>
  <c r="P93" i="1"/>
  <c r="U92" i="1"/>
  <c r="T92" i="1"/>
  <c r="Q92" i="1"/>
  <c r="P92" i="1"/>
  <c r="U91" i="1"/>
  <c r="T91" i="1"/>
  <c r="Q91" i="1"/>
  <c r="P91" i="1"/>
  <c r="U90" i="1"/>
  <c r="T90" i="1"/>
  <c r="Q90" i="1"/>
  <c r="P90" i="1"/>
  <c r="U89" i="1"/>
  <c r="T89" i="1"/>
  <c r="Q89" i="1"/>
  <c r="P89" i="1"/>
  <c r="U88" i="1"/>
  <c r="T88" i="1"/>
  <c r="Q88" i="1"/>
  <c r="P88" i="1"/>
  <c r="U87" i="1"/>
  <c r="T87" i="1"/>
  <c r="Q87" i="1"/>
  <c r="P87" i="1"/>
  <c r="U86" i="1"/>
  <c r="T86" i="1"/>
  <c r="Q86" i="1"/>
  <c r="P86" i="1"/>
  <c r="U85" i="1"/>
  <c r="T85" i="1"/>
  <c r="Q85" i="1"/>
  <c r="P85" i="1"/>
  <c r="U84" i="1"/>
  <c r="T84" i="1"/>
  <c r="Q84" i="1"/>
  <c r="P84" i="1"/>
  <c r="U83" i="1"/>
  <c r="Q83" i="1"/>
  <c r="U82" i="1"/>
  <c r="T82" i="1"/>
  <c r="Q82" i="1"/>
  <c r="P82" i="1"/>
  <c r="U81" i="1"/>
  <c r="T81" i="1"/>
  <c r="Q81" i="1"/>
  <c r="P81" i="1"/>
  <c r="U80" i="1"/>
  <c r="T80" i="1"/>
  <c r="Q80" i="1"/>
  <c r="P80" i="1"/>
  <c r="U79" i="1"/>
  <c r="T79" i="1"/>
  <c r="Q79" i="1"/>
  <c r="P79" i="1"/>
  <c r="U78" i="1"/>
  <c r="T78" i="1"/>
  <c r="Q78" i="1"/>
  <c r="P78" i="1"/>
  <c r="U77" i="1"/>
  <c r="T77" i="1"/>
  <c r="Q77" i="1"/>
  <c r="P77" i="1"/>
  <c r="U76" i="1"/>
  <c r="T76" i="1"/>
  <c r="Q76" i="1"/>
  <c r="P76" i="1"/>
  <c r="U75" i="1"/>
  <c r="T75" i="1"/>
  <c r="Q75" i="1"/>
  <c r="P75" i="1"/>
  <c r="U74" i="1"/>
  <c r="T74" i="1"/>
  <c r="Q74" i="1"/>
  <c r="P74" i="1"/>
  <c r="U73" i="1"/>
  <c r="T73" i="1"/>
  <c r="Q73" i="1"/>
  <c r="P73" i="1"/>
  <c r="U72" i="1"/>
  <c r="T72" i="1"/>
  <c r="Q72" i="1"/>
  <c r="P72" i="1"/>
  <c r="U71" i="1"/>
  <c r="T71" i="1"/>
  <c r="Q71" i="1"/>
  <c r="P71" i="1"/>
  <c r="U70" i="1"/>
  <c r="T70" i="1"/>
  <c r="Q70" i="1"/>
  <c r="P70" i="1"/>
  <c r="U69" i="1"/>
  <c r="T69" i="1"/>
  <c r="Q69" i="1"/>
  <c r="P69" i="1"/>
  <c r="U68" i="1"/>
  <c r="T68" i="1"/>
  <c r="Q68" i="1"/>
  <c r="P68" i="1"/>
  <c r="U67" i="1"/>
  <c r="T67" i="1"/>
  <c r="Q67" i="1"/>
  <c r="P67" i="1"/>
  <c r="U66" i="1"/>
  <c r="T66" i="1"/>
  <c r="Q66" i="1"/>
  <c r="P66" i="1"/>
  <c r="U65" i="1"/>
  <c r="T65" i="1"/>
  <c r="Q65" i="1"/>
  <c r="P65" i="1"/>
  <c r="U64" i="1"/>
  <c r="T64" i="1"/>
  <c r="Q64" i="1"/>
  <c r="P64" i="1"/>
  <c r="U63" i="1"/>
  <c r="T63" i="1"/>
  <c r="Q63" i="1"/>
  <c r="P63" i="1"/>
  <c r="U62" i="1"/>
  <c r="T62" i="1"/>
  <c r="Q62" i="1"/>
  <c r="P62" i="1"/>
  <c r="U61" i="1"/>
  <c r="T61" i="1"/>
  <c r="Q61" i="1"/>
  <c r="P61" i="1"/>
  <c r="U60" i="1"/>
  <c r="T60" i="1"/>
  <c r="Q60" i="1"/>
  <c r="P60" i="1"/>
  <c r="U59" i="1"/>
  <c r="T59" i="1"/>
  <c r="Q59" i="1"/>
  <c r="P59" i="1"/>
  <c r="U58" i="1"/>
  <c r="T58" i="1"/>
  <c r="Q58" i="1"/>
  <c r="P58" i="1"/>
  <c r="U57" i="1"/>
  <c r="T57" i="1"/>
  <c r="Q57" i="1"/>
  <c r="P57" i="1"/>
  <c r="U56" i="1"/>
  <c r="T56" i="1"/>
  <c r="Q56" i="1"/>
  <c r="P56" i="1"/>
  <c r="U55" i="1"/>
  <c r="T55" i="1"/>
  <c r="Q55" i="1"/>
  <c r="P55" i="1"/>
  <c r="U54" i="1"/>
  <c r="T54" i="1"/>
  <c r="Q54" i="1"/>
  <c r="P54" i="1"/>
  <c r="U53" i="1"/>
  <c r="T53" i="1"/>
  <c r="Q53" i="1"/>
  <c r="P53" i="1"/>
  <c r="U52" i="1"/>
  <c r="T52" i="1"/>
  <c r="Q52" i="1"/>
  <c r="P52" i="1"/>
  <c r="U51" i="1"/>
  <c r="T51" i="1"/>
  <c r="Q51" i="1"/>
  <c r="P51" i="1"/>
  <c r="U50" i="1"/>
  <c r="T50" i="1"/>
  <c r="Q50" i="1"/>
  <c r="P50" i="1"/>
  <c r="U49" i="1"/>
  <c r="T49" i="1"/>
  <c r="Q49" i="1"/>
  <c r="P49" i="1"/>
  <c r="U48" i="1"/>
  <c r="T48" i="1"/>
  <c r="Q48" i="1"/>
  <c r="P48" i="1"/>
  <c r="U47" i="1"/>
  <c r="T47" i="1"/>
  <c r="Q47" i="1"/>
  <c r="P47" i="1"/>
  <c r="U46" i="1"/>
  <c r="T46" i="1"/>
  <c r="Q46" i="1"/>
  <c r="P46" i="1"/>
  <c r="U45" i="1"/>
  <c r="T45" i="1"/>
  <c r="Q45" i="1"/>
  <c r="P45" i="1"/>
  <c r="U44" i="1"/>
  <c r="T44" i="1"/>
  <c r="Q44" i="1"/>
  <c r="P44" i="1"/>
  <c r="U43" i="1"/>
  <c r="T43" i="1"/>
  <c r="Q43" i="1"/>
  <c r="P43" i="1"/>
  <c r="U42" i="1"/>
  <c r="T42" i="1"/>
  <c r="Q42" i="1"/>
  <c r="P42" i="1"/>
  <c r="U41" i="1"/>
  <c r="T41" i="1"/>
  <c r="Q41" i="1"/>
  <c r="P41" i="1"/>
  <c r="U40" i="1"/>
  <c r="T40" i="1"/>
  <c r="Q40" i="1"/>
  <c r="P40" i="1"/>
  <c r="U39" i="1"/>
  <c r="T39" i="1"/>
  <c r="Q39" i="1"/>
  <c r="P39" i="1"/>
  <c r="U38" i="1"/>
  <c r="T38" i="1"/>
  <c r="Q38" i="1"/>
  <c r="P38" i="1"/>
  <c r="U37" i="1"/>
  <c r="T37" i="1"/>
  <c r="Q37" i="1"/>
  <c r="P37" i="1"/>
  <c r="U36" i="1"/>
  <c r="T36" i="1"/>
  <c r="Q36" i="1"/>
  <c r="P36" i="1"/>
  <c r="U35" i="1"/>
  <c r="Q35" i="1"/>
  <c r="U34" i="1"/>
  <c r="T34" i="1"/>
  <c r="Q34" i="1"/>
  <c r="P34" i="1"/>
  <c r="U33" i="1"/>
  <c r="T33" i="1"/>
  <c r="Q33" i="1"/>
  <c r="P33" i="1"/>
  <c r="U32" i="1"/>
  <c r="T32" i="1"/>
  <c r="Q32" i="1"/>
  <c r="P32" i="1"/>
  <c r="U31" i="1"/>
  <c r="T31" i="1"/>
  <c r="Q31" i="1"/>
  <c r="P31" i="1"/>
  <c r="U30" i="1"/>
  <c r="T30" i="1"/>
  <c r="Q30" i="1"/>
  <c r="P30" i="1"/>
  <c r="U29" i="1"/>
  <c r="T29" i="1"/>
  <c r="Q29" i="1"/>
  <c r="P29" i="1"/>
  <c r="U28" i="1"/>
  <c r="T28" i="1"/>
  <c r="Q28" i="1"/>
  <c r="P28" i="1"/>
  <c r="U27" i="1"/>
  <c r="T27" i="1"/>
  <c r="Q27" i="1"/>
  <c r="P27" i="1"/>
  <c r="U26" i="1"/>
  <c r="T26" i="1"/>
  <c r="Q26" i="1"/>
  <c r="P26" i="1"/>
  <c r="U25" i="1"/>
  <c r="T25" i="1"/>
  <c r="Q25" i="1"/>
  <c r="P25" i="1"/>
  <c r="U24" i="1"/>
  <c r="T24" i="1"/>
  <c r="Q24" i="1"/>
  <c r="P24" i="1"/>
  <c r="U23" i="1"/>
  <c r="T23" i="1"/>
  <c r="Q23" i="1"/>
  <c r="P23" i="1"/>
  <c r="U22" i="1"/>
  <c r="T22" i="1"/>
  <c r="Q22" i="1"/>
  <c r="P22" i="1"/>
  <c r="U21" i="1"/>
  <c r="T21" i="1"/>
  <c r="Q21" i="1"/>
  <c r="P21" i="1"/>
  <c r="U20" i="1"/>
  <c r="T20" i="1"/>
  <c r="Q20" i="1"/>
  <c r="P20" i="1"/>
  <c r="U19" i="1"/>
  <c r="T19" i="1"/>
  <c r="Q19" i="1"/>
  <c r="P19" i="1"/>
  <c r="U18" i="1"/>
  <c r="T18" i="1"/>
  <c r="Q18" i="1"/>
  <c r="P18" i="1"/>
  <c r="U17" i="1"/>
  <c r="T17" i="1"/>
  <c r="Q17" i="1"/>
  <c r="P17" i="1"/>
  <c r="U16" i="1"/>
  <c r="T16" i="1"/>
  <c r="Q16" i="1"/>
  <c r="P16" i="1"/>
  <c r="U15" i="1"/>
  <c r="T15" i="1"/>
  <c r="Q15" i="1"/>
  <c r="P15" i="1"/>
  <c r="U13" i="1"/>
  <c r="T13" i="1"/>
  <c r="Q13" i="1"/>
  <c r="P13" i="1"/>
  <c r="V178" i="1" l="1"/>
  <c r="U178" i="1"/>
  <c r="T178" i="1"/>
  <c r="S178" i="1"/>
  <c r="R178" i="1"/>
  <c r="Q178" i="1"/>
  <c r="P178" i="1"/>
  <c r="O178" i="1"/>
  <c r="V177" i="1"/>
  <c r="U177" i="1"/>
  <c r="T177" i="1"/>
  <c r="S177" i="1"/>
  <c r="R177" i="1"/>
  <c r="Q177" i="1"/>
  <c r="P177" i="1"/>
  <c r="O177" i="1"/>
  <c r="V176" i="1"/>
  <c r="U176" i="1"/>
  <c r="T176" i="1"/>
  <c r="S176" i="1"/>
  <c r="R176" i="1"/>
  <c r="Q176" i="1"/>
  <c r="P176" i="1"/>
  <c r="O176" i="1"/>
  <c r="V175" i="1"/>
  <c r="U175" i="1"/>
  <c r="T175" i="1"/>
  <c r="S175" i="1"/>
  <c r="R175" i="1"/>
  <c r="Q175" i="1"/>
  <c r="P175" i="1"/>
  <c r="O175" i="1"/>
  <c r="V174" i="1"/>
  <c r="U174" i="1"/>
  <c r="T174" i="1"/>
  <c r="S174" i="1"/>
  <c r="R174" i="1"/>
  <c r="Q174" i="1"/>
  <c r="P174" i="1"/>
  <c r="O174" i="1"/>
  <c r="V173" i="1"/>
  <c r="U173" i="1"/>
  <c r="T173" i="1"/>
  <c r="S173" i="1"/>
  <c r="R173" i="1"/>
  <c r="Q173" i="1"/>
  <c r="P173" i="1"/>
  <c r="O173" i="1"/>
  <c r="V172" i="1"/>
  <c r="U172" i="1"/>
  <c r="T172" i="1"/>
  <c r="S172" i="1"/>
  <c r="R172" i="1"/>
  <c r="Q172" i="1"/>
  <c r="P172" i="1"/>
  <c r="O172" i="1"/>
  <c r="V171" i="1"/>
  <c r="U171" i="1"/>
  <c r="T171" i="1"/>
  <c r="S171" i="1"/>
  <c r="R171" i="1"/>
  <c r="Q171" i="1"/>
  <c r="P171" i="1"/>
  <c r="O171" i="1"/>
  <c r="V170" i="1"/>
  <c r="U170" i="1"/>
  <c r="T170" i="1"/>
  <c r="S170" i="1"/>
  <c r="R170" i="1"/>
  <c r="Q170" i="1"/>
  <c r="P170" i="1"/>
  <c r="O170" i="1"/>
  <c r="V169" i="1"/>
  <c r="U169" i="1"/>
  <c r="T169" i="1"/>
  <c r="S169" i="1"/>
  <c r="R169" i="1"/>
  <c r="Q169" i="1"/>
  <c r="P169" i="1"/>
  <c r="O169" i="1"/>
  <c r="V168" i="1"/>
  <c r="U168" i="1"/>
  <c r="T168" i="1"/>
  <c r="S168" i="1"/>
  <c r="R168" i="1"/>
  <c r="Q168" i="1"/>
  <c r="P168" i="1"/>
  <c r="O168" i="1"/>
  <c r="V167" i="1"/>
  <c r="U167" i="1"/>
  <c r="T167" i="1"/>
  <c r="S167" i="1"/>
  <c r="R167" i="1"/>
  <c r="Q167" i="1"/>
  <c r="P167" i="1"/>
  <c r="O167" i="1"/>
  <c r="V166" i="1"/>
  <c r="U166" i="1"/>
  <c r="T166" i="1"/>
  <c r="S166" i="1"/>
  <c r="R166" i="1"/>
  <c r="Q166" i="1"/>
  <c r="P166" i="1"/>
  <c r="O166" i="1"/>
  <c r="V165" i="1"/>
  <c r="U165" i="1"/>
  <c r="T165" i="1"/>
  <c r="S165" i="1"/>
  <c r="R165" i="1"/>
  <c r="Q165" i="1"/>
  <c r="P165" i="1"/>
  <c r="O165" i="1"/>
  <c r="V164" i="1"/>
  <c r="U164" i="1"/>
  <c r="T164" i="1"/>
  <c r="S164" i="1"/>
  <c r="R164" i="1"/>
  <c r="Q164" i="1"/>
  <c r="P164" i="1"/>
  <c r="O164" i="1"/>
  <c r="V163" i="1"/>
  <c r="U163" i="1"/>
  <c r="T163" i="1"/>
  <c r="S163" i="1"/>
  <c r="R163" i="1"/>
  <c r="Q163" i="1"/>
  <c r="P163" i="1"/>
  <c r="O163" i="1"/>
  <c r="V162" i="1"/>
  <c r="U162" i="1"/>
  <c r="T162" i="1"/>
  <c r="S162" i="1"/>
  <c r="R162" i="1"/>
  <c r="Q162" i="1"/>
  <c r="P162" i="1"/>
  <c r="O162" i="1"/>
  <c r="V161" i="1"/>
  <c r="U161" i="1"/>
  <c r="T161" i="1"/>
  <c r="S161" i="1"/>
  <c r="R161" i="1"/>
  <c r="Q161" i="1"/>
  <c r="P161" i="1"/>
  <c r="O161" i="1"/>
  <c r="V160" i="1"/>
  <c r="U160" i="1"/>
  <c r="T160" i="1"/>
  <c r="S160" i="1"/>
  <c r="R160" i="1"/>
  <c r="Q160" i="1"/>
  <c r="P160" i="1"/>
  <c r="O160" i="1"/>
  <c r="V159" i="1"/>
  <c r="U159" i="1"/>
  <c r="T159" i="1"/>
  <c r="S159" i="1"/>
  <c r="R159" i="1"/>
  <c r="Q159" i="1"/>
  <c r="P159" i="1"/>
  <c r="O159" i="1"/>
  <c r="V158" i="1"/>
  <c r="U158" i="1"/>
  <c r="T158" i="1"/>
  <c r="S158" i="1"/>
  <c r="R158" i="1"/>
  <c r="Q158" i="1"/>
  <c r="P158" i="1"/>
  <c r="O158" i="1"/>
  <c r="V157" i="1"/>
  <c r="U157" i="1"/>
  <c r="T157" i="1"/>
  <c r="S157" i="1"/>
  <c r="R157" i="1"/>
  <c r="Q157" i="1"/>
  <c r="P157" i="1"/>
  <c r="O157" i="1"/>
  <c r="V156" i="1"/>
  <c r="U156" i="1"/>
  <c r="T156" i="1"/>
  <c r="S156" i="1"/>
  <c r="R156" i="1"/>
  <c r="Q156" i="1"/>
  <c r="P156" i="1"/>
  <c r="O156" i="1"/>
  <c r="V155" i="1"/>
  <c r="U155" i="1"/>
  <c r="T155" i="1"/>
  <c r="S155" i="1"/>
  <c r="R155" i="1"/>
  <c r="Q155" i="1"/>
  <c r="P155" i="1"/>
  <c r="O155" i="1"/>
  <c r="V154" i="1"/>
  <c r="U154" i="1"/>
  <c r="T154" i="1"/>
  <c r="S154" i="1"/>
  <c r="R154" i="1"/>
  <c r="Q154" i="1"/>
  <c r="P154" i="1"/>
  <c r="O154" i="1"/>
  <c r="V153" i="1"/>
  <c r="U153" i="1"/>
  <c r="T153" i="1"/>
  <c r="S153" i="1"/>
  <c r="R153" i="1"/>
  <c r="Q153" i="1"/>
  <c r="P153" i="1"/>
  <c r="O153" i="1"/>
  <c r="V152" i="1"/>
  <c r="U152" i="1"/>
  <c r="T152" i="1"/>
  <c r="S152" i="1"/>
  <c r="R152" i="1"/>
  <c r="Q152" i="1"/>
  <c r="P152" i="1"/>
  <c r="O152" i="1"/>
  <c r="V151" i="1"/>
  <c r="U151" i="1"/>
  <c r="T151" i="1"/>
  <c r="S151" i="1"/>
  <c r="R151" i="1"/>
  <c r="Q151" i="1"/>
  <c r="P151" i="1"/>
  <c r="O151" i="1"/>
  <c r="V150" i="1"/>
  <c r="U150" i="1"/>
  <c r="T150" i="1"/>
  <c r="S150" i="1"/>
  <c r="R150" i="1"/>
  <c r="Q150" i="1"/>
  <c r="P150" i="1"/>
  <c r="O150" i="1"/>
  <c r="V149" i="1"/>
  <c r="U149" i="1"/>
  <c r="T149" i="1"/>
  <c r="S149" i="1"/>
  <c r="R149" i="1"/>
  <c r="Q149" i="1"/>
  <c r="P149" i="1"/>
  <c r="O149" i="1"/>
  <c r="V148" i="1"/>
  <c r="U148" i="1"/>
  <c r="T148" i="1"/>
  <c r="S148" i="1"/>
  <c r="R148" i="1"/>
  <c r="Q148" i="1"/>
  <c r="P148" i="1"/>
  <c r="O148" i="1"/>
  <c r="V147" i="1"/>
  <c r="U147" i="1"/>
  <c r="T147" i="1"/>
  <c r="S147" i="1"/>
  <c r="R147" i="1"/>
  <c r="Q147" i="1"/>
  <c r="P147" i="1"/>
  <c r="O147" i="1"/>
  <c r="V146" i="1"/>
  <c r="U146" i="1"/>
  <c r="T146" i="1"/>
  <c r="S146" i="1"/>
  <c r="R146" i="1"/>
  <c r="Q146" i="1"/>
  <c r="P146" i="1"/>
  <c r="O146" i="1"/>
  <c r="V145" i="1"/>
  <c r="U145" i="1"/>
  <c r="T145" i="1"/>
  <c r="S145" i="1"/>
  <c r="R145" i="1"/>
  <c r="Q145" i="1"/>
  <c r="P145" i="1"/>
  <c r="O145" i="1"/>
  <c r="V144" i="1"/>
  <c r="U144" i="1"/>
  <c r="T144" i="1"/>
  <c r="S144" i="1"/>
  <c r="R144" i="1"/>
  <c r="Q144" i="1"/>
  <c r="P144" i="1"/>
  <c r="O144" i="1"/>
  <c r="V143" i="1"/>
  <c r="U143" i="1"/>
  <c r="T143" i="1"/>
  <c r="S143" i="1"/>
  <c r="R143" i="1"/>
  <c r="Q143" i="1"/>
  <c r="P143" i="1"/>
  <c r="O143" i="1"/>
  <c r="V142" i="1"/>
  <c r="U142" i="1"/>
  <c r="T142" i="1"/>
  <c r="S142" i="1"/>
  <c r="R142" i="1"/>
  <c r="Q142" i="1"/>
  <c r="P142" i="1"/>
  <c r="O142" i="1"/>
  <c r="V141" i="1"/>
  <c r="U141" i="1"/>
  <c r="T141" i="1"/>
  <c r="S141" i="1"/>
  <c r="R141" i="1"/>
  <c r="Q141" i="1"/>
  <c r="P141" i="1"/>
  <c r="O141" i="1"/>
  <c r="V140" i="1"/>
  <c r="U140" i="1"/>
  <c r="T140" i="1"/>
  <c r="S140" i="1"/>
  <c r="R140" i="1"/>
  <c r="Q140" i="1"/>
  <c r="P140" i="1"/>
  <c r="O140" i="1"/>
  <c r="V139" i="1"/>
  <c r="U139" i="1"/>
  <c r="T139" i="1"/>
  <c r="S139" i="1"/>
  <c r="R139" i="1"/>
  <c r="Q139" i="1"/>
  <c r="P139" i="1"/>
  <c r="O139" i="1"/>
  <c r="V138" i="1"/>
  <c r="U138" i="1"/>
  <c r="T138" i="1"/>
  <c r="S138" i="1"/>
  <c r="R138" i="1"/>
  <c r="Q138" i="1"/>
  <c r="P138" i="1"/>
  <c r="O138" i="1"/>
  <c r="V137" i="1"/>
  <c r="U137" i="1"/>
  <c r="T137" i="1"/>
  <c r="S137" i="1"/>
  <c r="R137" i="1"/>
  <c r="Q137" i="1"/>
  <c r="P137" i="1"/>
  <c r="O137" i="1"/>
  <c r="V136" i="1"/>
  <c r="U136" i="1"/>
  <c r="T136" i="1"/>
  <c r="S136" i="1"/>
  <c r="R136" i="1"/>
  <c r="Q136" i="1"/>
  <c r="P136" i="1"/>
  <c r="O136" i="1"/>
  <c r="V135" i="1"/>
  <c r="U135" i="1"/>
  <c r="T135" i="1"/>
  <c r="S135" i="1"/>
  <c r="R135" i="1"/>
  <c r="Q135" i="1"/>
  <c r="P135" i="1"/>
  <c r="O135" i="1"/>
  <c r="T14" i="1" l="1"/>
  <c r="K92" i="5"/>
  <c r="J92" i="5"/>
  <c r="I92" i="5"/>
  <c r="H92" i="5"/>
  <c r="K88" i="5"/>
  <c r="J88" i="5"/>
  <c r="I88" i="5"/>
  <c r="H88" i="5"/>
  <c r="K61" i="5"/>
  <c r="J61" i="5"/>
  <c r="I61" i="5"/>
  <c r="H61" i="5"/>
  <c r="K60" i="5"/>
  <c r="J60" i="5"/>
  <c r="I60" i="5"/>
  <c r="H60" i="5"/>
  <c r="K59" i="5"/>
  <c r="J59" i="5"/>
  <c r="G59" i="5" s="1"/>
  <c r="I59" i="5"/>
  <c r="H59" i="5"/>
  <c r="K26" i="5"/>
  <c r="J26" i="5"/>
  <c r="I26" i="5"/>
  <c r="H26" i="5"/>
  <c r="V129" i="5"/>
  <c r="U129" i="5"/>
  <c r="T129" i="5"/>
  <c r="S129" i="5"/>
  <c r="R129" i="5"/>
  <c r="Q129" i="5"/>
  <c r="P129" i="5"/>
  <c r="O129" i="5"/>
  <c r="V128" i="5"/>
  <c r="U128" i="5"/>
  <c r="T128" i="5"/>
  <c r="S128" i="5"/>
  <c r="R128" i="5"/>
  <c r="Q128" i="5"/>
  <c r="P128" i="5"/>
  <c r="O128" i="5"/>
  <c r="V127" i="5"/>
  <c r="U127" i="5"/>
  <c r="T127" i="5"/>
  <c r="S127" i="5"/>
  <c r="R127" i="5"/>
  <c r="Q127" i="5"/>
  <c r="P127" i="5"/>
  <c r="O127" i="5"/>
  <c r="V126" i="5"/>
  <c r="U126" i="5"/>
  <c r="T126" i="5"/>
  <c r="S126" i="5"/>
  <c r="R126" i="5"/>
  <c r="Q126" i="5"/>
  <c r="P126" i="5"/>
  <c r="O126" i="5"/>
  <c r="G108" i="5"/>
  <c r="G107" i="5"/>
  <c r="G106" i="5"/>
  <c r="G105" i="5"/>
  <c r="G104" i="5"/>
  <c r="G103" i="5"/>
  <c r="G102" i="5"/>
  <c r="G101" i="5"/>
  <c r="G100" i="5"/>
  <c r="G99" i="5"/>
  <c r="G98" i="5"/>
  <c r="G97" i="5"/>
  <c r="G96" i="5"/>
  <c r="G95" i="5"/>
  <c r="G94" i="5"/>
  <c r="G93" i="5"/>
  <c r="G91" i="5"/>
  <c r="G90" i="5"/>
  <c r="G89" i="5"/>
  <c r="G87" i="5"/>
  <c r="G86" i="5"/>
  <c r="G85" i="5"/>
  <c r="G84" i="5"/>
  <c r="G83" i="5"/>
  <c r="G82" i="5"/>
  <c r="G81" i="5"/>
  <c r="G80" i="5"/>
  <c r="G79" i="5"/>
  <c r="G78" i="5"/>
  <c r="G77" i="5"/>
  <c r="G76" i="5"/>
  <c r="G75" i="5"/>
  <c r="G74" i="5"/>
  <c r="G73" i="5"/>
  <c r="G72" i="5"/>
  <c r="G71" i="5"/>
  <c r="G70" i="5"/>
  <c r="G69" i="5"/>
  <c r="G68" i="5"/>
  <c r="G67" i="5"/>
  <c r="G66" i="5"/>
  <c r="G65" i="5"/>
  <c r="G64" i="5"/>
  <c r="G63" i="5"/>
  <c r="G62" i="5"/>
  <c r="G58" i="5"/>
  <c r="G57" i="5"/>
  <c r="G56" i="5"/>
  <c r="G55" i="5"/>
  <c r="G54" i="5"/>
  <c r="G53" i="5"/>
  <c r="G52" i="5"/>
  <c r="G51" i="5"/>
  <c r="G50" i="5"/>
  <c r="G49" i="5"/>
  <c r="G48" i="5"/>
  <c r="G47" i="5"/>
  <c r="G46" i="5"/>
  <c r="G45" i="5"/>
  <c r="G44" i="5"/>
  <c r="G43" i="5"/>
  <c r="G42" i="5"/>
  <c r="G41" i="5"/>
  <c r="G40" i="5"/>
  <c r="G39" i="5"/>
  <c r="G38" i="5"/>
  <c r="G37" i="5"/>
  <c r="G36" i="5"/>
  <c r="G35" i="5"/>
  <c r="G34" i="5"/>
  <c r="G33" i="5"/>
  <c r="G32" i="5"/>
  <c r="G31" i="5"/>
  <c r="G30" i="5"/>
  <c r="G29" i="5"/>
  <c r="G28" i="5"/>
  <c r="G27" i="5"/>
  <c r="G25" i="5"/>
  <c r="G24" i="5"/>
  <c r="G23" i="5"/>
  <c r="G22" i="5"/>
  <c r="G21" i="5"/>
  <c r="G20" i="5"/>
  <c r="G19" i="5"/>
  <c r="G18" i="5"/>
  <c r="G17" i="5"/>
  <c r="G16" i="5"/>
  <c r="P15" i="5"/>
  <c r="G15" i="5"/>
  <c r="T15" i="5" s="1"/>
  <c r="W14" i="5"/>
  <c r="V14" i="5"/>
  <c r="U14" i="5"/>
  <c r="T14" i="5"/>
  <c r="S14" i="5"/>
  <c r="R14" i="5"/>
  <c r="Q14" i="5"/>
  <c r="P14" i="5"/>
  <c r="W13" i="5"/>
  <c r="V13" i="5"/>
  <c r="U13" i="5"/>
  <c r="T13" i="5"/>
  <c r="G94" i="1"/>
  <c r="G88" i="5" l="1"/>
  <c r="G92" i="5"/>
  <c r="G26" i="5"/>
  <c r="G60" i="5"/>
  <c r="G61" i="5"/>
  <c r="G108" i="1"/>
  <c r="G107" i="1"/>
  <c r="G106" i="1"/>
  <c r="G104" i="1"/>
  <c r="G105" i="1"/>
  <c r="G103" i="1"/>
  <c r="G102" i="1"/>
  <c r="G100" i="1"/>
  <c r="G101" i="1"/>
  <c r="G99" i="1"/>
  <c r="G98" i="1"/>
  <c r="G97" i="1"/>
  <c r="G96" i="1"/>
  <c r="G95" i="1"/>
  <c r="G93" i="1"/>
  <c r="G92" i="1"/>
  <c r="G90" i="1"/>
  <c r="G91" i="1"/>
  <c r="G89" i="1"/>
  <c r="G88" i="1"/>
  <c r="G86" i="1"/>
  <c r="G87" i="1"/>
  <c r="G85" i="1"/>
  <c r="G84" i="1"/>
  <c r="G81" i="1"/>
  <c r="G82" i="1"/>
  <c r="G83" i="1"/>
  <c r="G80" i="1"/>
  <c r="G79" i="1"/>
  <c r="G78" i="1"/>
  <c r="G77" i="1"/>
  <c r="G76" i="1"/>
  <c r="G75" i="1"/>
  <c r="G74" i="1"/>
  <c r="G72" i="1"/>
  <c r="G73" i="1"/>
  <c r="G71" i="1"/>
  <c r="G70" i="1"/>
  <c r="G66" i="1"/>
  <c r="G67" i="1"/>
  <c r="G68" i="1"/>
  <c r="G69" i="1"/>
  <c r="G65" i="1"/>
  <c r="G64" i="1"/>
  <c r="G60" i="1"/>
  <c r="G61" i="1"/>
  <c r="G62" i="1"/>
  <c r="G63" i="1"/>
  <c r="G59" i="1"/>
  <c r="G58" i="1"/>
  <c r="G55" i="1"/>
  <c r="G56" i="1"/>
  <c r="G57" i="1"/>
  <c r="G54" i="1"/>
  <c r="G53" i="1"/>
  <c r="G49" i="1"/>
  <c r="G19" i="1"/>
  <c r="G18" i="1"/>
  <c r="G17" i="1"/>
  <c r="G16" i="1"/>
  <c r="G15" i="1"/>
  <c r="G26" i="1"/>
  <c r="G20" i="1"/>
  <c r="G21" i="1"/>
  <c r="G22" i="1"/>
  <c r="G23" i="1"/>
  <c r="G24" i="1"/>
  <c r="G25" i="1"/>
  <c r="G27" i="1"/>
  <c r="G28" i="1"/>
  <c r="G29" i="1"/>
  <c r="G30" i="1"/>
  <c r="G31" i="1"/>
  <c r="G32" i="1"/>
  <c r="G35" i="1"/>
  <c r="G36" i="1"/>
  <c r="G37" i="1"/>
  <c r="G38" i="1"/>
  <c r="G39" i="1"/>
  <c r="G40" i="1"/>
  <c r="G41" i="1"/>
  <c r="G42" i="1"/>
  <c r="G43" i="1"/>
  <c r="G44" i="1"/>
  <c r="G45" i="1"/>
  <c r="G46" i="1"/>
  <c r="G47" i="1"/>
  <c r="G48" i="1"/>
  <c r="G50" i="1"/>
  <c r="G51" i="1"/>
  <c r="G52" i="1"/>
  <c r="W14" i="1"/>
  <c r="V14" i="1"/>
  <c r="U14" i="1"/>
  <c r="S14" i="1"/>
  <c r="R14" i="1"/>
  <c r="Q14" i="1"/>
  <c r="P14" i="1"/>
  <c r="V32" i="4" l="1"/>
  <c r="U32" i="4"/>
  <c r="T32" i="4"/>
  <c r="S32" i="4"/>
  <c r="R32" i="4"/>
  <c r="Q32" i="4"/>
  <c r="P32" i="4"/>
  <c r="O32" i="4"/>
  <c r="V31" i="4"/>
  <c r="U31" i="4"/>
  <c r="T31" i="4"/>
  <c r="S31" i="4"/>
  <c r="R31" i="4"/>
  <c r="Q31" i="4"/>
  <c r="P31" i="4"/>
  <c r="O31" i="4"/>
  <c r="V30" i="4"/>
  <c r="U30" i="4"/>
  <c r="T30" i="4"/>
  <c r="S30" i="4"/>
  <c r="R30" i="4"/>
  <c r="Q30" i="4"/>
  <c r="P30" i="4"/>
  <c r="O30" i="4"/>
  <c r="V29" i="4"/>
  <c r="U29" i="4"/>
  <c r="T29" i="4"/>
  <c r="S29" i="4"/>
  <c r="R29" i="4"/>
  <c r="Q29" i="4"/>
  <c r="P29" i="4"/>
  <c r="O29" i="4"/>
  <c r="W14" i="4"/>
  <c r="V14" i="4"/>
  <c r="U14" i="4"/>
  <c r="T14" i="4"/>
  <c r="W13" i="4"/>
  <c r="V13" i="4"/>
  <c r="U13" i="4"/>
  <c r="T13" i="4"/>
  <c r="V13" i="1" l="1"/>
  <c r="W13" i="1" l="1"/>
</calcChain>
</file>

<file path=xl/sharedStrings.xml><?xml version="1.0" encoding="utf-8"?>
<sst xmlns="http://schemas.openxmlformats.org/spreadsheetml/2006/main" count="1384" uniqueCount="617">
  <si>
    <t>FORMATO PARA LA PROGRAMACIÓN, SEGUIMIENTO Y EVALUACIÓN DEL AVANCE EN CUMPLIMIENTO DE METAS Y OBJETIVOS DEL PROGRAMA PRESUPUESTARIO ANUAL 2025</t>
  </si>
  <si>
    <t>EJE 4: PROSPERIDAD COMPARTIDA Y JUSTICIA SOCIAL</t>
  </si>
  <si>
    <t>CLAVE Y NOMBRE DEL PPA:</t>
  </si>
  <si>
    <t>NOMBRE DE LA DEPENDENCIA QUE ATIENDE AL PROGRAMA:</t>
  </si>
  <si>
    <t>AVANCE EN CUMPLIMIENTO DE OBJETIVOS Y METAS TRIMESTRAL Y ACUMULADO RESPECTO A LOS TRIMESTRES 2025</t>
  </si>
  <si>
    <t>Nivel.
(unidad administrativa responsable)</t>
  </si>
  <si>
    <t>Resumen narrativo u objetivos.
Clave: Número del Eje, Número del Programa, 1 para el Fin, 1 para el Propósito, Número del Componente, Número de las Actividades.</t>
  </si>
  <si>
    <t>INDICADOR</t>
  </si>
  <si>
    <t>META PROGRAMADA ANUAL Y TRIMESTRAL2025</t>
  </si>
  <si>
    <t>META LOGRADA 2025</t>
  </si>
  <si>
    <t>PORCENTAJE DE AVANCE TRIMESTRAL 2025</t>
  </si>
  <si>
    <t>PORCENTAJE DE AVANCE ACUMULADO TRIMESTRALMENTE 2025</t>
  </si>
  <si>
    <t>Nombre del Indicador.
Siglas y descripción.</t>
  </si>
  <si>
    <t>Frecuencia de medición del Indicador.
Con base a las recomendaciones del nivel de objetivos.</t>
  </si>
  <si>
    <t>Unidad de medida del Indicador y unidad de medida de sus variables.</t>
  </si>
  <si>
    <t>ANUAL
PMD 2021-2024 ACTUALIZADO</t>
  </si>
  <si>
    <t>TRIMESTRE 1</t>
  </si>
  <si>
    <t>TRIMESTRE 2</t>
  </si>
  <si>
    <t>TRIMESTRE 3</t>
  </si>
  <si>
    <t>TRIMESTRE 4</t>
  </si>
  <si>
    <t>Fin
(DGPM / DP)</t>
  </si>
  <si>
    <r>
      <rPr>
        <b/>
        <sz val="11"/>
        <color theme="1"/>
        <rFont val="Arial"/>
        <family val="2"/>
      </rPr>
      <t>4.X.1: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</si>
  <si>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 xml:space="preserve">I_PROS_COM_JUS_SOC:  </t>
    </r>
    <r>
      <rPr>
        <sz val="11"/>
        <color theme="1"/>
        <rFont val="Arial"/>
        <family val="2"/>
      </rPr>
      <t xml:space="preserve">Índice de Prosperidad Compartida y Justicia Social </t>
    </r>
  </si>
  <si>
    <t>Trianual</t>
  </si>
  <si>
    <r>
      <rPr>
        <b/>
        <sz val="11"/>
        <color rgb="FF000000"/>
        <rFont val="Arial"/>
        <family val="2"/>
      </rPr>
      <t xml:space="preserve">UNIDAD DE MEDIDA DEL INDICADOR: 
</t>
    </r>
    <r>
      <rPr>
        <sz val="11"/>
        <color rgb="FF000000"/>
        <rFont val="Arial"/>
        <family val="2"/>
      </rPr>
      <t>Porcentaje</t>
    </r>
  </si>
  <si>
    <t>No Aplica</t>
  </si>
  <si>
    <t>EJEMPLO</t>
  </si>
  <si>
    <t>Propósito
(              )</t>
  </si>
  <si>
    <t>Justificacion Trimestral</t>
  </si>
  <si>
    <t>Componente
(        )</t>
  </si>
  <si>
    <t>Justificacion Trimestral:</t>
  </si>
  <si>
    <t>Actividad</t>
  </si>
  <si>
    <t>ELABORÓ
(nombre, cargo y firma)</t>
  </si>
  <si>
    <t>REVISÓ
Dr. Enrique E. Encalada Sánchez
Dirección de Planeación de la DGPM</t>
  </si>
  <si>
    <t>AUTORIZÓ
(nombre, cargo y firma)</t>
  </si>
  <si>
    <t>SEGUIMIENTO A LA EJECUCIÓN DEL PRESUPUESTO AUTORIZADO</t>
  </si>
  <si>
    <t>UNIDAD ADMINISTRATIVA</t>
  </si>
  <si>
    <t>PRESUPUESTO ANUAL AUTORIZADO 2025</t>
  </si>
  <si>
    <t>PRESUPUESTO A EJERCER POR TRIMESTRE</t>
  </si>
  <si>
    <t>EJECUCIÓN  DEL PRESUPUESTO AUTORIZADO</t>
  </si>
  <si>
    <t>AVANCE TRIMESTRAL EN LA EJECUCIÓN DEL PRESUPUESTO</t>
  </si>
  <si>
    <t>AVANCE ACUMULADO ANUAL DE LA  EJECUCIÓN DEL PRESUPUESTO</t>
  </si>
  <si>
    <t>JUSTIFICACION TRIMESTRAL DE AVANCE DE RESULTADOS 2025</t>
  </si>
  <si>
    <t>TRIMESTRE 1 2025</t>
  </si>
  <si>
    <t>TRIMESTRE 2 2025</t>
  </si>
  <si>
    <t>TRIMESTRE 3 2025</t>
  </si>
  <si>
    <t>TRIMESTRE 4 2025</t>
  </si>
  <si>
    <r>
      <rPr>
        <b/>
        <sz val="11"/>
        <color theme="1"/>
        <rFont val="Arial"/>
        <family val="2"/>
      </rPr>
      <t xml:space="preserve">Justificación Trimestral:  </t>
    </r>
    <r>
      <rPr>
        <sz val="11"/>
        <color theme="1"/>
        <rFont val="Arial"/>
        <family val="2"/>
      </rPr>
      <t xml:space="preserve">
Se considera que no aplica para el primer trimestre del 2025, debido a que es un Índice de nueva creación para el eje 4 Prosperidad Compartida y Justicia Social y que tiene una periodicidad trianual sin línea base y con una meta establecida hasta diciembre 2027, fecha en que se verificará si la meta programada se logró.
</t>
    </r>
  </si>
  <si>
    <t>Unidad de Medida del Indicador:  
Unidad de Medida de la Variable:</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</si>
  <si>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</si>
  <si>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</si>
  <si>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</si>
  <si>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</si>
  <si>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FORMATO PARA LA PROGRAMACIÓN, SEGUIMIENTO Y EVALUACIÓN DEL AVANCE EN CUMPLIMIENTO DE METAS Y OBJETIVOS DEL PROGRAMA PRESUPUESTARIO ANUAL 2026</t>
  </si>
  <si>
    <t>AVANCE EN CUMPLIMIENTO DE OBJETIVOS Y METAS TRIMESTRAL Y ACUMULADO RESPECTO A LOS TRIMESTRES 2026</t>
  </si>
  <si>
    <t>META LOGRADA 2026</t>
  </si>
  <si>
    <t>PORCENTAJE DE AVANCE TRIMESTRAL 2026</t>
  </si>
  <si>
    <t>PORCENTAJE DE AVANCE ACUMULADO TRIMESTRALMENTE 2026</t>
  </si>
  <si>
    <t>JUSTIFICACION TRIMESTRAL Y ANUAL DE AVANCE DE RESULTADOS 2026</t>
  </si>
  <si>
    <t>PRESUPUESTO ANUAL AUTORIZADO 2026</t>
  </si>
  <si>
    <t>JUSTIFICACION TRIMESTRAL DE AVANCE DE RESULTADOS 2026</t>
  </si>
  <si>
    <t>TRIMESTRE 1 2026</t>
  </si>
  <si>
    <t>TRIMESTRE 2 2026</t>
  </si>
  <si>
    <t>TRIMESTRE 3 2026</t>
  </si>
  <si>
    <t>TRIMESTRE 4 2026</t>
  </si>
  <si>
    <t>FORMATO PARA LA PROGRAMACIÓN, SEGUIMIENTO Y EVALUACIÓN DEL AVANCE EN CUMPLIMIENTO DE METAS Y OBJETIVOS DEL PROGRAMA PRESUPUESTARIO ANUAL 2027</t>
  </si>
  <si>
    <t>AVANCE EN CUMPLIMIENTO DE OBJETIVOS Y METAS TRIMESTRAL Y ACUMULADO RESPECTO A LOS TRIMESTRES 2027</t>
  </si>
  <si>
    <t>META PROGRAMADA ANUAL Y TRIMESTRAL2027</t>
  </si>
  <si>
    <t>META LOGRADA 2027</t>
  </si>
  <si>
    <t>PORCENTAJE DE AVANCE TRIMESTRAL 2027</t>
  </si>
  <si>
    <t>PORCENTAJE DE AVANCE ACUMULADO TRIMESTRALMENTE 2027</t>
  </si>
  <si>
    <t>JUSTIFICACION TRIMESTRAL Y ANUAL DE AVANCE DE RESULTADOS 2027</t>
  </si>
  <si>
    <t xml:space="preserve">Justificación Trimestral:  
Se considera que no aplica para el primer trimestre del 2027, debido a que es un Índice de nueva creación para el eje 4 Prosperidad Compartida y Justicia Social y que tiene una periodicidad trianual sin línea base y con una meta establecida hasta diciembre 2027, fecha en que se verificará si la meta programada se logró.
</t>
  </si>
  <si>
    <t>PRESUPUESTO ANUAL AUTORIZADO 2027</t>
  </si>
  <si>
    <t>JUSTIFICACION TRIMESTRAL DE AVANCE DE RESULTADOS 2027</t>
  </si>
  <si>
    <t>TRIMESTRE 1 2027</t>
  </si>
  <si>
    <t>TRIMESTRE 2 2027</t>
  </si>
  <si>
    <t>TRIMESTRE 3 2027</t>
  </si>
  <si>
    <t>TRIMESTRE 4 2027</t>
  </si>
  <si>
    <r>
      <rPr>
        <b/>
        <sz val="11"/>
        <rFont val="Arial"/>
        <family val="2"/>
      </rPr>
      <t>4.2.1.1.</t>
    </r>
    <r>
      <rPr>
        <sz val="11"/>
        <rFont val="Arial"/>
        <family val="2"/>
      </rPr>
      <t xml:space="preserve"> Los grupos en situación prioritaria del Municipio  de Benito Juárez reciben atención, asistencia, apoyo y protección para su desarrollo integral.</t>
    </r>
  </si>
  <si>
    <t>Componente (Dirección General)</t>
  </si>
  <si>
    <r>
      <rPr>
        <b/>
        <sz val="11"/>
        <rFont val="Arial"/>
        <family val="2"/>
      </rPr>
      <t>4.2.1.1.1.</t>
    </r>
    <r>
      <rPr>
        <sz val="11"/>
        <rFont val="Arial"/>
        <family val="2"/>
      </rPr>
      <t xml:space="preserve"> Propuestas, políticas, acuerdos, planes y programas que en la Junta Directiva, Comités y Consejos fueron presentados.</t>
    </r>
  </si>
  <si>
    <r>
      <rPr>
        <b/>
        <sz val="11"/>
        <rFont val="Arial"/>
        <family val="2"/>
      </rPr>
      <t>PPAPPP</t>
    </r>
    <r>
      <rPr>
        <sz val="11"/>
        <rFont val="Arial"/>
        <family val="2"/>
      </rPr>
      <t>: Porcentaje de Políticas, Acuerdos, Planes y Programas Presentados.</t>
    </r>
  </si>
  <si>
    <t>Actividad
(Dirección General)</t>
  </si>
  <si>
    <r>
      <rPr>
        <b/>
        <sz val="11"/>
        <rFont val="Arial"/>
        <family val="2"/>
      </rPr>
      <t>PADGR:</t>
    </r>
    <r>
      <rPr>
        <sz val="11"/>
        <rFont val="Arial"/>
        <family val="2"/>
      </rPr>
      <t xml:space="preserve"> Porcentaje de  Actividades de la Dirección General Realizadas.</t>
    </r>
  </si>
  <si>
    <t>Actividad
(Unidad Jurídica)</t>
  </si>
  <si>
    <r>
      <rPr>
        <b/>
        <sz val="11"/>
        <rFont val="Arial"/>
        <family val="2"/>
      </rPr>
      <t>PCLC</t>
    </r>
    <r>
      <rPr>
        <sz val="11"/>
        <rFont val="Arial"/>
        <family val="2"/>
      </rPr>
      <t>: Porcentaje de Contratos, Reglamentos, Lineamientos, Convenios, Acuerdos, Actas</t>
    </r>
    <r>
      <rPr>
        <b/>
        <sz val="11"/>
        <rFont val="Arial"/>
        <family val="2"/>
      </rPr>
      <t xml:space="preserve"> </t>
    </r>
    <r>
      <rPr>
        <sz val="11"/>
        <rFont val="Arial"/>
        <family val="2"/>
      </rPr>
      <t>y Actos Jurídicos realizados.</t>
    </r>
  </si>
  <si>
    <t>Actividad
(Coordinación de Transparencia, Datos Personales y Gestión Documental)</t>
  </si>
  <si>
    <r>
      <t xml:space="preserve">4.2.1.1.1.3. </t>
    </r>
    <r>
      <rPr>
        <sz val="11"/>
        <rFont val="Arial"/>
        <family val="2"/>
      </rPr>
      <t>Realización de Procesos de Transparencia, Acceso a la Información Pública, Protección de Datos Personales, Archivo y Gestión Documental, y Cuentas Claras.</t>
    </r>
  </si>
  <si>
    <r>
      <rPr>
        <b/>
        <sz val="11"/>
        <rFont val="Arial"/>
        <family val="2"/>
      </rPr>
      <t>PPR:</t>
    </r>
    <r>
      <rPr>
        <sz val="11"/>
        <rFont val="Arial"/>
        <family val="2"/>
      </rPr>
      <t xml:space="preserve"> Porcentaje de Procesos Realizados.</t>
    </r>
  </si>
  <si>
    <t>Actividad 
(Coordinación de Relaciones Públicas)</t>
  </si>
  <si>
    <r>
      <rPr>
        <b/>
        <sz val="11"/>
        <rFont val="Arial"/>
        <family val="2"/>
      </rPr>
      <t>PAIR:</t>
    </r>
    <r>
      <rPr>
        <sz val="11"/>
        <rFont val="Arial"/>
        <family val="2"/>
      </rPr>
      <t xml:space="preserve"> Porcentaje de Acciones Integrales Realizadas.</t>
    </r>
  </si>
  <si>
    <t>Actividad
(Coordinación de Planeación y Evaluación)</t>
  </si>
  <si>
    <r>
      <rPr>
        <b/>
        <sz val="11"/>
        <rFont val="Arial"/>
        <family val="2"/>
      </rPr>
      <t xml:space="preserve">4.2.1.1.1.5.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del Desempeño.</t>
    </r>
  </si>
  <si>
    <r>
      <rPr>
        <b/>
        <sz val="11"/>
        <rFont val="Arial"/>
        <family val="2"/>
      </rPr>
      <t>PIR:</t>
    </r>
    <r>
      <rPr>
        <sz val="11"/>
        <rFont val="Arial"/>
        <family val="2"/>
      </rPr>
      <t xml:space="preserve"> Porcentaje de Informes  Realizados.</t>
    </r>
  </si>
  <si>
    <t>Actividad
(Coordinación de Comunicación Social)</t>
  </si>
  <si>
    <r>
      <rPr>
        <b/>
        <sz val="11"/>
        <rFont val="Arial"/>
        <family val="2"/>
      </rPr>
      <t xml:space="preserve">4.2.1.1.1.6. </t>
    </r>
    <r>
      <rPr>
        <sz val="11"/>
        <rFont val="Arial"/>
        <family val="2"/>
      </rPr>
      <t xml:space="preserve">Difusión de los Programas y Acciones del Sistema Municipal DIF Benito Juárez. </t>
    </r>
  </si>
  <si>
    <r>
      <rPr>
        <b/>
        <sz val="11"/>
        <rFont val="Arial"/>
        <family val="2"/>
      </rPr>
      <t xml:space="preserve">PPAD: </t>
    </r>
    <r>
      <rPr>
        <sz val="11"/>
        <rFont val="Arial"/>
        <family val="2"/>
      </rPr>
      <t>Porcentaje de Programas y Acciones del Sistema DIF de Benito Juárez Difundidas.</t>
    </r>
  </si>
  <si>
    <t>Actividad
(Coordinación Operativa y Logística de Eventos)</t>
  </si>
  <si>
    <r>
      <t xml:space="preserve">PSLEA: </t>
    </r>
    <r>
      <rPr>
        <sz val="11"/>
        <rFont val="Arial"/>
        <family val="2"/>
      </rPr>
      <t>Porcentaje de Solicitudes de Logística de Eventos Atendidos.</t>
    </r>
  </si>
  <si>
    <t>Actividad (Secretaría Particular)</t>
  </si>
  <si>
    <r>
      <rPr>
        <b/>
        <sz val="11"/>
        <rFont val="Arial"/>
        <family val="2"/>
      </rPr>
      <t xml:space="preserve">4.2.1.1.1.8. </t>
    </r>
    <r>
      <rPr>
        <sz val="11"/>
        <rFont val="Arial"/>
        <family val="2"/>
      </rPr>
      <t>Planeación y coordinación de la calendarización de las actividades del Voluntariado, en coordinación con la Dirección General. Representación e interrelación con  autoridades, organismos, entre otros, para llevar a cabo gestiones y mesas de trabajo.</t>
    </r>
  </si>
  <si>
    <t>Actividad
(Coordinación del Voluntariado)</t>
  </si>
  <si>
    <t>Componente
(Coordinación de Asistencia Social y Atención Ciudadana)</t>
  </si>
  <si>
    <r>
      <rPr>
        <b/>
        <sz val="11"/>
        <rFont val="Arial"/>
        <family val="2"/>
      </rPr>
      <t xml:space="preserve">4.2.1.1.2. </t>
    </r>
    <r>
      <rPr>
        <sz val="11"/>
        <rFont val="Arial"/>
        <family val="2"/>
      </rPr>
      <t>Servicios y apoyos de asistencia social a los sujetos y grupos de atención prioritaria del municipio de Benito Juárez otorgados.</t>
    </r>
  </si>
  <si>
    <r>
      <rPr>
        <b/>
        <sz val="11"/>
        <rFont val="Arial"/>
        <family val="2"/>
      </rPr>
      <t>PSAO:</t>
    </r>
    <r>
      <rPr>
        <sz val="11"/>
        <rFont val="Arial"/>
        <family val="2"/>
      </rPr>
      <t xml:space="preserve"> Porcentaje de Servicios  y Apoyos de Asistencia Social Otorgados.</t>
    </r>
  </si>
  <si>
    <t>Actividad
(Coordinación de Asistencia Social y Atención Ciudadana)</t>
  </si>
  <si>
    <r>
      <rPr>
        <b/>
        <sz val="11"/>
        <rFont val="Arial"/>
        <family val="2"/>
      </rPr>
      <t>4.2.1.1.2.1</t>
    </r>
    <r>
      <rPr>
        <sz val="11"/>
        <rFont val="Arial"/>
        <family val="2"/>
      </rPr>
      <t>. Entrega de apoyos de asistencia social  a personas de atención prioritaria.</t>
    </r>
  </si>
  <si>
    <r>
      <rPr>
        <b/>
        <sz val="11"/>
        <rFont val="Arial"/>
        <family val="2"/>
      </rPr>
      <t xml:space="preserve">PASE: </t>
    </r>
    <r>
      <rPr>
        <sz val="11"/>
        <rFont val="Arial"/>
        <family val="2"/>
      </rPr>
      <t>Porcentaje de Apoyos de Asistencia Social Entregados.</t>
    </r>
  </si>
  <si>
    <r>
      <rPr>
        <b/>
        <sz val="11"/>
        <rFont val="Arial"/>
        <family val="2"/>
      </rPr>
      <t>4.2.1.1.2.2.</t>
    </r>
    <r>
      <rPr>
        <sz val="11"/>
        <rFont val="Arial"/>
        <family val="2"/>
      </rPr>
      <t xml:space="preserve"> Realización de estudios socioeconómicos  a personas de atención prioritaria.</t>
    </r>
  </si>
  <si>
    <r>
      <rPr>
        <b/>
        <sz val="11"/>
        <rFont val="Arial"/>
        <family val="2"/>
      </rPr>
      <t xml:space="preserve">PESR: </t>
    </r>
    <r>
      <rPr>
        <sz val="11"/>
        <rFont val="Arial"/>
        <family val="2"/>
      </rPr>
      <t>Porcentaje de Estudios Socioeconómicos Realizados.</t>
    </r>
  </si>
  <si>
    <r>
      <rPr>
        <b/>
        <sz val="11"/>
        <color theme="1"/>
        <rFont val="Arial"/>
        <family val="2"/>
      </rPr>
      <t>POAB:</t>
    </r>
    <r>
      <rPr>
        <sz val="11"/>
        <color theme="1"/>
        <rFont val="Arial"/>
        <family val="2"/>
      </rPr>
      <t xml:space="preserve"> Porcentaje de Orientaciones y Atenciones Brindadas.</t>
    </r>
  </si>
  <si>
    <t>Componente (Dirección Administrativa y de Finanzas)</t>
  </si>
  <si>
    <r>
      <rPr>
        <b/>
        <sz val="11"/>
        <rFont val="Arial"/>
        <family val="2"/>
      </rPr>
      <t xml:space="preserve">PPAR: </t>
    </r>
    <r>
      <rPr>
        <sz val="11"/>
        <rFont val="Arial"/>
        <family val="2"/>
      </rPr>
      <t>Porcentaje de Procedimientos Administrativos  Realizados.</t>
    </r>
  </si>
  <si>
    <t>Actividad
(Coordinación de Recursos Financieros)</t>
  </si>
  <si>
    <r>
      <t xml:space="preserve">4.2.1.1.3.1. </t>
    </r>
    <r>
      <rPr>
        <sz val="11"/>
        <rFont val="Arial"/>
        <family val="2"/>
      </rPr>
      <t>Realización de reportes contables, presupuestarios y financieros para la integración de la cuenta pública.</t>
    </r>
  </si>
  <si>
    <r>
      <t>PRCPFE:</t>
    </r>
    <r>
      <rPr>
        <sz val="11"/>
        <rFont val="Arial"/>
        <family val="2"/>
      </rPr>
      <t xml:space="preserve"> Porcentaje de Reportes Contables, Presupuestarios y Financieros Elaborados</t>
    </r>
    <r>
      <rPr>
        <b/>
        <sz val="11"/>
        <rFont val="Arial"/>
        <family val="2"/>
      </rPr>
      <t>.</t>
    </r>
  </si>
  <si>
    <t>Actividad
(Coordinación de Recursos Humanos)</t>
  </si>
  <si>
    <r>
      <rPr>
        <b/>
        <sz val="11"/>
        <rFont val="Arial"/>
        <family val="2"/>
      </rPr>
      <t>4.2.1.1.3.2.</t>
    </r>
    <r>
      <rPr>
        <sz val="11"/>
        <rFont val="Arial"/>
        <family val="2"/>
      </rPr>
      <t xml:space="preserve"> Elaboración de cédulas nominales quincenales por medio de un control de incidencias.</t>
    </r>
  </si>
  <si>
    <r>
      <rPr>
        <b/>
        <sz val="11"/>
        <rFont val="Arial"/>
        <family val="2"/>
      </rPr>
      <t>PCNE:</t>
    </r>
    <r>
      <rPr>
        <sz val="11"/>
        <rFont val="Arial"/>
        <family val="2"/>
      </rPr>
      <t xml:space="preserve"> Porcentaje de Cédulas Nominales Elaboradas.</t>
    </r>
  </si>
  <si>
    <t>Actividad
(Jefatura de Capacitación)</t>
  </si>
  <si>
    <r>
      <rPr>
        <b/>
        <sz val="11"/>
        <rFont val="Arial"/>
        <family val="2"/>
      </rPr>
      <t>4.2.1.1.3.3.</t>
    </r>
    <r>
      <rPr>
        <sz val="11"/>
        <rFont val="Arial"/>
        <family val="2"/>
      </rPr>
      <t xml:space="preserve"> Capacitación interna al personal de conformidad a la legislación aplicable en el Sistema Municipal DIF Benito Juárez.</t>
    </r>
  </si>
  <si>
    <r>
      <rPr>
        <b/>
        <sz val="11"/>
        <rFont val="Arial"/>
        <family val="2"/>
      </rPr>
      <t>PCC:</t>
    </r>
    <r>
      <rPr>
        <sz val="11"/>
        <rFont val="Arial"/>
        <family val="2"/>
      </rPr>
      <t xml:space="preserve"> Porcentaje de Colaboradores Capacitados.</t>
    </r>
  </si>
  <si>
    <r>
      <rPr>
        <b/>
        <sz val="11"/>
        <rFont val="Arial"/>
        <family val="2"/>
      </rPr>
      <t>PCB:</t>
    </r>
    <r>
      <rPr>
        <sz val="11"/>
        <rFont val="Arial"/>
        <family val="2"/>
      </rPr>
      <t xml:space="preserve"> Porcentaje de Capacitaciones Brindadas.</t>
    </r>
  </si>
  <si>
    <t>Actividad
(Coordinación de Patrimonio)</t>
  </si>
  <si>
    <r>
      <rPr>
        <b/>
        <sz val="11"/>
        <rFont val="Arial"/>
        <family val="2"/>
      </rPr>
      <t>PIE:</t>
    </r>
    <r>
      <rPr>
        <sz val="11"/>
        <rFont val="Arial"/>
        <family val="2"/>
      </rPr>
      <t xml:space="preserve"> Porcentaje de Inventarios de bienes, muebles e inmuebles Elaborados.</t>
    </r>
  </si>
  <si>
    <t>Actividad 
(Coordinación de Suministros)</t>
  </si>
  <si>
    <r>
      <rPr>
        <b/>
        <sz val="11"/>
        <rFont val="Arial"/>
        <family val="2"/>
      </rPr>
      <t>PSE:</t>
    </r>
    <r>
      <rPr>
        <sz val="11"/>
        <rFont val="Arial"/>
        <family val="2"/>
      </rPr>
      <t xml:space="preserve"> Porcentaje de  Suministros  Entregados.</t>
    </r>
  </si>
  <si>
    <t xml:space="preserve">Actividad 
(Jefatura de Parque Vehicular)                     </t>
  </si>
  <si>
    <r>
      <rPr>
        <b/>
        <sz val="11"/>
        <rFont val="Arial"/>
        <family val="2"/>
      </rPr>
      <t>PSPVR:</t>
    </r>
    <r>
      <rPr>
        <sz val="11"/>
        <rFont val="Arial"/>
        <family val="2"/>
      </rPr>
      <t xml:space="preserve"> Porcentaje de Servicios de mantenimiento y reparación del Parque Vehicular Realizados.</t>
    </r>
  </si>
  <si>
    <t>Actividad
(Coordinación de Sistemas)</t>
  </si>
  <si>
    <r>
      <rPr>
        <b/>
        <sz val="11"/>
        <rFont val="Arial"/>
        <family val="2"/>
      </rPr>
      <t>4.2.1.1.3.7</t>
    </r>
    <r>
      <rPr>
        <sz val="11"/>
        <rFont val="Arial"/>
        <family val="2"/>
      </rPr>
      <t xml:space="preserve"> Atención a las necesidades de mantenimiento y reparación de equipos de cómputo, líneas telefónicas y red informática para su correcto funcionamiento  y operación.</t>
    </r>
  </si>
  <si>
    <r>
      <rPr>
        <b/>
        <sz val="11"/>
        <rFont val="Arial"/>
        <family val="2"/>
      </rPr>
      <t xml:space="preserve">PMRA: </t>
    </r>
    <r>
      <rPr>
        <sz val="11"/>
        <rFont val="Arial"/>
        <family val="2"/>
      </rPr>
      <t>Porcentaje de Mantenimientos y Reparaciones de equipos de cómputo, líneas telefónicas y red informática, Atendidas.</t>
    </r>
  </si>
  <si>
    <t>Actividad
(Coordinación de Mantenimiento)</t>
  </si>
  <si>
    <r>
      <t xml:space="preserve">PSMR: </t>
    </r>
    <r>
      <rPr>
        <sz val="11"/>
        <rFont val="Arial"/>
        <family val="2"/>
      </rPr>
      <t>Porcentaje de Servicios  de mantenimiento, limpieza, reparación, remodelación y vigilancia Realizados.</t>
    </r>
  </si>
  <si>
    <t>Componente (Coordinación de Donativos)</t>
  </si>
  <si>
    <r>
      <t xml:space="preserve">PDE: </t>
    </r>
    <r>
      <rPr>
        <sz val="11"/>
        <rFont val="Arial"/>
        <family val="2"/>
      </rPr>
      <t>Porcentaje de Donativos Entregados.</t>
    </r>
  </si>
  <si>
    <t>Actividad
(Coordinación de Donativos)</t>
  </si>
  <si>
    <r>
      <rPr>
        <b/>
        <sz val="11"/>
        <rFont val="Arial"/>
        <family val="2"/>
      </rPr>
      <t>PDR:</t>
    </r>
    <r>
      <rPr>
        <sz val="11"/>
        <rFont val="Arial"/>
        <family val="2"/>
      </rPr>
      <t xml:space="preserve"> Porcentaje de Donativos Recibidos.</t>
    </r>
  </si>
  <si>
    <r>
      <rPr>
        <b/>
        <sz val="11"/>
        <rFont val="Arial"/>
        <family val="2"/>
      </rPr>
      <t>4.2.1.1.4.2</t>
    </r>
    <r>
      <rPr>
        <sz val="11"/>
        <rFont val="Arial"/>
        <family val="2"/>
      </rPr>
      <t>. Participación de Instituciones públicas, privadas, fundaciones, asociaciones, empresas socialmente responsables y sociedad civil que entregan donativos al SMDIF BJ.</t>
    </r>
  </si>
  <si>
    <r>
      <rPr>
        <b/>
        <sz val="11"/>
        <rFont val="Arial"/>
        <family val="2"/>
      </rPr>
      <t xml:space="preserve">PIFAESP: </t>
    </r>
    <r>
      <rPr>
        <sz val="11"/>
        <rFont val="Arial"/>
        <family val="2"/>
      </rPr>
      <t>Porcentaje de Instituciones Públicas y Privadas, Fundaciones, Asociaciones, Empresas Socialmente Responsables y la Sociedad Civil Participantes.</t>
    </r>
  </si>
  <si>
    <t>Componente
(Dirección de Prevención de Riesgos Psicosociales de Niñas, Niños y Adolescentes)</t>
  </si>
  <si>
    <r>
      <t xml:space="preserve">PAPRPB: </t>
    </r>
    <r>
      <rPr>
        <sz val="11"/>
        <rFont val="Arial"/>
        <family val="2"/>
      </rPr>
      <t>Porcentaje de Atenciones para la Prevención de Riesgos Psicosociales Brindadas.</t>
    </r>
  </si>
  <si>
    <t>Actividad
(Dirección de Prevención de Riesgos Psicosociales de Niñas, Niños y Adolescentes)</t>
  </si>
  <si>
    <t>Actividad
(Coordinación de Prevención de Riesgos Psicosociales)</t>
  </si>
  <si>
    <r>
      <rPr>
        <b/>
        <sz val="11"/>
        <rFont val="Arial"/>
        <family val="2"/>
      </rPr>
      <t>PAPRPR:</t>
    </r>
    <r>
      <rPr>
        <sz val="11"/>
        <rFont val="Arial"/>
        <family val="2"/>
      </rPr>
      <t xml:space="preserve"> Porcentaje de Actividades de Prevención de Riesgos Psicosociales, Realizadas.</t>
    </r>
  </si>
  <si>
    <r>
      <t xml:space="preserve">4.2.1.1.5.3. </t>
    </r>
    <r>
      <rPr>
        <sz val="11"/>
        <rFont val="Arial"/>
        <family val="2"/>
      </rPr>
      <t>Realización de</t>
    </r>
    <r>
      <rPr>
        <b/>
        <sz val="11"/>
        <rFont val="Arial"/>
        <family val="2"/>
      </rPr>
      <t xml:space="preserve"> </t>
    </r>
    <r>
      <rPr>
        <sz val="11"/>
        <rFont val="Arial"/>
        <family val="2"/>
      </rPr>
      <t>entregas de estímulo a la educación, alimentación y salud.</t>
    </r>
  </si>
  <si>
    <r>
      <rPr>
        <b/>
        <sz val="11"/>
        <rFont val="Arial"/>
        <family val="2"/>
      </rPr>
      <t>PEEAS</t>
    </r>
    <r>
      <rPr>
        <sz val="11"/>
        <rFont val="Arial"/>
        <family val="2"/>
      </rPr>
      <t>: Porcentaje de Estímulo a la Educación, Alimentación y Salud Entregados.</t>
    </r>
  </si>
  <si>
    <t>Actividad
(Coordinación de la Cultura de la Legalidad)</t>
  </si>
  <si>
    <r>
      <rPr>
        <b/>
        <sz val="11"/>
        <rFont val="Arial"/>
        <family val="2"/>
      </rPr>
      <t>PAI:</t>
    </r>
    <r>
      <rPr>
        <sz val="11"/>
        <rFont val="Arial"/>
        <family val="2"/>
      </rPr>
      <t xml:space="preserve"> Porcentaje de Acciones de prevención del delito Impartidas.</t>
    </r>
  </si>
  <si>
    <t>Actividad
(Coordinación de Recreación, Cultura y Deportes)</t>
  </si>
  <si>
    <t xml:space="preserve">Componente
(Coordinación de Centros Asistenciales de Desarrollo Infantil)    </t>
  </si>
  <si>
    <r>
      <rPr>
        <b/>
        <sz val="11"/>
        <rFont val="Arial"/>
        <family val="2"/>
      </rPr>
      <t>4.2.1.1.6.</t>
    </r>
    <r>
      <rPr>
        <sz val="11"/>
        <rFont val="Arial"/>
        <family val="2"/>
      </rPr>
      <t xml:space="preserve"> Servicios de escuelas de tiempo completo con atención educativa, asistencial, psicológica, alimentaria, trabajo social y de salud  brindados</t>
    </r>
  </si>
  <si>
    <r>
      <t xml:space="preserve">PSCADIB: </t>
    </r>
    <r>
      <rPr>
        <sz val="11"/>
        <rFont val="Arial"/>
        <family val="2"/>
      </rPr>
      <t>Porcentaje de Servicios en los Centros Asistenciales de Desarrollo Infantil Brindados.</t>
    </r>
  </si>
  <si>
    <t xml:space="preserve">Actividad
(Coordinación de Centros Asistenciales de Desarrollo Infantil)    </t>
  </si>
  <si>
    <r>
      <rPr>
        <b/>
        <sz val="11"/>
        <rFont val="Arial"/>
        <family val="2"/>
      </rPr>
      <t>4.2.1.1.6.1.</t>
    </r>
    <r>
      <rPr>
        <sz val="11"/>
        <rFont val="Arial"/>
        <family val="2"/>
      </rPr>
      <t xml:space="preserve"> Realización de actividades educativas, sociales, culturales, deportivas, recreativas, inclusivas y formativas (pláticas, talleres)  en los Centros Asistenciales de Desarrollo Infantil.</t>
    </r>
  </si>
  <si>
    <r>
      <t xml:space="preserve">PAR: </t>
    </r>
    <r>
      <rPr>
        <sz val="11"/>
        <rFont val="Arial"/>
        <family val="2"/>
      </rPr>
      <t>Porcentaje de Actividades educativas, sociales, culturales, deportivas, recreativas, inclusivas y formativas Realizadas.</t>
    </r>
  </si>
  <si>
    <r>
      <rPr>
        <b/>
        <sz val="11"/>
        <rFont val="Arial"/>
        <family val="2"/>
      </rPr>
      <t>4.2.1.1.6.2.</t>
    </r>
    <r>
      <rPr>
        <sz val="11"/>
        <rFont val="Arial"/>
        <family val="2"/>
      </rPr>
      <t xml:space="preserve"> Realización de entregas de raciones de comida para las niñas y niños inscritos en los Centros Asistenciales de Desarrollo Infantil.</t>
    </r>
  </si>
  <si>
    <r>
      <rPr>
        <b/>
        <sz val="11"/>
        <rFont val="Arial"/>
        <family val="2"/>
      </rPr>
      <t>PRE:</t>
    </r>
    <r>
      <rPr>
        <sz val="11"/>
        <rFont val="Arial"/>
        <family val="2"/>
      </rPr>
      <t xml:space="preserve"> Porcentaje de Raciones de Comida Entregadas.</t>
    </r>
  </si>
  <si>
    <t>Actividad
(Coordinación de Centros Asistenciales de Desarrollo Infantil)</t>
  </si>
  <si>
    <t>Componente
(Delegación de la Procuraduría de Protección de Niñas, Niños, Adolescentes y la Familia)</t>
  </si>
  <si>
    <r>
      <rPr>
        <b/>
        <sz val="11"/>
        <rFont val="Arial"/>
        <family val="2"/>
      </rPr>
      <t>PSB:</t>
    </r>
    <r>
      <rPr>
        <sz val="11"/>
        <rFont val="Arial"/>
        <family val="2"/>
      </rPr>
      <t xml:space="preserve"> Porcentaje de Servicios Brindados.</t>
    </r>
  </si>
  <si>
    <t>Actividad
(Delegación de la Procuraduría de Protección de Niñas, Niños, Adolescentes y la Familia)</t>
  </si>
  <si>
    <r>
      <rPr>
        <b/>
        <sz val="11"/>
        <rFont val="Arial"/>
        <family val="2"/>
      </rPr>
      <t>PAPRDR:</t>
    </r>
    <r>
      <rPr>
        <sz val="11"/>
        <rFont val="Arial"/>
        <family val="2"/>
      </rPr>
      <t xml:space="preserve"> Porcentaje de Acciones de Protección y Restitución de Derechos a NNA Realizadas</t>
    </r>
  </si>
  <si>
    <t>Actividad
(Coordinación de Trabajo Social)</t>
  </si>
  <si>
    <t>Actividad
(Coordinación de Psicología Jurídica)</t>
  </si>
  <si>
    <r>
      <rPr>
        <b/>
        <sz val="11"/>
        <rFont val="Arial"/>
        <family val="2"/>
      </rPr>
      <t>4.2.1.1.7.4.</t>
    </r>
    <r>
      <rPr>
        <sz val="11"/>
        <rFont val="Arial"/>
        <family val="2"/>
      </rPr>
      <t xml:space="preserve"> Atención psicológica a familias, personas; víctimas o generadoras de violencia y acompañamiento psicológico en atención a instancias jurídicas foráneas.</t>
    </r>
  </si>
  <si>
    <t>Componente 
(Coordinación del Centro de Asistencia Social de NNA Migrantes)</t>
  </si>
  <si>
    <r>
      <t xml:space="preserve">4.2.1.1.8. </t>
    </r>
    <r>
      <rPr>
        <sz val="11"/>
        <rFont val="Arial"/>
        <family val="2"/>
      </rPr>
      <t>Servicios integrales del Centro de Asistencia Social para la protección de los derechos de las niñas, niños y adolescentes migrantes, acompañados, no acompañados, separados otorgados.</t>
    </r>
    <r>
      <rPr>
        <b/>
        <sz val="11"/>
        <rFont val="Arial"/>
        <family val="2"/>
      </rPr>
      <t xml:space="preserve">
NNA: </t>
    </r>
    <r>
      <rPr>
        <sz val="11"/>
        <rFont val="Arial"/>
        <family val="2"/>
      </rPr>
      <t>Niñas, Niños y Adolescentes.</t>
    </r>
    <r>
      <rPr>
        <b/>
        <sz val="11"/>
        <rFont val="Arial"/>
        <family val="2"/>
      </rPr>
      <t xml:space="preserve">
CAS: </t>
    </r>
    <r>
      <rPr>
        <sz val="11"/>
        <rFont val="Arial"/>
        <family val="2"/>
      </rPr>
      <t>Centro de Asistencia Social.</t>
    </r>
  </si>
  <si>
    <r>
      <t xml:space="preserve">PSIO: </t>
    </r>
    <r>
      <rPr>
        <sz val="11"/>
        <rFont val="Arial"/>
        <family val="2"/>
      </rPr>
      <t>Porcentaje de Servicios Integrales del Centro de Asistencia Social Otorgados.</t>
    </r>
  </si>
  <si>
    <t>Actividad
(Coordinación del Centro de Asistencia Social de NNA Migrantes)</t>
  </si>
  <si>
    <r>
      <t xml:space="preserve">PEIC: </t>
    </r>
    <r>
      <rPr>
        <sz val="11"/>
        <rFont val="Arial"/>
        <family val="2"/>
      </rPr>
      <t>Porcentaje de expedientes de Ingresos al Centro de Asistencia Social Elaborados.</t>
    </r>
  </si>
  <si>
    <r>
      <t>PAIR:</t>
    </r>
    <r>
      <rPr>
        <sz val="11"/>
        <rFont val="Arial"/>
        <family val="2"/>
      </rPr>
      <t xml:space="preserve"> Porcentaje de Atenciones Integrales Realizadas a NNA y acompañantes.</t>
    </r>
  </si>
  <si>
    <r>
      <t>PEIU:</t>
    </r>
    <r>
      <rPr>
        <sz val="11"/>
        <rFont val="Arial"/>
        <family val="2"/>
      </rPr>
      <t xml:space="preserve"> Porcentaje de Entrega de  Insumos para uso Entregados.</t>
    </r>
  </si>
  <si>
    <r>
      <t>PEIC:</t>
    </r>
    <r>
      <rPr>
        <sz val="11"/>
        <rFont val="Arial"/>
        <family val="2"/>
      </rPr>
      <t xml:space="preserve"> Porcentaje de Entrega de Insumos para consumo Entregados.</t>
    </r>
  </si>
  <si>
    <t>Componente
(Coordinación de la Casa de Asistencia Temporal de NNA)</t>
  </si>
  <si>
    <t>Actividad
(Coordinación de la Casa de Asistencia Temporal de NNA)</t>
  </si>
  <si>
    <r>
      <rPr>
        <b/>
        <sz val="11"/>
        <rFont val="Arial"/>
        <family val="2"/>
      </rPr>
      <t xml:space="preserve">PALDEF: </t>
    </r>
    <r>
      <rPr>
        <sz val="11"/>
        <rFont val="Arial"/>
        <family val="2"/>
      </rPr>
      <t>Porcentaje de Actividades Recreativas, Lúdicas, Deportivas, Educativas y Formativas Realizadas.</t>
    </r>
  </si>
  <si>
    <r>
      <rPr>
        <b/>
        <sz val="11"/>
        <rFont val="Arial"/>
        <family val="2"/>
      </rPr>
      <t>PEIU:</t>
    </r>
    <r>
      <rPr>
        <sz val="11"/>
        <rFont val="Arial"/>
        <family val="2"/>
      </rPr>
      <t xml:space="preserve"> Porcentaje de Entrega de Insumos para Uso.</t>
    </r>
  </si>
  <si>
    <r>
      <rPr>
        <b/>
        <sz val="11"/>
        <rFont val="Arial"/>
        <family val="2"/>
      </rPr>
      <t>PEIC:</t>
    </r>
    <r>
      <rPr>
        <sz val="11"/>
        <rFont val="Arial"/>
        <family val="2"/>
      </rPr>
      <t xml:space="preserve"> Porcentaje de Entrega de Insumos para Consumos.</t>
    </r>
  </si>
  <si>
    <t>Componente
(Coordinación del Centro Especializado para la Atención a la Violencia)</t>
  </si>
  <si>
    <t>Actividad
(Coordinación del Centro Especializado Para la Atención a la Violencia)</t>
  </si>
  <si>
    <r>
      <rPr>
        <b/>
        <sz val="11"/>
        <rFont val="Arial"/>
        <family val="2"/>
      </rPr>
      <t xml:space="preserve">PAMR: </t>
    </r>
    <r>
      <rPr>
        <sz val="11"/>
        <rFont val="Arial"/>
        <family val="2"/>
      </rPr>
      <t>Porcentaje de Atenciones Multidisciplinarias Realizadas.</t>
    </r>
  </si>
  <si>
    <r>
      <rPr>
        <b/>
        <sz val="11"/>
        <rFont val="Arial"/>
        <family val="2"/>
      </rPr>
      <t>4.2.1.1.10.2.</t>
    </r>
    <r>
      <rPr>
        <sz val="11"/>
        <rFont val="Arial"/>
        <family val="2"/>
      </rPr>
      <t xml:space="preserve"> Impartición de pláticas y talleres con temas para la prevención de la violencia.</t>
    </r>
  </si>
  <si>
    <r>
      <rPr>
        <b/>
        <sz val="11"/>
        <rFont val="Arial"/>
        <family val="2"/>
      </rPr>
      <t>4.2.1.1.10.3.</t>
    </r>
    <r>
      <rPr>
        <sz val="11"/>
        <rFont val="Arial"/>
        <family val="2"/>
      </rPr>
      <t xml:space="preserve"> Impartición de capacitación para el autoempleo a mujeres receptoras de violencia en cualquiera de sus modalidades.</t>
    </r>
  </si>
  <si>
    <r>
      <rPr>
        <b/>
        <sz val="11"/>
        <rFont val="Arial"/>
        <family val="2"/>
      </rPr>
      <t>PCI:</t>
    </r>
    <r>
      <rPr>
        <sz val="11"/>
        <rFont val="Arial"/>
        <family val="2"/>
      </rPr>
      <t xml:space="preserve"> Porcentaje de Capacitaciones para el Autoempleo Impartidas.</t>
    </r>
  </si>
  <si>
    <t>Componente (Dirección de Desarrollo Social Comunitario)</t>
  </si>
  <si>
    <r>
      <rPr>
        <b/>
        <sz val="11"/>
        <rFont val="Arial"/>
        <family val="2"/>
      </rPr>
      <t>4.2.1.1.11.</t>
    </r>
    <r>
      <rPr>
        <sz val="11"/>
        <rFont val="Arial"/>
        <family val="2"/>
      </rPr>
      <t xml:space="preserve"> Atenciones en actividades sociales, brigadas y eventos  que contribuyen al  desarrollo y el mejoramiento de las condiciones de vida de los benitojuarenses realizados.</t>
    </r>
  </si>
  <si>
    <t>Actividad
(Dirección de Desarrollo Social Comunitario)</t>
  </si>
  <si>
    <r>
      <rPr>
        <b/>
        <sz val="11"/>
        <rFont val="Arial"/>
        <family val="2"/>
      </rPr>
      <t>4.2.1.1.11.1.</t>
    </r>
    <r>
      <rPr>
        <sz val="11"/>
        <rFont val="Arial"/>
        <family val="2"/>
      </rPr>
      <t xml:space="preserve"> Realización de actividades, brigadas y eventos que fomentan el fortalecimiento del desarrollo social y el desarrollo comunitario a niñas, niños, adolescentes y la familia.</t>
    </r>
  </si>
  <si>
    <t>Componente
( Coordinación de Centros de Desarrollo Comunitario)</t>
  </si>
  <si>
    <r>
      <t>4.2.1.1.12.</t>
    </r>
    <r>
      <rPr>
        <sz val="11"/>
        <rFont val="Arial"/>
        <family val="2"/>
      </rPr>
      <t xml:space="preserve"> Atenciones para el autoempleo en los Centros de Desarrollo Comunitario y en el Centro de Emprendimiento y Desarrollo Humano para las Juventudes, Realizadas.
</t>
    </r>
    <r>
      <rPr>
        <b/>
        <sz val="11"/>
        <rFont val="Arial"/>
        <family val="2"/>
      </rPr>
      <t xml:space="preserve">CDC: </t>
    </r>
    <r>
      <rPr>
        <sz val="11"/>
        <rFont val="Arial"/>
        <family val="2"/>
      </rPr>
      <t>Centros de Desarrollo Comunitario.</t>
    </r>
  </si>
  <si>
    <t>Actividad (Coordinación de Centros de Desarrollo Comunitario)</t>
  </si>
  <si>
    <r>
      <rPr>
        <b/>
        <sz val="11"/>
        <color theme="1"/>
        <rFont val="Arial"/>
        <family val="2"/>
      </rPr>
      <t>4.2.1.1.12.1.</t>
    </r>
    <r>
      <rPr>
        <sz val="11"/>
        <color theme="1"/>
        <rFont val="Arial"/>
        <family val="2"/>
      </rPr>
      <t xml:space="preserve"> Realización de Capacitaciones para el autoempleo y actividades recreativas y formativas.</t>
    </r>
  </si>
  <si>
    <r>
      <rPr>
        <b/>
        <sz val="11"/>
        <color rgb="FF000000"/>
        <rFont val="Arial"/>
        <family val="2"/>
      </rPr>
      <t>4.2.1.1.12.2.</t>
    </r>
    <r>
      <rPr>
        <sz val="11"/>
        <color rgb="FF000000"/>
        <rFont val="Arial"/>
        <family val="2"/>
      </rPr>
      <t xml:space="preserve"> Realización de eventos que fomentan la participación de las personas para obtener un constancia de capacitación, que ampare sus conocimientos</t>
    </r>
  </si>
  <si>
    <r>
      <rPr>
        <b/>
        <sz val="11"/>
        <color rgb="FF000000"/>
        <rFont val="Arial"/>
        <family val="2"/>
      </rPr>
      <t>PER:</t>
    </r>
    <r>
      <rPr>
        <sz val="11"/>
        <color rgb="FF000000"/>
        <rFont val="Arial"/>
        <family val="2"/>
      </rPr>
      <t xml:space="preserve"> Porcentaje  de eventos  realizados.</t>
    </r>
  </si>
  <si>
    <t>Componente
(Coordinación de Programas Sociales)</t>
  </si>
  <si>
    <t>Actividad (Coordinación de Programas Sociales)</t>
  </si>
  <si>
    <r>
      <t>4.2.1.1.13.1.</t>
    </r>
    <r>
      <rPr>
        <sz val="11"/>
        <rFont val="Arial"/>
        <family val="2"/>
      </rPr>
      <t xml:space="preserve"> Realización de eventos que fomentan el autoempleo.</t>
    </r>
  </si>
  <si>
    <r>
      <t>4.2.1.1.13.2.</t>
    </r>
    <r>
      <rPr>
        <sz val="11"/>
        <rFont val="Arial"/>
        <family val="2"/>
      </rPr>
      <t xml:space="preserve"> Implementación de  talleres  para el autoempleo para personas adultas mayores.</t>
    </r>
  </si>
  <si>
    <t>Actividad
(Coordinación de Programas Sociales)</t>
  </si>
  <si>
    <r>
      <rPr>
        <b/>
        <sz val="11"/>
        <rFont val="Arial"/>
        <family val="2"/>
      </rPr>
      <t>4.2.1.1.13.4.</t>
    </r>
    <r>
      <rPr>
        <sz val="11"/>
        <rFont val="Arial"/>
        <family val="2"/>
      </rPr>
      <t xml:space="preserve"> Realización de cursos vacacionales a niñas y niños en zonas prioritarias.</t>
    </r>
  </si>
  <si>
    <r>
      <rPr>
        <b/>
        <sz val="11"/>
        <rFont val="Arial"/>
        <family val="2"/>
      </rPr>
      <t>PCVI</t>
    </r>
    <r>
      <rPr>
        <sz val="11"/>
        <rFont val="Arial"/>
        <family val="2"/>
      </rPr>
      <t>: Porcentaje de Cursos Vacacionales Impartidos.</t>
    </r>
  </si>
  <si>
    <t>Componente (Coordinación de Programas de Asistencia Alimentaria)</t>
  </si>
  <si>
    <r>
      <t xml:space="preserve">4.2.1.1.14. </t>
    </r>
    <r>
      <rPr>
        <sz val="11"/>
        <rFont val="Arial"/>
        <family val="2"/>
      </rPr>
      <t>Apoyos de asistencia alimentaria a la población en general lo cual contribuye a revertir las tendencias y las cifras crecientes de los problemas de una mala nutrición, entregados.</t>
    </r>
  </si>
  <si>
    <r>
      <t xml:space="preserve">PAAAE: </t>
    </r>
    <r>
      <rPr>
        <sz val="11"/>
        <rFont val="Arial"/>
        <family val="2"/>
      </rPr>
      <t>Porcentaje de Apoyos de Asistencia Alimentaria, Entregados.</t>
    </r>
  </si>
  <si>
    <t>Actividad
(Coordinación de Programas de Asistencia Alimentaria)</t>
  </si>
  <si>
    <r>
      <t xml:space="preserve">4.2.1.1.14.1.  </t>
    </r>
    <r>
      <rPr>
        <sz val="11"/>
        <rFont val="Arial"/>
        <family val="2"/>
      </rPr>
      <t>Recepción y distribución de raciones  de desayunos fríos y  calientes a niñas y niños de las escuelas inscritas al programa.</t>
    </r>
  </si>
  <si>
    <r>
      <t xml:space="preserve">PRDFCE: </t>
    </r>
    <r>
      <rPr>
        <sz val="11"/>
        <rFont val="Arial"/>
        <family val="2"/>
      </rPr>
      <t>Porcentaje de Raciones de Desayunos Fríos y Calientes Entregados.</t>
    </r>
  </si>
  <si>
    <r>
      <t>PRAE:</t>
    </r>
    <r>
      <rPr>
        <sz val="11"/>
        <rFont val="Arial"/>
        <family val="2"/>
      </rPr>
      <t xml:space="preserve"> Porcentaje de Raciones Alimentarias en el comedor comunitario Entregadas.</t>
    </r>
  </si>
  <si>
    <r>
      <t>4.2.1.1.14.3.</t>
    </r>
    <r>
      <rPr>
        <sz val="11"/>
        <rFont val="Arial"/>
        <family val="2"/>
      </rPr>
      <t xml:space="preserve"> Entrega de apoyos  de asistencia alimentaria a sujetos de atención prioritaria.</t>
    </r>
  </si>
  <si>
    <r>
      <t xml:space="preserve">PAASE: </t>
    </r>
    <r>
      <rPr>
        <sz val="11"/>
        <rFont val="Arial"/>
        <family val="2"/>
      </rPr>
      <t>Porcentaje de Apoyos Alimentarios a Sujetos de atención prioritaria Entregados.</t>
    </r>
  </si>
  <si>
    <t>Componente
(Dirección de Servicios de Salud)</t>
  </si>
  <si>
    <t>Actividad
(Coordinación de Servicios Médicos)</t>
  </si>
  <si>
    <t>Actividad (Coordinación de Programas Médicos Especiales)</t>
  </si>
  <si>
    <t>Actividad
(Coordinación Salud Mental)</t>
  </si>
  <si>
    <t>Componente
(Coordinación de Atención a la Discapacidad)</t>
  </si>
  <si>
    <t>Actividad
(Coordinación de Atención a la Discapacidad)</t>
  </si>
  <si>
    <t>Componente (Dirección de la Familia)</t>
  </si>
  <si>
    <r>
      <rPr>
        <b/>
        <sz val="11"/>
        <color theme="1"/>
        <rFont val="Arial"/>
        <family val="2"/>
      </rPr>
      <t>4.2.1.1.17</t>
    </r>
    <r>
      <rPr>
        <sz val="11"/>
        <color theme="1"/>
        <rFont val="Arial"/>
        <family val="2"/>
      </rPr>
      <t xml:space="preserve">. Planear, Coordinar, y Supervisar, Eventos y Actividades, </t>
    </r>
    <r>
      <rPr>
        <sz val="11"/>
        <rFont val="Arial"/>
        <family val="2"/>
      </rPr>
      <t>que fomenten el Buen Trato en Familia y la Atención a las Personas Adultas Mayore</t>
    </r>
    <r>
      <rPr>
        <sz val="11"/>
        <color theme="1"/>
        <rFont val="Arial"/>
        <family val="2"/>
      </rPr>
      <t>s realizadas.</t>
    </r>
  </si>
  <si>
    <r>
      <rPr>
        <b/>
        <sz val="11"/>
        <color theme="1"/>
        <rFont val="Arial"/>
        <family val="2"/>
      </rPr>
      <t xml:space="preserve">PEAS: </t>
    </r>
    <r>
      <rPr>
        <sz val="11"/>
        <color theme="1"/>
        <rFont val="Arial"/>
        <family val="2"/>
      </rPr>
      <t>Porcentaje de Eventos y Actividades Coordinados y Supervisados.</t>
    </r>
  </si>
  <si>
    <t>Actividad
(Dirección de la Familia)</t>
  </si>
  <si>
    <r>
      <rPr>
        <b/>
        <sz val="11"/>
        <color theme="1"/>
        <rFont val="Arial"/>
        <family val="2"/>
      </rPr>
      <t>4.2.1.1.17.1.</t>
    </r>
    <r>
      <rPr>
        <sz val="11"/>
        <color theme="1"/>
        <rFont val="Arial"/>
        <family val="2"/>
      </rPr>
      <t xml:space="preserve">  Participación en actividades, brigadas y eventos, que fomenten la sana convivencia en el núcleo familiar y su comunidad. </t>
    </r>
  </si>
  <si>
    <r>
      <rPr>
        <b/>
        <sz val="11"/>
        <color theme="1"/>
        <rFont val="Arial"/>
        <family val="2"/>
      </rPr>
      <t xml:space="preserve">PPBER: </t>
    </r>
    <r>
      <rPr>
        <sz val="11"/>
        <color theme="1"/>
        <rFont val="Arial"/>
        <family val="2"/>
      </rPr>
      <t>Porcentaje  de Participación en Actividades, Brigadas y Eventos Realizados</t>
    </r>
  </si>
  <si>
    <t>Componente (Coordinación para las Personas Adultas Mayores)</t>
  </si>
  <si>
    <r>
      <rPr>
        <b/>
        <sz val="11"/>
        <color theme="1"/>
        <rFont val="Arial"/>
        <family val="2"/>
      </rPr>
      <t>4.2.1.1.18</t>
    </r>
    <r>
      <rPr>
        <sz val="11"/>
        <color theme="1"/>
        <rFont val="Arial"/>
        <family val="2"/>
      </rPr>
      <t xml:space="preserve">. Servicios integrales para personas adultas mayores, otorgados. </t>
    </r>
  </si>
  <si>
    <r>
      <rPr>
        <b/>
        <sz val="11"/>
        <color theme="1"/>
        <rFont val="Arial"/>
        <family val="2"/>
      </rPr>
      <t xml:space="preserve">PSAMO: </t>
    </r>
    <r>
      <rPr>
        <sz val="11"/>
        <color theme="1"/>
        <rFont val="Arial"/>
        <family val="2"/>
      </rPr>
      <t>Porcentaje de Servicios integrales a personas Adultas Mayores Otorgados.</t>
    </r>
  </si>
  <si>
    <t>Actividad
(Coordinación para las Personas Adultas Mayores)</t>
  </si>
  <si>
    <r>
      <rPr>
        <b/>
        <sz val="11"/>
        <color theme="1"/>
        <rFont val="Arial"/>
        <family val="2"/>
      </rPr>
      <t>4.2.1.1.18.1.</t>
    </r>
    <r>
      <rPr>
        <sz val="11"/>
        <color theme="1"/>
        <rFont val="Arial"/>
        <family val="2"/>
      </rPr>
      <t xml:space="preserve"> Realización de servicios psicológicos,  nutricionales, jurídicos, laborales y de trabajo social para mejorar el bienestar físico, emocional y social de las personas adultas mayores.</t>
    </r>
  </si>
  <si>
    <r>
      <rPr>
        <b/>
        <sz val="11"/>
        <color theme="1"/>
        <rFont val="Arial"/>
        <family val="2"/>
      </rPr>
      <t xml:space="preserve">PSR: </t>
    </r>
    <r>
      <rPr>
        <sz val="11"/>
        <color theme="1"/>
        <rFont val="Arial"/>
        <family val="2"/>
      </rPr>
      <t xml:space="preserve">Porcentaje de Servicios Psicológicos,  Nutricionales, Jurídicos,  laborales y de trabajo Social Realizados. </t>
    </r>
  </si>
  <si>
    <r>
      <t xml:space="preserve">4.2.1.1.18.2 </t>
    </r>
    <r>
      <rPr>
        <sz val="11"/>
        <color theme="1"/>
        <rFont val="Arial"/>
        <family val="2"/>
      </rPr>
      <t>Realización de actividades culturales, deportivas y sociales en los diferentes clubs de personas adultas mayores para fomentar la sana convivencia entre sus integrantes.</t>
    </r>
  </si>
  <si>
    <r>
      <rPr>
        <b/>
        <sz val="11"/>
        <rFont val="Arial"/>
        <family val="2"/>
      </rPr>
      <t>4.2.1.1.18.3</t>
    </r>
    <r>
      <rPr>
        <sz val="11"/>
        <rFont val="Arial"/>
        <family val="2"/>
      </rPr>
      <t xml:space="preserve"> Realización de entrega de raciones de alimentos para las personas adultas mayores en la estancia de día y club de la esperanza.</t>
    </r>
  </si>
  <si>
    <r>
      <rPr>
        <b/>
        <sz val="11"/>
        <rFont val="Arial"/>
        <family val="2"/>
      </rPr>
      <t>PRAE:</t>
    </r>
    <r>
      <rPr>
        <sz val="11"/>
        <rFont val="Arial"/>
        <family val="2"/>
      </rPr>
      <t xml:space="preserve"> Porcentaje de Raciones Alimenticias Entregadas.</t>
    </r>
  </si>
  <si>
    <r>
      <rPr>
        <b/>
        <sz val="11"/>
        <rFont val="Arial"/>
        <family val="2"/>
      </rPr>
      <t xml:space="preserve">PSR: </t>
    </r>
    <r>
      <rPr>
        <sz val="11"/>
        <rFont val="Arial"/>
        <family val="2"/>
      </rPr>
      <t>Porcentaje de</t>
    </r>
    <r>
      <rPr>
        <b/>
        <sz val="11"/>
        <rFont val="Arial"/>
        <family val="2"/>
      </rPr>
      <t xml:space="preserve"> </t>
    </r>
    <r>
      <rPr>
        <sz val="11"/>
        <rFont val="Arial"/>
        <family val="2"/>
      </rPr>
      <t xml:space="preserve">Servicios Psicológicos,  Nutricionales, Jurídicos, trabajo social , realizados.
</t>
    </r>
  </si>
  <si>
    <r>
      <rPr>
        <b/>
        <sz val="11"/>
        <rFont val="Arial"/>
        <family val="2"/>
      </rPr>
      <t>PIUCE:</t>
    </r>
    <r>
      <rPr>
        <sz val="11"/>
        <rFont val="Arial"/>
        <family val="2"/>
      </rPr>
      <t xml:space="preserve"> Porcentaje de Insumos de Uso y Consumo Entregados.</t>
    </r>
  </si>
  <si>
    <t>Componente
(Coordinación del Buen Trato en Familia)</t>
  </si>
  <si>
    <r>
      <rPr>
        <b/>
        <sz val="11"/>
        <rFont val="Arial"/>
        <family val="2"/>
      </rPr>
      <t>PSABR</t>
    </r>
    <r>
      <rPr>
        <sz val="11"/>
        <rFont val="Arial"/>
        <family val="2"/>
      </rPr>
      <t>: Porcentaje de Sensibilizaciones con Acciones del Buen trato de la no violencia Realizadas.</t>
    </r>
  </si>
  <si>
    <t>Actividad
(Coordinación del Buen Trato en Familia)</t>
  </si>
  <si>
    <r>
      <rPr>
        <b/>
        <sz val="11"/>
        <rFont val="Arial"/>
        <family val="2"/>
      </rPr>
      <t>4.2.1.1.20.1.</t>
    </r>
    <r>
      <rPr>
        <sz val="11"/>
        <rFont val="Arial"/>
        <family val="2"/>
      </rPr>
      <t xml:space="preserve"> Impartición de capacitaciones sobre el buen trato en familia para población en general.</t>
    </r>
  </si>
  <si>
    <r>
      <rPr>
        <b/>
        <sz val="11"/>
        <rFont val="Arial"/>
        <family val="2"/>
      </rPr>
      <t>4.2.1.1.20.2.</t>
    </r>
    <r>
      <rPr>
        <sz val="11"/>
        <rFont val="Arial"/>
        <family val="2"/>
      </rPr>
      <t xml:space="preserve"> Realización de eventos que promueven el fortalecimiento de los valores y la integración familiar de los benitojuareses. </t>
    </r>
  </si>
  <si>
    <r>
      <rPr>
        <b/>
        <sz val="11"/>
        <rFont val="Arial"/>
        <family val="2"/>
      </rPr>
      <t>PEFVIR:</t>
    </r>
    <r>
      <rPr>
        <sz val="11"/>
        <rFont val="Arial"/>
        <family val="2"/>
      </rPr>
      <t xml:space="preserve"> Porcentaje de Eventos que promueven el Fortalecimiento de los Valores y la Integración familiar Realizados.</t>
    </r>
  </si>
  <si>
    <r>
      <t xml:space="preserve">PVSR: </t>
    </r>
    <r>
      <rPr>
        <sz val="11"/>
        <rFont val="Arial"/>
        <family val="2"/>
      </rPr>
      <t>Porcentaje de verificaciones y supervisiones realizadas.</t>
    </r>
  </si>
  <si>
    <r>
      <t xml:space="preserve">PAR: </t>
    </r>
    <r>
      <rPr>
        <sz val="11"/>
        <rFont val="Arial"/>
        <family val="2"/>
      </rPr>
      <t>Porcentaje de Actividades   físicas y  de regularización Realizadas.</t>
    </r>
  </si>
  <si>
    <r>
      <rPr>
        <b/>
        <sz val="12"/>
        <color theme="1"/>
        <rFont val="Arial"/>
        <family val="2"/>
      </rPr>
      <t>4.2.1.1.15.</t>
    </r>
    <r>
      <rPr>
        <sz val="12"/>
        <color theme="1"/>
        <rFont val="Arial"/>
        <family val="2"/>
      </rPr>
      <t xml:space="preserve"> Servicios integrales de Salud  para la población de atención prioritaria otorgados.</t>
    </r>
  </si>
  <si>
    <r>
      <rPr>
        <b/>
        <sz val="12"/>
        <color theme="1"/>
        <rFont val="Arial"/>
        <family val="2"/>
      </rPr>
      <t>PSSO:</t>
    </r>
    <r>
      <rPr>
        <sz val="12"/>
        <color theme="1"/>
        <rFont val="Arial"/>
        <family val="2"/>
      </rPr>
      <t xml:space="preserve"> Porcentaje de Servicios de Salud Otorgados.</t>
    </r>
  </si>
  <si>
    <r>
      <rPr>
        <b/>
        <sz val="12"/>
        <color theme="1"/>
        <rFont val="Arial"/>
        <family val="2"/>
      </rPr>
      <t>PAMPR:</t>
    </r>
    <r>
      <rPr>
        <sz val="12"/>
        <color theme="1"/>
        <rFont val="Arial"/>
        <family val="2"/>
      </rPr>
      <t xml:space="preserve"> Porcentaje de Atenciones Médicas, odontológicas y Preventivas Realizadas.</t>
    </r>
  </si>
  <si>
    <r>
      <rPr>
        <b/>
        <sz val="12"/>
        <rFont val="Arial"/>
        <family val="2"/>
      </rPr>
      <t>4.2.1.1.15.2.</t>
    </r>
    <r>
      <rPr>
        <sz val="12"/>
        <rFont val="Arial"/>
        <family val="2"/>
      </rPr>
      <t xml:space="preserve"> Realización de atenciones en programas médicos especiales para las personas de atención prioritaria.</t>
    </r>
  </si>
  <si>
    <r>
      <rPr>
        <b/>
        <sz val="12"/>
        <color theme="1"/>
        <rFont val="Arial"/>
        <family val="2"/>
      </rPr>
      <t>PAMO:</t>
    </r>
    <r>
      <rPr>
        <sz val="12"/>
        <color theme="1"/>
        <rFont val="Arial"/>
        <family val="2"/>
      </rPr>
      <t xml:space="preserve"> Porcentaje de Atenciones Médicos Especiales Otorgados.</t>
    </r>
  </si>
  <si>
    <r>
      <rPr>
        <b/>
        <sz val="12"/>
        <rFont val="Arial"/>
        <family val="2"/>
      </rPr>
      <t>4.2.1.1.15.3</t>
    </r>
    <r>
      <rPr>
        <sz val="12"/>
        <rFont val="Arial"/>
        <family val="2"/>
      </rPr>
      <t xml:space="preserve"> Realización de atenciones de Salud Mental para la población benitojuarense.</t>
    </r>
  </si>
  <si>
    <r>
      <t>4.2.1.1.16.</t>
    </r>
    <r>
      <rPr>
        <sz val="12"/>
        <color theme="1"/>
        <rFont val="Arial"/>
        <family val="2"/>
      </rPr>
      <t xml:space="preserve"> Servicios Integrales a personas con discapacidad o en riesgo potencial de presentarlo en el Centro de Rehabilitación Integral Municipal, brindados.
</t>
    </r>
    <r>
      <rPr>
        <b/>
        <sz val="12"/>
        <color theme="1"/>
        <rFont val="Arial"/>
        <family val="2"/>
      </rPr>
      <t xml:space="preserve">CRIM: </t>
    </r>
    <r>
      <rPr>
        <sz val="12"/>
        <color theme="1"/>
        <rFont val="Arial"/>
        <family val="2"/>
      </rPr>
      <t>Centro de Rehabilitación Integral Municipal.</t>
    </r>
  </si>
  <si>
    <r>
      <t>PSIB:</t>
    </r>
    <r>
      <rPr>
        <sz val="12"/>
        <color theme="1"/>
        <rFont val="Arial"/>
        <family val="2"/>
      </rPr>
      <t xml:space="preserve"> Porcentaje de Servicios Integrales en el CRIM, Brindados.</t>
    </r>
  </si>
  <si>
    <r>
      <rPr>
        <b/>
        <sz val="12"/>
        <color theme="1"/>
        <rFont val="Arial"/>
        <family val="2"/>
      </rPr>
      <t>4.2.1.1.16.1.</t>
    </r>
    <r>
      <rPr>
        <sz val="12"/>
        <color theme="1"/>
        <rFont val="Arial"/>
        <family val="2"/>
      </rPr>
      <t xml:space="preserve"> Realización de terapias de rehabilitación para personas con discapacidad temporal y/o permanente.</t>
    </r>
  </si>
  <si>
    <r>
      <rPr>
        <b/>
        <sz val="12"/>
        <color theme="1"/>
        <rFont val="Arial"/>
        <family val="2"/>
      </rPr>
      <t>PTRR:</t>
    </r>
    <r>
      <rPr>
        <sz val="12"/>
        <color theme="1"/>
        <rFont val="Arial"/>
        <family val="2"/>
      </rPr>
      <t xml:space="preserve"> Porcentaje de Terapias de Rehabilitación Realizadas.</t>
    </r>
  </si>
  <si>
    <r>
      <rPr>
        <b/>
        <sz val="12"/>
        <rFont val="Arial"/>
        <family val="2"/>
      </rPr>
      <t xml:space="preserve">PSIR: </t>
    </r>
    <r>
      <rPr>
        <sz val="12"/>
        <rFont val="Arial"/>
        <family val="2"/>
      </rPr>
      <t>Porcentaje de Servicios de Inclusión Realizados.</t>
    </r>
  </si>
  <si>
    <t>Trimestral</t>
  </si>
  <si>
    <t xml:space="preserve">Trimestral </t>
  </si>
  <si>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Políticas, Acuerdos, Planes y Programas.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</si>
  <si>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</si>
  <si>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Contratos, Reglamentos, Lineamientos, Convenios, Acuerdos, Actas y Actos Jurídicos.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</si>
  <si>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Procesos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</si>
  <si>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 Integrales.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</si>
  <si>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Actividades Planeadas y Coordinadas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</si>
  <si>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económicos, donativos y de recursos.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</si>
  <si>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y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</si>
  <si>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Apoyos de asistencia social.</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</si>
  <si>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Estudios socioeconómicos.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</si>
  <si>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Procedimientos Administrativos.</t>
    </r>
  </si>
  <si>
    <r>
      <t xml:space="preserve">UNIDAD DE MEDIDA DEL INDICADOR:
</t>
    </r>
    <r>
      <rPr>
        <sz val="11"/>
        <rFont val="Arial"/>
        <family val="2"/>
      </rPr>
      <t>Porcentaje.</t>
    </r>
    <r>
      <rPr>
        <b/>
        <sz val="11"/>
        <rFont val="Arial"/>
        <family val="2"/>
      </rPr>
      <t xml:space="preserve">
UNIDAD DE MEDIDA DE LAS VARIABLES:
</t>
    </r>
    <r>
      <rPr>
        <sz val="11"/>
        <rFont val="Arial"/>
        <family val="2"/>
      </rPr>
      <t>Reportes Contables, Presupuestarios y Financieros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</si>
  <si>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Cédulas nominales.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</si>
  <si>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Colaboradores.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</si>
  <si>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Capacitaciones.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</si>
  <si>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Inventarios.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</si>
  <si>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Suministros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</si>
  <si>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</si>
  <si>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</si>
  <si>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t xml:space="preserve">UNIDAD DE MEDIDA DEL INDICADOR:
</t>
    </r>
    <r>
      <rPr>
        <sz val="11"/>
        <rFont val="Arial"/>
        <family val="2"/>
      </rPr>
      <t>Porcentaje.</t>
    </r>
    <r>
      <rPr>
        <b/>
        <sz val="11"/>
        <rFont val="Arial"/>
        <family val="2"/>
      </rPr>
      <t xml:space="preserve">
UNIDAD DE MEDIDA DE LAS </t>
    </r>
    <r>
      <rPr>
        <sz val="11"/>
        <rFont val="Arial"/>
        <family val="2"/>
      </rPr>
      <t>VARIABLES:
Servicios de mantenimiento.</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</si>
  <si>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Entregados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</si>
  <si>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Donativos Recibidos.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</si>
  <si>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Instituciones públicas y privadas, Fundaciones, Asociaciones, Empresas Socialmente Responsables y la Sociedad Civil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</si>
  <si>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</si>
  <si>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Actividades.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</si>
  <si>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Estímulos de educación, alimentación y salud.</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</si>
  <si>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</si>
  <si>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Clases.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</si>
  <si>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Actividades educativas sociales, culturales, deportivas, recreativas inclusivas y formativas. Realizadas.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</si>
  <si>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
Raciones.</t>
    </r>
  </si>
  <si>
    <r>
      <t>UNIDAD DE MEDIDA DEL INDICADOR:</t>
    </r>
    <r>
      <rPr>
        <sz val="11"/>
        <rFont val="Arial"/>
        <family val="2"/>
      </rPr>
      <t xml:space="preserve"> 
Porcentaje.
</t>
    </r>
    <r>
      <rPr>
        <b/>
        <sz val="11"/>
        <rFont val="Arial"/>
        <family val="2"/>
      </rPr>
      <t xml:space="preserve">UNIDAD DE MEDIDA DE LAS VARIABLES:
</t>
    </r>
    <r>
      <rPr>
        <sz val="11"/>
        <rFont val="Arial"/>
        <family val="2"/>
      </rPr>
      <t>Verificaciones y Supervisiones</t>
    </r>
  </si>
  <si>
    <r>
      <t xml:space="preserve">UNIDAD DE MEDIDA DEL INDICADOR: 
</t>
    </r>
    <r>
      <rPr>
        <sz val="11"/>
        <rFont val="Arial"/>
        <family val="2"/>
      </rPr>
      <t>Porcentaje.</t>
    </r>
    <r>
      <rPr>
        <b/>
        <sz val="11"/>
        <rFont val="Arial"/>
        <family val="2"/>
      </rPr>
      <t xml:space="preserve">
UNIDAD DE MEDIA DE LAS VARIABLES: 
</t>
    </r>
    <r>
      <rPr>
        <sz val="11"/>
        <rFont val="Arial"/>
        <family val="2"/>
      </rPr>
      <t>Servicios.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</si>
  <si>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 y Acompañamientos Psicológicos.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</si>
  <si>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Servicios Integrales.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</si>
  <si>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Ingresos.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</si>
  <si>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Atenciones.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</si>
  <si>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Insumos.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</si>
  <si>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</si>
  <si>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Actividades Recreativas, Lúdicas, Deportivas, Educativas y Formativas.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</si>
  <si>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</si>
  <si>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Pláticas y talleres.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</si>
  <si>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
Capacitaciones.</t>
    </r>
  </si>
  <si>
    <r>
      <rPr>
        <b/>
        <sz val="11"/>
        <rFont val="Arial"/>
        <family val="2"/>
      </rPr>
      <t>UNIDAD DE MEDIDA DEL INDICADOR:</t>
    </r>
    <r>
      <rPr>
        <sz val="11"/>
        <rFont val="Arial"/>
        <family val="2"/>
      </rPr>
      <t xml:space="preserve">
Porcentaje.
</t>
    </r>
    <r>
      <rPr>
        <b/>
        <sz val="11"/>
        <rFont val="Arial"/>
        <family val="2"/>
      </rPr>
      <t xml:space="preserve">
UNIDAD DE MEDIDA DE LAS VARIABLES:</t>
    </r>
    <r>
      <rPr>
        <sz val="11"/>
        <rFont val="Arial"/>
        <family val="2"/>
      </rPr>
      <t xml:space="preserve">
Actividades, brigadas eventos.</t>
    </r>
  </si>
  <si>
    <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</si>
  <si>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Cursos y Actividades.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</si>
  <si>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Eventos.</t>
    </r>
  </si>
  <si>
    <r>
      <rPr>
        <b/>
        <sz val="11"/>
        <rFont val="Arial"/>
        <family val="2"/>
      </rPr>
      <t xml:space="preserve">UNIDAD DE MEDIDA DEL INDICADOR:
</t>
    </r>
    <r>
      <rPr>
        <sz val="11"/>
        <rFont val="Arial"/>
        <family val="2"/>
      </rPr>
      <t>Porcentaje.</t>
    </r>
    <r>
      <rPr>
        <b/>
        <sz val="11"/>
        <rFont val="Arial"/>
        <family val="2"/>
      </rPr>
      <t xml:space="preserve">
UNIDAD DE MEDIDA DE LAS VARIABLES:
</t>
    </r>
    <r>
      <rPr>
        <sz val="11"/>
        <rFont val="Arial"/>
        <family val="2"/>
      </rPr>
      <t>Atenciones.</t>
    </r>
  </si>
  <si>
    <r>
      <rPr>
        <b/>
        <sz val="11"/>
        <rFont val="Arial"/>
        <family val="2"/>
      </rP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</si>
  <si>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Talleres.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</si>
  <si>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</si>
  <si>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Cursos vacacionales.</t>
    </r>
  </si>
  <si>
    <r>
      <t xml:space="preserve">UNIDAD DE MEDIDA DEL INDICADOR:
</t>
    </r>
    <r>
      <rPr>
        <sz val="11"/>
        <rFont val="Arial"/>
        <family val="2"/>
      </rPr>
      <t>Porcentaje.</t>
    </r>
    <r>
      <rPr>
        <b/>
        <sz val="11"/>
        <rFont val="Arial"/>
        <family val="2"/>
      </rPr>
      <t xml:space="preserve">
UNIDAD DE MEDIDA DE LAS VARIABLES:
</t>
    </r>
    <r>
      <rPr>
        <sz val="11"/>
        <rFont val="Arial"/>
        <family val="2"/>
      </rPr>
      <t>Apoyos de asistencia alimentaria.</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</si>
  <si>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Raciones.</t>
    </r>
  </si>
  <si>
    <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Apoyos alimentarios.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</si>
  <si>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de Salud.</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</si>
  <si>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Atenciones.</t>
    </r>
  </si>
  <si>
    <r>
      <t xml:space="preserve">UNIDAD DE MEDIDA DEL INDICADOR:
</t>
    </r>
    <r>
      <rPr>
        <sz val="12"/>
        <color theme="1"/>
        <rFont val="Arial"/>
        <family val="2"/>
      </rPr>
      <t>Porcentaje.</t>
    </r>
    <r>
      <rPr>
        <b/>
        <sz val="12"/>
        <color theme="1"/>
        <rFont val="Arial"/>
        <family val="2"/>
      </rPr>
      <t xml:space="preserve">
UNIDAD DE MEDIDA DE LAS VARIABLES:
</t>
    </r>
    <r>
      <rPr>
        <sz val="12"/>
        <color theme="1"/>
        <rFont val="Arial"/>
        <family val="2"/>
      </rPr>
      <t>Atenciones.</t>
    </r>
  </si>
  <si>
    <r>
      <t xml:space="preserve">UNIDAD DE MEDIA DEL INDICADOR:
</t>
    </r>
    <r>
      <rPr>
        <sz val="12"/>
        <color theme="1"/>
        <rFont val="Arial"/>
        <family val="2"/>
      </rPr>
      <t>Porcentaje.</t>
    </r>
    <r>
      <rPr>
        <b/>
        <sz val="12"/>
        <color theme="1"/>
        <rFont val="Arial"/>
        <family val="2"/>
      </rPr>
      <t xml:space="preserve">
UNIDAD DE MEDIDA DE LAS VARIABLES:
</t>
    </r>
    <r>
      <rPr>
        <sz val="12"/>
        <color theme="1"/>
        <rFont val="Arial"/>
        <family val="2"/>
      </rPr>
      <t>Servicios integrales.</t>
    </r>
  </si>
  <si>
    <r>
      <rPr>
        <b/>
        <sz val="12"/>
        <color theme="1"/>
        <rFont val="Arial"/>
        <family val="2"/>
      </rPr>
      <t>UNIDAD DE MEDIDA DEL INDICADOR:</t>
    </r>
    <r>
      <rPr>
        <sz val="12"/>
        <color theme="1"/>
        <rFont val="Arial"/>
        <family val="2"/>
      </rPr>
      <t xml:space="preserve">
Porcentaje.
</t>
    </r>
    <r>
      <rPr>
        <b/>
        <sz val="12"/>
        <color theme="1"/>
        <rFont val="Arial"/>
        <family val="2"/>
      </rPr>
      <t>UNIDAD DE MEDIDA DE LAS VARIABLES:</t>
    </r>
    <r>
      <rPr>
        <sz val="12"/>
        <color theme="1"/>
        <rFont val="Arial"/>
        <family val="2"/>
      </rPr>
      <t xml:space="preserve">
Terapias de rehabilitación.</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</si>
  <si>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Servicios de inclusión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</si>
  <si>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y Actividades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</si>
  <si>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</si>
  <si>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Servicios Integrales.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</si>
  <si>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Servicios Psicológicos,  Nutricionales, Jurídicos, laborales y de trabajo social. </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</si>
  <si>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Actividades.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</si>
  <si>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Raciones alimenticias.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</si>
  <si>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Atenciones</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</si>
  <si>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Actividades recreativas y lúdicas.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</si>
  <si>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psicológicos, nutricionales, jurídicos, trabajo social, traslados y visitas de seguimiento.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</si>
  <si>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Insumos de uso y consumo.</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</si>
  <si>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Sensibilización.</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</si>
  <si>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Capacitaciones.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</si>
  <si>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Eventos.</t>
    </r>
  </si>
  <si>
    <t xml:space="preserve">CLAVE Y NOMBRE DEL PPA: E-PPA 4.2 PROGRAMA DE ATENCIÓN INTEGRAL A LA FAMILIA Y PERSONAS EN ESTADO DE VULNERABILIDAD </t>
  </si>
  <si>
    <t>NOMBRE DE LA DEPENDENCIA QUE ATIENDE AL PROGRAMA: SISTEMA MUNICIPAL DIF BENITO JUÁREZ</t>
  </si>
  <si>
    <t>Propósito
(Sistema Municipal DIF de Benito Juárez)</t>
  </si>
  <si>
    <r>
      <rPr>
        <b/>
        <sz val="11"/>
        <rFont val="Arial"/>
        <family val="2"/>
      </rPr>
      <t>4.2.1.1.9.1.</t>
    </r>
    <r>
      <rPr>
        <sz val="11"/>
        <rFont val="Arial"/>
        <family val="2"/>
      </rPr>
      <t xml:space="preserve"> Elaboración de Expedientes para control de ingresos de niñas, niños y adolescentes en la Casa de Asistencia Temporal.</t>
    </r>
  </si>
  <si>
    <r>
      <rPr>
        <b/>
        <sz val="11"/>
        <rFont val="Arial"/>
        <family val="2"/>
      </rPr>
      <t xml:space="preserve">PECIE: </t>
    </r>
    <r>
      <rPr>
        <sz val="11"/>
        <rFont val="Arial"/>
        <family val="2"/>
      </rPr>
      <t>Porcentaje de Expedientes para el Control de Ingresos Elaborados.</t>
    </r>
  </si>
  <si>
    <r>
      <rPr>
        <b/>
        <sz val="11"/>
        <rFont val="Arial"/>
        <family val="2"/>
      </rPr>
      <t xml:space="preserve">4.2.1.1.9.4. </t>
    </r>
    <r>
      <rPr>
        <sz val="11"/>
        <rFont val="Arial"/>
        <family val="2"/>
      </rPr>
      <t>Entrega de insumos para uso (vestido calzado blancos artículos de higiene y limpieza) para las niñas, niños, adolescentes de la Casa de Asistencia Temporal.</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</si>
  <si>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Expedientes.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</si>
  <si>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Acompañamientos</t>
    </r>
  </si>
  <si>
    <t>ELABORÓ
C. Minelia del Rosario Villanueva Aguilar
Coordinación de Planeación y Evaluación del Sistema
para el Desarrollo Integral de la Familia de Benito Juárez</t>
  </si>
  <si>
    <t>AUTORIZÓ
C. Doris Marisol Sendo Rodríguez
Dirección General del Sistema para el Desarrollo
Integral de la Familia de Benito Juárez</t>
  </si>
  <si>
    <r>
      <rPr>
        <b/>
        <sz val="11"/>
        <rFont val="Arial"/>
        <family val="2"/>
      </rPr>
      <t>4.2.1.1.1.1</t>
    </r>
    <r>
      <rPr>
        <sz val="11"/>
        <rFont val="Arial"/>
        <family val="2"/>
      </rPr>
      <t>. Realización de actividades de representación, coordinación, gestión, vinculación y supervisión por parte de la Dirección General del  SMDIFBJ.</t>
    </r>
  </si>
  <si>
    <r>
      <rPr>
        <b/>
        <sz val="11"/>
        <rFont val="Arial"/>
        <family val="2"/>
      </rPr>
      <t>4.2.1.1.1.2.</t>
    </r>
    <r>
      <rPr>
        <sz val="11"/>
        <rFont val="Arial"/>
        <family val="2"/>
      </rPr>
      <t xml:space="preserve"> Elaboración de contratos, convenios, acuerdos, con empresas públicas y privadas, personas físicas y morales, instituciones municipales, estatales, federales e internacionales, actas de consejos y del órgano de Gobierno del SMDIF de Benito Juárez.</t>
    </r>
  </si>
  <si>
    <r>
      <rPr>
        <b/>
        <sz val="11"/>
        <rFont val="Arial"/>
        <family val="2"/>
      </rPr>
      <t>4.2.1.1.1.4.</t>
    </r>
    <r>
      <rPr>
        <sz val="11"/>
        <rFont val="Arial"/>
        <family val="2"/>
      </rPr>
      <t xml:space="preserve"> Realización de acciones integrales para proyectar una imagen sólida de la institución, promover vinculaciones con diferentes organismos públicos y privados para gestionar patrocinios y beneficios en favor de los programas que integran el SMDIFBJ y la coordinación de actividades protocolarias interinstitucionales.</t>
    </r>
  </si>
  <si>
    <r>
      <rPr>
        <b/>
        <sz val="11"/>
        <rFont val="Arial"/>
        <family val="2"/>
      </rPr>
      <t>4.2.1.1.1.7.</t>
    </r>
    <r>
      <rPr>
        <sz val="11"/>
        <rFont val="Arial"/>
        <family val="2"/>
      </rPr>
      <t xml:space="preserve"> Atención a las solicitudes de logística para los eventos institucionales del SMDIFBJ, así como municipales y estatales.</t>
    </r>
  </si>
  <si>
    <r>
      <rPr>
        <b/>
        <sz val="11"/>
        <rFont val="Arial"/>
        <family val="2"/>
      </rPr>
      <t>4.2.1.1.1.9</t>
    </r>
    <r>
      <rPr>
        <sz val="11"/>
        <rFont val="Arial"/>
        <family val="2"/>
      </rPr>
      <t xml:space="preserve"> Procuración de apoyos económicos, donativos y de recursos, mediante gestiones del Voluntariado ante instituciones públicas, privadas, asociaciones, entre otros, así como la organización de eventos para coadyuvar al mejoramiento de los programas y servicios del SMDIFBJ. </t>
    </r>
  </si>
  <si>
    <r>
      <rPr>
        <b/>
        <sz val="11"/>
        <color theme="1"/>
        <rFont val="Arial"/>
        <family val="2"/>
      </rPr>
      <t>4.2.1.1.2.3.</t>
    </r>
    <r>
      <rPr>
        <sz val="11"/>
        <color theme="1"/>
        <rFont val="Arial"/>
        <family val="2"/>
      </rPr>
      <t xml:space="preserve"> Recepcionar y brindar orientaciones de los trámites y servicios a las usuarias y los usuarios que acuden al SMDIFBJ y atenciones en general.</t>
    </r>
  </si>
  <si>
    <r>
      <rPr>
        <b/>
        <sz val="11"/>
        <rFont val="Arial"/>
        <family val="2"/>
      </rPr>
      <t>4.2.1.1.3.</t>
    </r>
    <r>
      <rPr>
        <sz val="11"/>
        <rFont val="Arial"/>
        <family val="2"/>
      </rPr>
      <t xml:space="preserve"> Procedimientos administrativos para las diferentes Unidades Administrativas del SMDIFBJ realizados.</t>
    </r>
  </si>
  <si>
    <r>
      <rPr>
        <b/>
        <sz val="11"/>
        <rFont val="Arial"/>
        <family val="2"/>
      </rPr>
      <t xml:space="preserve">4.2.1.1.3.4. </t>
    </r>
    <r>
      <rPr>
        <sz val="11"/>
        <rFont val="Arial"/>
        <family val="2"/>
      </rPr>
      <t>Elaboración de inventarios de bienes, muebles e inmuebles del SMDIF para su adecuado control y verificación.</t>
    </r>
  </si>
  <si>
    <r>
      <rPr>
        <b/>
        <sz val="11"/>
        <rFont val="Arial"/>
        <family val="2"/>
      </rPr>
      <t>4.2.1.1.3.5.</t>
    </r>
    <r>
      <rPr>
        <sz val="11"/>
        <rFont val="Arial"/>
        <family val="2"/>
      </rPr>
      <t xml:space="preserve"> Adquisición de suministros de bienes, insumos, materiales y servicios para la operación del SMDIFBJ.</t>
    </r>
  </si>
  <si>
    <r>
      <rPr>
        <b/>
        <sz val="11"/>
        <rFont val="Arial"/>
        <family val="2"/>
      </rPr>
      <t>4.2.1.1.3.6.</t>
    </r>
    <r>
      <rPr>
        <sz val="11"/>
        <rFont val="Arial"/>
        <family val="2"/>
      </rPr>
      <t xml:space="preserve"> Realización de servicios de mantenimiento y reparación del parque vehicular  del SMDIFBJ para  la preservación, cuidado, control y verificación del parque vehicular.</t>
    </r>
  </si>
  <si>
    <r>
      <rPr>
        <b/>
        <sz val="11"/>
        <rFont val="Arial"/>
        <family val="2"/>
      </rPr>
      <t xml:space="preserve">4.2.1.1.3.8 </t>
    </r>
    <r>
      <rPr>
        <sz val="11"/>
        <rFont val="Arial"/>
        <family val="2"/>
      </rPr>
      <t>Realización de servicios de mantenimiento, reparación, remodelación, intendencia y vigilancia de las instalaciones del SMDIFBJ.</t>
    </r>
  </si>
  <si>
    <r>
      <rPr>
        <b/>
        <sz val="11"/>
        <rFont val="Arial"/>
        <family val="2"/>
      </rPr>
      <t>4.2.1.1.4.</t>
    </r>
    <r>
      <rPr>
        <sz val="11"/>
        <rFont val="Arial"/>
        <family val="2"/>
      </rPr>
      <t xml:space="preserve"> Donativos a las áreas del SMDIFBJ, Asociaciones Civiles y personas de atención prioritaria entregados.</t>
    </r>
  </si>
  <si>
    <r>
      <rPr>
        <b/>
        <sz val="11"/>
        <rFont val="Arial"/>
        <family val="2"/>
      </rPr>
      <t>4.2.1.1.4.1.</t>
    </r>
    <r>
      <rPr>
        <sz val="11"/>
        <rFont val="Arial"/>
        <family val="2"/>
      </rPr>
      <t xml:space="preserve"> Recepción de donativos en especie o monetario.</t>
    </r>
  </si>
  <si>
    <r>
      <rPr>
        <b/>
        <sz val="11"/>
        <rFont val="Arial"/>
        <family val="2"/>
      </rPr>
      <t>4.2.1.1.5.</t>
    </r>
    <r>
      <rPr>
        <sz val="11"/>
        <rFont val="Arial"/>
        <family val="2"/>
      </rPr>
      <t xml:space="preserve"> Atenciones de fortalecimiento en la solución de conflictos y prevención de riesgos psicosociales a través de la cultura de la paz y los derechos de las NNA brindadas.
</t>
    </r>
    <r>
      <rPr>
        <b/>
        <sz val="11"/>
        <rFont val="Arial"/>
        <family val="2"/>
      </rPr>
      <t xml:space="preserve">NNA: </t>
    </r>
    <r>
      <rPr>
        <sz val="11"/>
        <rFont val="Arial"/>
        <family val="2"/>
      </rPr>
      <t>Niñas, Niños y Adolescentes.</t>
    </r>
  </si>
  <si>
    <r>
      <t xml:space="preserve">4.2.1.1.5.1. </t>
    </r>
    <r>
      <rPr>
        <sz val="11"/>
        <rFont val="Arial"/>
        <family val="2"/>
      </rPr>
      <t>Realización de acciones de la cultura de la paz para mejorar la comunicación, las relaciones familiares y sociales, así como acciones educativas enfocadas en los derechos de las NNA de la "Red de Impulsores de la Transformación".</t>
    </r>
  </si>
  <si>
    <r>
      <rPr>
        <b/>
        <sz val="11"/>
        <rFont val="Arial"/>
        <family val="2"/>
      </rPr>
      <t>4.2.1.1.5.2.</t>
    </r>
    <r>
      <rPr>
        <sz val="11"/>
        <rFont val="Arial"/>
        <family val="2"/>
      </rPr>
      <t xml:space="preserve"> Realización de actividades de prevención de riesgos psicosociales dirigido a NNA y adultos y que viven en el municipio de Benito Juárez en situación prioritaria.</t>
    </r>
  </si>
  <si>
    <r>
      <rPr>
        <b/>
        <sz val="11"/>
        <rFont val="Arial"/>
        <family val="2"/>
      </rPr>
      <t>4.2.1.1.5.4.</t>
    </r>
    <r>
      <rPr>
        <sz val="11"/>
        <rFont val="Arial"/>
        <family val="2"/>
      </rPr>
      <t xml:space="preserve"> Impartición de acciones de  prevención del delito dirigido a NNA y personas adultas fomentando la cultura de la legalidad. 
</t>
    </r>
  </si>
  <si>
    <r>
      <rPr>
        <b/>
        <sz val="11"/>
        <rFont val="Arial"/>
        <family val="2"/>
      </rPr>
      <t>4.2.1.1.5.5.</t>
    </r>
    <r>
      <rPr>
        <sz val="11"/>
        <rFont val="Arial"/>
        <family val="2"/>
      </rPr>
      <t xml:space="preserve"> Ejecución de acciones de recreación, cultura y deportes, para niñas, niños, adolescentes y personas adultas.
</t>
    </r>
    <r>
      <rPr>
        <b/>
        <sz val="11"/>
        <rFont val="Arial"/>
        <family val="2"/>
      </rPr>
      <t>Acciones:</t>
    </r>
    <r>
      <rPr>
        <sz val="11"/>
        <rFont val="Arial"/>
        <family val="2"/>
      </rPr>
      <t xml:space="preserve"> Clases, eventos, actividades.</t>
    </r>
  </si>
  <si>
    <r>
      <rPr>
        <b/>
        <sz val="11"/>
        <rFont val="Arial"/>
        <family val="2"/>
      </rPr>
      <t xml:space="preserve">4.2.1.1.7. </t>
    </r>
    <r>
      <rPr>
        <sz val="11"/>
        <rFont val="Arial"/>
        <family val="2"/>
      </rPr>
      <t xml:space="preserve">Servicios de asistencia social y jurídicos dirigidos a NNA víctimas de maltrato, así como a la ciudadanía benitojuarense en situación de violencia familiar brindados.
</t>
    </r>
    <r>
      <rPr>
        <b/>
        <sz val="11"/>
        <rFont val="Arial"/>
        <family val="2"/>
      </rPr>
      <t>NNA:</t>
    </r>
    <r>
      <rPr>
        <sz val="11"/>
        <rFont val="Arial"/>
        <family val="2"/>
      </rPr>
      <t xml:space="preserve"> Niñas, Niños y Adolescentes.</t>
    </r>
  </si>
  <si>
    <r>
      <rPr>
        <b/>
        <sz val="11"/>
        <rFont val="Arial"/>
        <family val="2"/>
      </rPr>
      <t>4.2.1.1.7.1.</t>
    </r>
    <r>
      <rPr>
        <sz val="11"/>
        <rFont val="Arial"/>
        <family val="2"/>
      </rPr>
      <t xml:space="preserve"> Acciones de protección y restitución de derechos a NNA  víctimas de maltrato, con representación y acompañamiento jurídico en instancias foráneas.
</t>
    </r>
    <r>
      <rPr>
        <b/>
        <sz val="11"/>
        <rFont val="Arial"/>
        <family val="2"/>
      </rPr>
      <t>Instancias foraneas:</t>
    </r>
    <r>
      <rPr>
        <sz val="11"/>
        <rFont val="Arial"/>
        <family val="2"/>
      </rPr>
      <t xml:space="preserve"> Juzgados Orales, Tradicionales, Familiares, Penales y la Fiscalía General).</t>
    </r>
  </si>
  <si>
    <r>
      <rPr>
        <b/>
        <sz val="11"/>
        <rFont val="Arial"/>
        <family val="2"/>
      </rPr>
      <t>4.2.1.1.7.2.</t>
    </r>
    <r>
      <rPr>
        <sz val="11"/>
        <rFont val="Arial"/>
        <family val="2"/>
      </rPr>
      <t xml:space="preserve"> Atenciones jurídicas y de asistencia social a la ciudadanía benitojuarense en situación de violencia familiar.</t>
    </r>
  </si>
  <si>
    <r>
      <t>4.2.1.1.8.1.</t>
    </r>
    <r>
      <rPr>
        <sz val="11"/>
        <rFont val="Arial"/>
        <family val="2"/>
      </rPr>
      <t xml:space="preserve"> Integración de expedientes para el control de los ingresos de las NNA migrantes y acompañantes albergados en el Centro de Asistencia Social.</t>
    </r>
  </si>
  <si>
    <r>
      <t>4.2.1.1.8.2.</t>
    </r>
    <r>
      <rPr>
        <sz val="11"/>
        <rFont val="Arial"/>
        <family val="2"/>
      </rPr>
      <t xml:space="preserve"> Atenciones integrales (médicas, psicológicas, trabajo social y jurídicas) para las NNA y acompañantes migrantes albergados en el Centro de Asistencia Social.</t>
    </r>
  </si>
  <si>
    <r>
      <t xml:space="preserve">4.2.1.1.8.3. </t>
    </r>
    <r>
      <rPr>
        <sz val="11"/>
        <rFont val="Arial"/>
        <family val="2"/>
      </rPr>
      <t>Entregas de insumos para uso (vestido calzado blancos artículos de higiene y limpieza) para las NNA migrantes y acompañantes del Centro de Asistencia Social.</t>
    </r>
  </si>
  <si>
    <r>
      <t xml:space="preserve">4.2.1.1.8.4. </t>
    </r>
    <r>
      <rPr>
        <sz val="11"/>
        <rFont val="Arial"/>
        <family val="2"/>
      </rPr>
      <t>Entregas de insumos para consumo (alimentos, medicamentos) para las NNA migrantes y acompañantes del Centro de Asistencia Social.</t>
    </r>
  </si>
  <si>
    <r>
      <t xml:space="preserve">4.2.1.1.8.5. </t>
    </r>
    <r>
      <rPr>
        <sz val="11"/>
        <rFont val="Arial"/>
        <family val="2"/>
      </rPr>
      <t>Ejecución de actividades recreativas, lúdicas, deportivas, educativas y formativas para las NNA migrantes y acompañantes del Centro de Asistencia Social.</t>
    </r>
  </si>
  <si>
    <r>
      <rPr>
        <b/>
        <sz val="11"/>
        <rFont val="Arial"/>
        <family val="2"/>
      </rPr>
      <t>4.2.1.1.9.2.</t>
    </r>
    <r>
      <rPr>
        <sz val="11"/>
        <rFont val="Arial"/>
        <family val="2"/>
      </rPr>
      <t xml:space="preserve"> Realización de acompañamientos a niñas, niños y adolescentes a diferentes órganos institucionales Foráneos
</t>
    </r>
    <r>
      <rPr>
        <b/>
        <sz val="11"/>
        <rFont val="Arial"/>
        <family val="2"/>
      </rPr>
      <t>Órganos Instancias foraneos:</t>
    </r>
    <r>
      <rPr>
        <sz val="11"/>
        <rFont val="Arial"/>
        <family val="2"/>
      </rPr>
      <t xml:space="preserve"> Juzgados Orales, Tradicionales, Familiares, Penales y la Fiscalía General, Hospitales, Laboratorios, etc.).</t>
    </r>
  </si>
  <si>
    <r>
      <rPr>
        <b/>
        <sz val="11"/>
        <rFont val="Arial"/>
        <family val="2"/>
      </rPr>
      <t xml:space="preserve">4.2.1.1.9.3. </t>
    </r>
    <r>
      <rPr>
        <sz val="11"/>
        <rFont val="Arial"/>
        <family val="2"/>
      </rPr>
      <t>Realización de actividades recreativas, lúdicas, deportivas, educativas y formativas en la CATNNA.</t>
    </r>
  </si>
  <si>
    <r>
      <rPr>
        <b/>
        <sz val="11"/>
        <rFont val="Arial"/>
        <family val="2"/>
      </rPr>
      <t xml:space="preserve">4.2.1.1.9.5. </t>
    </r>
    <r>
      <rPr>
        <sz val="11"/>
        <rFont val="Arial"/>
        <family val="2"/>
      </rPr>
      <t>Entregas de insumos para consumo como son alimentos y medicamentos para las NNA de la Casa de Asistencia Temporal.</t>
    </r>
  </si>
  <si>
    <r>
      <rPr>
        <b/>
        <sz val="11"/>
        <rFont val="Arial"/>
        <family val="2"/>
      </rPr>
      <t>4.2.1.1.10.</t>
    </r>
    <r>
      <rPr>
        <sz val="11"/>
        <rFont val="Arial"/>
        <family val="2"/>
      </rPr>
      <t xml:space="preserve"> Servicios de prevención y atención para un entorno libre de violencia en mujeres y hombres generadores o víctimas de violencia realizadas en el CEPAV, Brindados.
</t>
    </r>
    <r>
      <rPr>
        <b/>
        <sz val="11"/>
        <rFont val="Arial"/>
        <family val="2"/>
      </rPr>
      <t>CEPAV:</t>
    </r>
    <r>
      <rPr>
        <sz val="11"/>
        <rFont val="Arial"/>
        <family val="2"/>
      </rPr>
      <t xml:space="preserve"> Centro Especializado para la Atención a la Violencia.</t>
    </r>
  </si>
  <si>
    <r>
      <rPr>
        <b/>
        <sz val="11"/>
        <rFont val="Arial"/>
        <family val="2"/>
      </rPr>
      <t>4.2.1.1.10.1.</t>
    </r>
    <r>
      <rPr>
        <sz val="11"/>
        <rFont val="Arial"/>
        <family val="2"/>
      </rPr>
      <t xml:space="preserve"> Realización de atenciones multidisciplinarias a personas generadoras o víctimas de violencia en el CEPAV.</t>
    </r>
  </si>
  <si>
    <r>
      <rPr>
        <b/>
        <sz val="11"/>
        <rFont val="Arial"/>
        <family val="2"/>
      </rPr>
      <t xml:space="preserve"> 4.2.1.1.13. </t>
    </r>
    <r>
      <rPr>
        <sz val="11"/>
        <rFont val="Arial"/>
        <family val="2"/>
      </rPr>
      <t>Atenciones en las diversas acciones que se realizan para el fortalecimiento del desarrollo social y el desarrollo comunitario en favor de las personas y grupos que se encuentran en zonas prioritarias brindadas.</t>
    </r>
  </si>
  <si>
    <r>
      <t xml:space="preserve">4.2.1.1.14.2  </t>
    </r>
    <r>
      <rPr>
        <sz val="11"/>
        <rFont val="Arial"/>
        <family val="2"/>
      </rPr>
      <t>Entrega de raciones alimentarias diseñados con base en los Criterios de Calidad Nutricia en el Comedor Comunitario de la región 235 a familias de atención prioritaria.</t>
    </r>
  </si>
  <si>
    <r>
      <rPr>
        <b/>
        <sz val="12"/>
        <color theme="1"/>
        <rFont val="Arial"/>
        <family val="2"/>
      </rPr>
      <t xml:space="preserve">4.2.1.1.15.1. </t>
    </r>
    <r>
      <rPr>
        <sz val="12"/>
        <color theme="1"/>
        <rFont val="Arial"/>
        <family val="2"/>
      </rPr>
      <t>Realización de Atenciones médicas, odontológicas y preventivas de salud a la población en situación prioritaria.</t>
    </r>
  </si>
  <si>
    <r>
      <rPr>
        <b/>
        <sz val="11"/>
        <rFont val="Arial"/>
        <family val="2"/>
      </rPr>
      <t>4.2.1.1.19.</t>
    </r>
    <r>
      <rPr>
        <sz val="11"/>
        <rFont val="Arial"/>
        <family val="2"/>
      </rPr>
      <t xml:space="preserve"> Atenciones durante su alojamiento temporal en la CTPAM "Grandes Corazones" a personas adultas mayores en estado de abandono brindadas.
</t>
    </r>
    <r>
      <rPr>
        <b/>
        <sz val="11"/>
        <rFont val="Arial"/>
        <family val="2"/>
      </rPr>
      <t xml:space="preserve">CTPAM: </t>
    </r>
    <r>
      <rPr>
        <sz val="11"/>
        <rFont val="Arial"/>
        <family val="2"/>
      </rPr>
      <t>Casa Transitoria para Personas Adultas Mayores.</t>
    </r>
  </si>
  <si>
    <r>
      <rPr>
        <b/>
        <sz val="11"/>
        <rFont val="Arial"/>
        <family val="2"/>
      </rPr>
      <t>4.2.1.1.19.1.</t>
    </r>
    <r>
      <rPr>
        <sz val="11"/>
        <rFont val="Arial"/>
        <family val="2"/>
      </rPr>
      <t xml:space="preserve"> Realización de actividades recreativas y lúdicas para las personas adultas mayores albergados en la CTPAM.</t>
    </r>
  </si>
  <si>
    <r>
      <rPr>
        <b/>
        <sz val="11"/>
        <rFont val="Arial"/>
        <family val="2"/>
      </rPr>
      <t>4.2.1.1.19.2.</t>
    </r>
    <r>
      <rPr>
        <sz val="11"/>
        <rFont val="Arial"/>
        <family val="2"/>
      </rPr>
      <t xml:space="preserve"> Realización de servicios psicológicos,  nutricionales, jurídicos, de trabajo social para mejorar el bienestar físico, emocional y social de las personas adultas mayores ingresadas en la CTPAM.  </t>
    </r>
  </si>
  <si>
    <r>
      <rPr>
        <b/>
        <sz val="11"/>
        <rFont val="Arial"/>
        <family val="2"/>
      </rPr>
      <t>4.2.1.1.19.3.</t>
    </r>
    <r>
      <rPr>
        <sz val="11"/>
        <rFont val="Arial"/>
        <family val="2"/>
      </rPr>
      <t xml:space="preserve"> Realización de entrega de insumos de uso y consumo para las personas adultas mayores ingresadas a la CTPAM.</t>
    </r>
  </si>
  <si>
    <r>
      <rPr>
        <b/>
        <sz val="11"/>
        <rFont val="Arial"/>
        <family val="2"/>
      </rPr>
      <t xml:space="preserve">4.2.1.1.20. </t>
    </r>
    <r>
      <rPr>
        <sz val="11"/>
        <rFont val="Arial"/>
        <family val="2"/>
      </rPr>
      <t>Sensibilización con acciones  sobre buen trato de la no violencia, dirigido a las familias benitojuareses realizadas.</t>
    </r>
  </si>
  <si>
    <t>PAERP: Porcentaje de Apoyos Económicos, Donativos y de Recursos para el SMDIFBJ Procurados.</t>
  </si>
  <si>
    <r>
      <t xml:space="preserve">PACDR:  </t>
    </r>
    <r>
      <rPr>
        <sz val="11"/>
        <rFont val="Arial"/>
        <family val="2"/>
      </rPr>
      <t>Porcentaje de Acciones de la Cultura de la Paz y Derechos de las NNA Realizadas.</t>
    </r>
  </si>
  <si>
    <r>
      <t xml:space="preserve">PCAER: </t>
    </r>
    <r>
      <rPr>
        <sz val="11"/>
        <rFont val="Arial"/>
        <family val="2"/>
      </rPr>
      <t>Porcentaje de Clases, eventos y actividades realizadas.</t>
    </r>
  </si>
  <si>
    <r>
      <rPr>
        <b/>
        <sz val="11"/>
        <rFont val="Arial"/>
        <family val="2"/>
      </rPr>
      <t>PAJASR:</t>
    </r>
    <r>
      <rPr>
        <sz val="11"/>
        <rFont val="Arial"/>
        <family val="2"/>
      </rPr>
      <t xml:space="preserve"> Porcentaje de Atenciones Jurídicas y de Asistencia Social Realizadas.</t>
    </r>
  </si>
  <si>
    <r>
      <rPr>
        <b/>
        <sz val="11"/>
        <rFont val="Arial"/>
        <family val="2"/>
      </rPr>
      <t>PSTS:</t>
    </r>
    <r>
      <rPr>
        <sz val="11"/>
        <rFont val="Arial"/>
        <family val="2"/>
      </rPr>
      <t xml:space="preserve"> Porcentaje de Servicios de Trabajo Social Realizados.</t>
    </r>
  </si>
  <si>
    <r>
      <rPr>
        <b/>
        <sz val="11"/>
        <rFont val="Arial"/>
        <family val="2"/>
      </rPr>
      <t>PAAR:</t>
    </r>
    <r>
      <rPr>
        <sz val="11"/>
        <rFont val="Arial"/>
        <family val="2"/>
      </rPr>
      <t xml:space="preserve"> Porcentaje de Atenciones y acompañamientos Psicológicos Realizados.</t>
    </r>
  </si>
  <si>
    <r>
      <t xml:space="preserve">PARR: </t>
    </r>
    <r>
      <rPr>
        <sz val="11"/>
        <rFont val="Arial"/>
        <family val="2"/>
      </rPr>
      <t>Porcentaje de Actividades recreativas, lúdicas, deportivas, educativas y formativas Realizadas.</t>
    </r>
  </si>
  <si>
    <r>
      <t xml:space="preserve">PSAIB: </t>
    </r>
    <r>
      <rPr>
        <sz val="11"/>
        <rFont val="Arial"/>
        <family val="2"/>
      </rPr>
      <t>Porcentaje de Servicios de Atención Integral Brindados.</t>
    </r>
  </si>
  <si>
    <r>
      <rPr>
        <b/>
        <sz val="11"/>
        <rFont val="Arial"/>
        <family val="2"/>
      </rPr>
      <t>PAOIR:</t>
    </r>
    <r>
      <rPr>
        <sz val="11"/>
        <rFont val="Arial"/>
        <family val="2"/>
      </rPr>
      <t xml:space="preserve"> Porcentaje de Acompañamientos a Órganos Institucionales Foráneos Realizados.</t>
    </r>
  </si>
  <si>
    <r>
      <rPr>
        <b/>
        <sz val="11"/>
        <rFont val="Arial"/>
        <family val="2"/>
      </rPr>
      <t>PSPAR</t>
    </r>
    <r>
      <rPr>
        <sz val="11"/>
        <rFont val="Arial"/>
        <family val="2"/>
      </rPr>
      <t>: Porcentaje de Servicios para la Prevención y Atención para un Entorno Libre de Violencia Realizados.</t>
    </r>
  </si>
  <si>
    <r>
      <rPr>
        <b/>
        <sz val="11"/>
        <rFont val="Arial"/>
        <family val="2"/>
      </rPr>
      <t>PPTPVI:</t>
    </r>
    <r>
      <rPr>
        <sz val="11"/>
        <rFont val="Arial"/>
        <family val="2"/>
      </rPr>
      <t xml:space="preserve"> Porcentaje de Pláticas y Talleres para la Prevención de Violencia Impartidos.</t>
    </r>
  </si>
  <si>
    <r>
      <rPr>
        <b/>
        <sz val="11"/>
        <rFont val="Arial"/>
        <family val="2"/>
      </rPr>
      <t xml:space="preserve">PAASBER:  </t>
    </r>
    <r>
      <rPr>
        <sz val="11"/>
        <rFont val="Arial"/>
        <family val="2"/>
      </rPr>
      <t>Porcentaje  de Atenciones en Actividades Sociales, Brigadas y Eventos, Realizados.</t>
    </r>
  </si>
  <si>
    <r>
      <rPr>
        <b/>
        <sz val="11"/>
        <rFont val="Arial"/>
        <family val="2"/>
      </rPr>
      <t>PABER:</t>
    </r>
    <r>
      <rPr>
        <sz val="11"/>
        <rFont val="Arial"/>
        <family val="2"/>
      </rPr>
      <t xml:space="preserve"> Porcentaje de Actividades, Brigadas y Eventos Realizados.</t>
    </r>
  </si>
  <si>
    <r>
      <t>PAAR:</t>
    </r>
    <r>
      <rPr>
        <sz val="11"/>
        <rFont val="Arial"/>
        <family val="2"/>
      </rPr>
      <t xml:space="preserve"> Porcentaje de Atenciones para el Autoempleo Realizadas.</t>
    </r>
  </si>
  <si>
    <r>
      <rPr>
        <b/>
        <sz val="11"/>
        <color theme="1"/>
        <rFont val="Arial"/>
        <family val="2"/>
      </rPr>
      <t>PCAR:</t>
    </r>
    <r>
      <rPr>
        <sz val="11"/>
        <color theme="1"/>
        <rFont val="Arial"/>
        <family val="2"/>
      </rPr>
      <t xml:space="preserve"> Porcentaje de Capacitaciones y Actividades Realizadas</t>
    </r>
  </si>
  <si>
    <r>
      <rPr>
        <b/>
        <sz val="11"/>
        <color theme="1"/>
        <rFont val="Arial"/>
        <family val="2"/>
      </rPr>
      <t>PAAMR:</t>
    </r>
    <r>
      <rPr>
        <sz val="11"/>
        <color theme="1"/>
        <rFont val="Arial"/>
        <family val="2"/>
      </rPr>
      <t xml:space="preserve"> Porcentaje de Actividades para Personas Adultas Mayores Realizados. </t>
    </r>
  </si>
  <si>
    <r>
      <rPr>
        <b/>
        <sz val="11"/>
        <rFont val="Arial"/>
        <family val="2"/>
      </rPr>
      <t>PAAMB:</t>
    </r>
    <r>
      <rPr>
        <sz val="11"/>
        <rFont val="Arial"/>
        <family val="2"/>
      </rPr>
      <t xml:space="preserve"> Porcentaje de Atenciones a personas Adultas Mayores Brindadas.</t>
    </r>
  </si>
  <si>
    <r>
      <rPr>
        <b/>
        <sz val="11"/>
        <rFont val="Arial"/>
        <family val="2"/>
      </rPr>
      <t>PCBTI</t>
    </r>
    <r>
      <rPr>
        <sz val="11"/>
        <rFont val="Arial"/>
        <family val="2"/>
      </rPr>
      <t xml:space="preserve">: Porcentaje de Capacitaciones de Buen Trato en Familia Impartidas. </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</si>
  <si>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Orientaciones y Atenciones.</t>
    </r>
  </si>
  <si>
    <r>
      <rPr>
        <b/>
        <sz val="11"/>
        <rFont val="Arial"/>
        <family val="2"/>
      </rPr>
      <t>UNIDAD DE MEDIDA DEL INDICADOR:</t>
    </r>
    <r>
      <rPr>
        <sz val="11"/>
        <rFont val="Arial"/>
        <family val="2"/>
      </rPr>
      <t xml:space="preserve">
Porcentaje.</t>
    </r>
    <r>
      <rPr>
        <b/>
        <sz val="11"/>
        <rFont val="Arial"/>
        <family val="2"/>
      </rPr>
      <t xml:space="preserve">
UNIDAD DE MEDIDA DE LAS VARIABLES:
</t>
    </r>
    <r>
      <rPr>
        <sz val="11"/>
        <rFont val="Arial"/>
        <family val="2"/>
      </rPr>
      <t>Atenciones.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</si>
  <si>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Servicios. </t>
    </r>
  </si>
  <si>
    <r>
      <rPr>
        <b/>
        <sz val="11"/>
        <rFont val="Arial"/>
        <family val="2"/>
      </rPr>
      <t>UNIDAD DE MEDIDA DEL INDICADOR:</t>
    </r>
    <r>
      <rPr>
        <sz val="11"/>
        <rFont val="Arial"/>
        <family val="2"/>
      </rPr>
      <t xml:space="preserve"> 
Porcentaje.
</t>
    </r>
    <r>
      <rPr>
        <b/>
        <sz val="11"/>
        <rFont val="Arial"/>
        <family val="2"/>
      </rPr>
      <t xml:space="preserve">UNIDAD DE MEDIDA DE LAS VARIABLES:
</t>
    </r>
    <r>
      <rPr>
        <sz val="11"/>
        <rFont val="Arial"/>
        <family val="2"/>
      </rPr>
      <t>Servicios de Trabajo Social.</t>
    </r>
  </si>
  <si>
    <r>
      <rPr>
        <b/>
        <sz val="1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Servicios.</t>
    </r>
  </si>
  <si>
    <r>
      <t xml:space="preserve">PAB: </t>
    </r>
    <r>
      <rPr>
        <sz val="11"/>
        <rFont val="Arial"/>
        <family val="2"/>
      </rPr>
      <t>Porcentaje de Atenciones  Brindadas.</t>
    </r>
  </si>
  <si>
    <r>
      <rPr>
        <b/>
        <sz val="12"/>
        <rFont val="Arial"/>
        <family val="2"/>
      </rPr>
      <t xml:space="preserve">PAIAAR: </t>
    </r>
    <r>
      <rPr>
        <sz val="12"/>
        <rFont val="Arial"/>
        <family val="2"/>
      </rPr>
      <t>Porcentaje de  Atenciónes a Infantes y Adolescentes con trastorno del espectro autista Realizadas.</t>
    </r>
  </si>
  <si>
    <r>
      <rPr>
        <b/>
        <sz val="12"/>
        <rFont val="Arial"/>
        <family val="2"/>
      </rPr>
      <t>UNIDAD DE MEDIDA DEL INDICADOR:</t>
    </r>
    <r>
      <rPr>
        <sz val="12"/>
        <rFont val="Arial"/>
        <family val="2"/>
      </rPr>
      <t xml:space="preserve">
Porcentaje.
</t>
    </r>
    <r>
      <rPr>
        <b/>
        <sz val="12"/>
        <rFont val="Arial"/>
        <family val="2"/>
      </rPr>
      <t>UNIDAD DE MEDIDA DE LAS VARIABLES:</t>
    </r>
    <r>
      <rPr>
        <sz val="12"/>
        <rFont val="Arial"/>
        <family val="2"/>
      </rPr>
      <t xml:space="preserve">
Atenciones</t>
    </r>
  </si>
  <si>
    <r>
      <rPr>
        <b/>
        <sz val="12"/>
        <rFont val="Arial"/>
        <family val="2"/>
      </rPr>
      <t>4.2.1.1.16.2.</t>
    </r>
    <r>
      <rPr>
        <sz val="12"/>
        <rFont val="Arial"/>
        <family val="2"/>
      </rPr>
      <t xml:space="preserve"> Atención a Infantes y Adolescentes con trastorno del espectro autista.</t>
    </r>
  </si>
  <si>
    <r>
      <rPr>
        <b/>
        <sz val="12"/>
        <rFont val="Arial"/>
        <family val="2"/>
      </rPr>
      <t>4.2.1.1.16.3.</t>
    </r>
    <r>
      <rPr>
        <sz val="12"/>
        <rFont val="Arial"/>
        <family val="2"/>
      </rPr>
      <t xml:space="preserve"> Realización de Servicios de Inclusión.</t>
    </r>
  </si>
  <si>
    <r>
      <rPr>
        <b/>
        <sz val="11"/>
        <rFont val="Arial"/>
        <family val="2"/>
      </rPr>
      <t>PARLR:</t>
    </r>
    <r>
      <rPr>
        <sz val="11"/>
        <rFont val="Arial"/>
        <family val="2"/>
      </rPr>
      <t xml:space="preserve"> Porcentaje de Actividades Recreativas y Lúdicas Realizadas.</t>
    </r>
  </si>
  <si>
    <r>
      <rPr>
        <b/>
        <sz val="11"/>
        <color theme="1"/>
        <rFont val="Arial"/>
        <family val="2"/>
      </rPr>
      <t>4.2.1: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</si>
  <si>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 xml:space="preserve">I_PROS_COM_JUS_SOC:  </t>
    </r>
    <r>
      <rPr>
        <sz val="11"/>
        <color theme="1"/>
        <rFont val="Arial"/>
        <family val="2"/>
      </rPr>
      <t>Índice de Prosperidad Compartida y Justicia Social.</t>
    </r>
  </si>
  <si>
    <r>
      <rPr>
        <b/>
        <sz val="11"/>
        <color rgb="FF000000"/>
        <rFont val="Arial"/>
        <family val="2"/>
      </rPr>
      <t xml:space="preserve">UNIDAD DE MEDIDA DEL INDICADOR: 
</t>
    </r>
    <r>
      <rPr>
        <sz val="11"/>
        <color rgb="FF000000"/>
        <rFont val="Arial"/>
        <family val="2"/>
      </rPr>
      <t>Porcentaje.</t>
    </r>
  </si>
  <si>
    <r>
      <rPr>
        <b/>
        <sz val="11"/>
        <rFont val="Arial"/>
        <family val="2"/>
      </rPr>
      <t xml:space="preserve">4.2.1.1.9. </t>
    </r>
    <r>
      <rPr>
        <sz val="11"/>
        <rFont val="Arial"/>
        <family val="2"/>
      </rPr>
      <t xml:space="preserve">Salvaguardar la integridad física y emocional de NNA  ingresados en la CATNNA con los servicios de atención integral brindados.
</t>
    </r>
    <r>
      <rPr>
        <b/>
        <sz val="11"/>
        <rFont val="Arial"/>
        <family val="2"/>
      </rPr>
      <t xml:space="preserve">CATNNA: </t>
    </r>
    <r>
      <rPr>
        <sz val="11"/>
        <rFont val="Arial"/>
        <family val="2"/>
      </rPr>
      <t xml:space="preserve">Casa de Asistencia Temporal para Niñas, Niños y Adolescentes.
</t>
    </r>
    <r>
      <rPr>
        <b/>
        <sz val="11"/>
        <rFont val="Arial"/>
        <family val="2"/>
      </rPr>
      <t xml:space="preserve">NNA: </t>
    </r>
    <r>
      <rPr>
        <sz val="11"/>
        <rFont val="Arial"/>
        <family val="2"/>
      </rPr>
      <t>Niñas, Niños y Adolescentes.</t>
    </r>
  </si>
  <si>
    <r>
      <rPr>
        <b/>
        <sz val="11"/>
        <rFont val="Arial"/>
        <family val="2"/>
      </rPr>
      <t>PPA:</t>
    </r>
    <r>
      <rPr>
        <sz val="11"/>
        <rFont val="Arial"/>
        <family val="2"/>
      </rPr>
      <t xml:space="preserve"> Porcentaje de Personas en Situación Prioritaria Atendidas por el SMDIF de BJ.
</t>
    </r>
    <r>
      <rPr>
        <b/>
        <sz val="11"/>
        <rFont val="Arial"/>
        <family val="2"/>
      </rPr>
      <t>SMDIFBJ:</t>
    </r>
    <r>
      <rPr>
        <sz val="11"/>
        <rFont val="Arial"/>
        <family val="2"/>
      </rPr>
      <t xml:space="preserve"> Sistema Municipal para el Desarrollo Integral de la Familia de Benito Juárez.</t>
    </r>
  </si>
  <si>
    <r>
      <rPr>
        <b/>
        <sz val="11"/>
        <rFont val="Arial"/>
        <family val="2"/>
      </rPr>
      <t>PAPC:</t>
    </r>
    <r>
      <rPr>
        <sz val="11"/>
        <rFont val="Arial"/>
        <family val="2"/>
      </rPr>
      <t xml:space="preserve"> Porcentaje de  Actividades Planeadas y Coordinadas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</si>
  <si>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Personas </t>
    </r>
  </si>
  <si>
    <r>
      <rPr>
        <b/>
        <sz val="11"/>
        <rFont val="Arial"/>
        <family val="2"/>
      </rPr>
      <t>UNIDAD DE MEDIDA DEI INDICADOR:</t>
    </r>
    <r>
      <rPr>
        <sz val="11"/>
        <rFont val="Arial"/>
        <family val="2"/>
      </rPr>
      <t xml:space="preserve">
Porcentaje
</t>
    </r>
    <r>
      <rPr>
        <b/>
        <sz val="11"/>
        <rFont val="Arial"/>
        <family val="2"/>
      </rPr>
      <t>UNIDAD DE MEDIDA DE LAS VARIABLES:</t>
    </r>
    <r>
      <rPr>
        <sz val="11"/>
        <rFont val="Arial"/>
        <family val="2"/>
      </rPr>
      <t xml:space="preserve">
Reportes</t>
    </r>
  </si>
  <si>
    <r>
      <t xml:space="preserve">Unidad de medida del indicador:
</t>
    </r>
    <r>
      <rPr>
        <sz val="11"/>
        <rFont val="Arial"/>
        <family val="2"/>
      </rPr>
      <t xml:space="preserve">Porcentaje.
</t>
    </r>
    <r>
      <rPr>
        <b/>
        <sz val="11"/>
        <rFont val="Arial"/>
        <family val="2"/>
      </rPr>
      <t xml:space="preserve">
Unidad de medida de las variables:
</t>
    </r>
    <r>
      <rPr>
        <sz val="11"/>
        <rFont val="Arial"/>
        <family val="2"/>
      </rPr>
      <t xml:space="preserve">Programas y acciones difundidas </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</si>
  <si>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Solicitudes de Logística</t>
    </r>
  </si>
  <si>
    <t>META PROGRAMADA ANUAL Y TRIMESTRAL 2026</t>
  </si>
  <si>
    <t>TRIMESTRE 1
2026</t>
  </si>
  <si>
    <r>
      <rPr>
        <b/>
        <sz val="11"/>
        <rFont val="Arial"/>
        <family val="2"/>
      </rPr>
      <t xml:space="preserve">4.2.1.1.6.3. </t>
    </r>
    <r>
      <rPr>
        <sz val="11"/>
        <rFont val="Arial"/>
        <family val="2"/>
      </rPr>
      <t>Verificación y Supervisión de los Centros de  Atención Infantil  que se encuentran registrados en la plataforma RENCAI del Municipio de Benito Juárez</t>
    </r>
    <r>
      <rPr>
        <b/>
        <sz val="11"/>
        <rFont val="Arial"/>
        <family val="2"/>
      </rPr>
      <t xml:space="preserve">                                                
RENCAI: </t>
    </r>
    <r>
      <rPr>
        <sz val="11"/>
        <rFont val="Arial"/>
        <family val="2"/>
      </rPr>
      <t>Registro Nacional de los Centros de Atención Infantil.</t>
    </r>
  </si>
  <si>
    <r>
      <rPr>
        <b/>
        <sz val="11"/>
        <rFont val="Arial"/>
        <family val="2"/>
      </rPr>
      <t>4.2.1.1.7.3.</t>
    </r>
    <r>
      <rPr>
        <sz val="11"/>
        <rFont val="Arial"/>
        <family val="2"/>
      </rPr>
      <t xml:space="preserve"> Servicios de Trabajo Social en atención, orientación, seguimiento, acompañamiento y visitas domiciliarias e institucionales requeridas por instancias foráneas, o por la atención a las demandas sociales.</t>
    </r>
  </si>
  <si>
    <r>
      <rPr>
        <b/>
        <sz val="11"/>
        <rFont val="Arial"/>
        <family val="2"/>
      </rPr>
      <t xml:space="preserve">PEAR: </t>
    </r>
    <r>
      <rPr>
        <sz val="11"/>
        <rFont val="Arial"/>
        <family val="2"/>
      </rPr>
      <t>Porcentaje de Eventos que fomentan el Autoempleo, Realizados.</t>
    </r>
  </si>
  <si>
    <r>
      <rPr>
        <b/>
        <sz val="11"/>
        <rFont val="Arial"/>
        <family val="2"/>
      </rPr>
      <t>PTAR:</t>
    </r>
    <r>
      <rPr>
        <sz val="11"/>
        <rFont val="Arial"/>
        <family val="2"/>
      </rPr>
      <t xml:space="preserve"> Porcentaje de Talleres de capacitación para el Autoempleo Realizados.</t>
    </r>
  </si>
  <si>
    <r>
      <t xml:space="preserve">4.2.1.1.13.3 </t>
    </r>
    <r>
      <rPr>
        <sz val="11"/>
        <rFont val="Arial"/>
        <family val="2"/>
      </rPr>
      <t>Realización de Actividades físicas y  de regularización a niñas y niños de "La llave es la clave" en zonas prioritarias.</t>
    </r>
  </si>
  <si>
    <t>PASMO: Porcentaje de Atenciones de Salud Mental Otorgados.</t>
  </si>
  <si>
    <t>No Programado</t>
  </si>
  <si>
    <t>No aplica</t>
  </si>
  <si>
    <t>No Disponible</t>
  </si>
  <si>
    <r>
      <rPr>
        <b/>
        <sz val="11"/>
        <rFont val="Arial"/>
        <family val="2"/>
      </rPr>
      <t xml:space="preserve">4.2.1.1.1.5. </t>
    </r>
    <r>
      <rPr>
        <sz val="11"/>
        <rFont val="Arial"/>
        <family val="2"/>
      </rPr>
      <t>Realización de</t>
    </r>
    <r>
      <rPr>
        <b/>
        <sz val="11"/>
        <rFont val="Arial"/>
        <family val="2"/>
      </rPr>
      <t xml:space="preserve"> </t>
    </r>
    <r>
      <rPr>
        <sz val="11"/>
        <rFont val="Arial"/>
        <family val="2"/>
      </rPr>
      <t>informes de planeación, programación, seguimiento, evaluación y rendición de cuentas alineados al modelo de Presupuesto Basado en Resultados y del Sistema de Evaluación de Desempeño.</t>
    </r>
  </si>
  <si>
    <r>
      <rPr>
        <b/>
        <sz val="11"/>
        <rFont val="Arial"/>
        <family val="2"/>
      </rPr>
      <t>4.2.1.1.3.</t>
    </r>
    <r>
      <rPr>
        <sz val="11"/>
        <rFont val="Arial"/>
        <family val="2"/>
      </rPr>
      <t xml:space="preserve"> Procedimientos administrativos para las diferentes áreas del SMDIFBJ realizados.</t>
    </r>
  </si>
  <si>
    <r>
      <rPr>
        <b/>
        <sz val="11"/>
        <rFont val="Arial"/>
        <family val="2"/>
      </rPr>
      <t>4.2.1.1.6.</t>
    </r>
    <r>
      <rPr>
        <sz val="11"/>
        <rFont val="Arial"/>
        <family val="2"/>
      </rPr>
      <t xml:space="preserve"> Servicios de escuelas de tiempo completo con atención educativa, asistencial, psicológica, alimentaria, trabajo social y de salud  brindados.</t>
    </r>
  </si>
  <si>
    <r>
      <rPr>
        <b/>
        <sz val="11"/>
        <rFont val="Arial"/>
        <family val="2"/>
      </rPr>
      <t xml:space="preserve">4.2.1.1.7. </t>
    </r>
    <r>
      <rPr>
        <sz val="11"/>
        <rFont val="Arial"/>
        <family val="2"/>
      </rPr>
      <t xml:space="preserve">Servicios de asistencia social y jurídicos, dirigidos a NNA víctimas de maltrato, así como a la ciudadanía benitojuarense en situación de violencia familiar brindados.
</t>
    </r>
    <r>
      <rPr>
        <b/>
        <sz val="11"/>
        <rFont val="Arial"/>
        <family val="2"/>
      </rPr>
      <t>NNA:</t>
    </r>
    <r>
      <rPr>
        <sz val="11"/>
        <rFont val="Arial"/>
        <family val="2"/>
      </rPr>
      <t xml:space="preserve"> Niñas, Niños y Adolescentes.</t>
    </r>
  </si>
  <si>
    <r>
      <rPr>
        <b/>
        <sz val="11"/>
        <rFont val="Arial"/>
        <family val="2"/>
      </rPr>
      <t>PAJASR:</t>
    </r>
    <r>
      <rPr>
        <sz val="11"/>
        <rFont val="Arial"/>
        <family val="2"/>
      </rPr>
      <t xml:space="preserve"> Porcentaje de Atenciones Jurídicas y de Asistencia Social Realizados.</t>
    </r>
  </si>
  <si>
    <r>
      <rPr>
        <b/>
        <sz val="11"/>
        <rFont val="Arial"/>
        <family val="2"/>
      </rPr>
      <t>4.2.1.1.7.4.</t>
    </r>
    <r>
      <rPr>
        <sz val="11"/>
        <rFont val="Arial"/>
        <family val="2"/>
      </rPr>
      <t xml:space="preserve"> Atención psicológica a familias, personas, víctimas o generadoras de violencia, y acompañamiento psicológico en atención a instancias jurídicas foráneas.</t>
    </r>
  </si>
  <si>
    <r>
      <rPr>
        <b/>
        <sz val="11"/>
        <rFont val="Arial"/>
        <family val="2"/>
      </rPr>
      <t xml:space="preserve">4.2.1.1.9.4. </t>
    </r>
    <r>
      <rPr>
        <sz val="11"/>
        <rFont val="Arial"/>
        <family val="2"/>
      </rPr>
      <t>Entrega de insumos para uso (vestido, calzado, blancos, artículos de higiene personal y limpieza) para las niñas, niños, adolescentes de la Casa de Asistencia Temporal.</t>
    </r>
  </si>
  <si>
    <r>
      <t xml:space="preserve">4.2.1.1.18.2 </t>
    </r>
    <r>
      <rPr>
        <sz val="11"/>
        <color theme="1"/>
        <rFont val="Arial"/>
        <family val="2"/>
      </rPr>
      <t>Realización de actividades culturales, deportivas y sociales en los diferentes clubs de personas adultas mayores, para fomentar la sana convivencia entre sus integrantes.</t>
    </r>
  </si>
  <si>
    <r>
      <rPr>
        <b/>
        <sz val="11"/>
        <rFont val="Arial"/>
        <family val="2"/>
      </rPr>
      <t>4.2.1.1.19.3.</t>
    </r>
    <r>
      <rPr>
        <sz val="11"/>
        <rFont val="Arial"/>
        <family val="2"/>
      </rPr>
      <t xml:space="preserve"> Realización de entrega de insumos de uso y consumo para las personas adultas mayores ingresadas a la Casa Transitoria para las Personas Adultas Mayores "Grandes Corazones".</t>
    </r>
  </si>
  <si>
    <r>
      <t xml:space="preserve">Justificación Trimestral: 
</t>
    </r>
    <r>
      <rPr>
        <sz val="11"/>
        <rFont val="Arial"/>
        <family val="2"/>
      </rPr>
      <t>Se realizaron 25 reportes contables, presupuestarios y financieros para la integración de la cuenta pública, de los 25 programados, lo que representó un avance del  100.00% respecto a la meta trimestral programada.</t>
    </r>
  </si>
  <si>
    <r>
      <rPr>
        <b/>
        <sz val="11"/>
        <rFont val="Arial"/>
        <family val="2"/>
      </rPr>
      <t xml:space="preserve">Justificación Trimestral: </t>
    </r>
    <r>
      <rPr>
        <sz val="11"/>
        <rFont val="Arial"/>
        <family val="2"/>
      </rPr>
      <t xml:space="preserve">
Se realizaron 51 servicios de mantenimiento y reparación del parque vehicular  del SMDIFBJ para  la preservación, cuidado, control y verificación del parque vehicular, de los 50 programados, lo que representó un avance del 102.00% respecto a la meta trimestral programada.</t>
    </r>
  </si>
  <si>
    <t>Dirección General</t>
  </si>
  <si>
    <t>En este trimestre un avance financiero del 204.23% se realizaron modificaciones  presupestales para celebracion de  dia de Reyes.</t>
  </si>
  <si>
    <t>Unidad Jurídica</t>
  </si>
  <si>
    <t>En este trimestre se observa un avance financiero del 114.44% porque  se  realizaron modificaciones presupuestales para gastos a partidas que no se presupuestaron o excedieron el presupuesto aprobado.</t>
  </si>
  <si>
    <t>Coordinación de Transparencia, Datos Personales y Gestión Documental</t>
  </si>
  <si>
    <t>En este trimestre se observa un avance financiero del 13.84 % esto es debido a que no fue ocupado en su totalidad el presupuesto asignado a partidas especificas dentro de las actividades.</t>
  </si>
  <si>
    <t>Coordinación de Relaciones Públicas</t>
  </si>
  <si>
    <t>En este trimestre se observa un avance financiero del 59.86% esto es debido a que no fue ocupado en su totalidad el presupuesto asignado a partidas especificas dentro de las actividades.</t>
  </si>
  <si>
    <t>Coordinación de Planeación y Evaluación</t>
  </si>
  <si>
    <t>En este trimestre se observa un avance financiero del 93.49% esto es debido a que no fue ocupado en su totalidad el presupuesto asignado a partidas especificas dentro de las actividades.</t>
  </si>
  <si>
    <t>Coordinación de Comunicación Social</t>
  </si>
  <si>
    <t>En este trimestre se observa un avance financiero del 100.24 % de acuerdo a la formula erstablecida arroja este porcentajepor que se ejecuto lo mas aproximado de acuerdo a lo aprobado</t>
  </si>
  <si>
    <t>Coordinación Operativa y Logística de Eventos</t>
  </si>
  <si>
    <t>En este trimestre se observa un avance financiero del 89.60% esto es debido a que no fue ocupado en su totalidad el presupuesto asignado a partidas especificas dentro de las actividades.</t>
  </si>
  <si>
    <t>Secretaría Particular</t>
  </si>
  <si>
    <t>En este trimestre se observa un avance financiero del23.93 % esto es debido a que no fue ocupado en su totalidad el presupuesto asignado a partidas especificas dentro de las actividades.</t>
  </si>
  <si>
    <t>Coordinación del Voluntariado</t>
  </si>
  <si>
    <t>En este trimestre se observa un avance financiero del 23.37% esto es debido a que no fue ocupado en su totalidad el presupuesto asignado a partidas especificas dentro de las actividades.</t>
  </si>
  <si>
    <t>Coordinación de Asistencia Social y Atención Ciudadana</t>
  </si>
  <si>
    <t>En este trimestre se observa un avance financiero del 12.40 % esto es debido a que no fue ocupado en su totalidad el presupuesto asignado a partidas especificas dentro de las actividades.</t>
  </si>
  <si>
    <t>Dirección Administrativa y de Finanzas</t>
  </si>
  <si>
    <t>En este trimestre se observa un avance financiero del 64.09 % esto es debido a que no fue ocupado en su totalidad el presupuesto asignado a partidas especificas dentro de las actividades.</t>
  </si>
  <si>
    <t>Coordinación de Recursos Financieros</t>
  </si>
  <si>
    <t>En este trimestre se observa un avance financiero del 44.64% esto es debido a que no fue ocupado en su totalidad el presupuesto asignado a partidas especificas dentro de las actividades.</t>
  </si>
  <si>
    <t>Coordinación de Recursos Humanos</t>
  </si>
  <si>
    <t>En este trimestre se observa un avance financiero del 29.78 % esto es debido a que no fue ocupado en su totalidad el presupuesto asignado a partidas especificas dentro de las actividades.</t>
  </si>
  <si>
    <t>Jefatura de Capacitación</t>
  </si>
  <si>
    <t>Coordinación de Patrimonio</t>
  </si>
  <si>
    <t>En este trimestre se observa un avance financiero del 196.50 % porque  se  realizaron modificaciones presupuestales para gastos a partidas que no se presupuestaron o excedieron el presupuesto aprobado.</t>
  </si>
  <si>
    <t>Coordinación de Suministros</t>
  </si>
  <si>
    <t>En este trimestre se observa un avance financiero del 29.32 % esto es debido a que no fue ocupado en su totalidad el presupuesto asignado a partidas especificas dentro de las actividades.</t>
  </si>
  <si>
    <t>Jefatura de Parque Vehicular</t>
  </si>
  <si>
    <t>En este trimestre se observa un avance financiero del 3.01 % esto es debido a que no fue ocupado en su totalidad el presupuesto asignado a partidas especificas dentro de las actividades.</t>
  </si>
  <si>
    <t>Coordinación de Sistemas</t>
  </si>
  <si>
    <t>En este trimestre se observa un avance financiero del 113.00 % porque  se  realizaron modificaciones presupuestales para gastos a partidas que no se presupuestaron o excedieron el presupuesto aprobado.</t>
  </si>
  <si>
    <t>Coordinación de Mantenimiento</t>
  </si>
  <si>
    <t>En este trimestre se observa un avance financiero del 170.65 % porque  se  realizaron modificaciones presupuestales para gastos a partidas que no se presupuestaron o excedieron el presupuesto aprobado.</t>
  </si>
  <si>
    <t>Coordinación de Donativos</t>
  </si>
  <si>
    <t>En este trimestre se observa un avance financiero del 52.91% esto es debido a que no fue ocupado en su totalidad el presupuesto asignado a partidas especificas dentro de las actividades.</t>
  </si>
  <si>
    <t>Dirección de Prevención de Riesgos Psicosociales de Niñas, Niños y Adolescentes</t>
  </si>
  <si>
    <t>En este trimestre se observa un avance financiero del 33.47% esto es debido a que no fue ocupado en su totalidad el presupuesto asignado a partidas especificas dentro de las actividades.</t>
  </si>
  <si>
    <t>Coordinación de Prevención de Riesgos Psicosociales</t>
  </si>
  <si>
    <t>En este trimestre se observa un avance financiero del 101.67 % porque  se  realizaron modificaciones presupuestales para gastos a partidas que no se presupuestaron o excedieron el presupuesto aprobado.</t>
  </si>
  <si>
    <t>Coordinación de la Cultura de la Legalidad</t>
  </si>
  <si>
    <t>En este trimestre se observa un avance financiero del 106.73 % porque  se  realizaron modificaciones presupuestales para gastos a partidas que no se presupuestaron o excedieron el presupuesto aprobado.</t>
  </si>
  <si>
    <t>Coordinación de Recreación, Cultura y Deportes</t>
  </si>
  <si>
    <t>En este trimestre se observa un avance financiero del 60.19% esto es debido a que no fue ocupado en su totalidad el presupuesto asignado a partidas especificas dentro de las actividades.</t>
  </si>
  <si>
    <t>Coordinación de Centros Asistenciales de Desarrollo Infantil</t>
  </si>
  <si>
    <t>En este trimestre se observa un avance financiero del 45.75% esto es debido a que no fue ocupado en su totalidad el presupuesto asignado a partidas especificas dentro de las actividades.</t>
  </si>
  <si>
    <t>Delegación de la Procuraduría de Protección de Niñas, Niños, Adolescentes y la Familia</t>
  </si>
  <si>
    <t>En este trimestre se observa un avance financiero del 39.75 % esto es debido a que no fue ocupado en su totalidad el presupuesto asignado a partidas especificas dentro de las actividades.</t>
  </si>
  <si>
    <t>Coordinación de Trabajo Social</t>
  </si>
  <si>
    <t>En este trimestre se observa un avance financiero del 87.60 % esto es debido a que no fue ocupado en su totalidad el presupuesto asignado a partidas especificas dentro de las actividades.</t>
  </si>
  <si>
    <t>Coordinación de Psicología Jurídica</t>
  </si>
  <si>
    <t>En este trimestre se observa un avance financiero del 84.81 % esto es debido a que no fue ocupado en su totalidad el presupuesto asignado a partidas especificas dentro de las actividades.</t>
  </si>
  <si>
    <t>Coordinación del Centro de Asistencia Social de NNA Migrantes</t>
  </si>
  <si>
    <t>En este trimestre se observa un avance financiero del 72.69 % esto es debido a que no fue ocupado en su totalidad el presupuesto asignado a partidas especificas dentro de las actividades.</t>
  </si>
  <si>
    <t>Coordinación de la Casa de Asistencia Temporal de NNA</t>
  </si>
  <si>
    <t>En este trimestre se observa un avance financiero del 62.48 % esto es debido a que no fue ocupado en su totalidad el presupuesto asignado a partidas especificas dentro de las actividades.</t>
  </si>
  <si>
    <t>Coordinación del Centro Especializado para la Atención a la Violencia</t>
  </si>
  <si>
    <t>En este trimestre se observa un avance financiero del 32.90 % esto es debido a que no fue ocupado en su totalidad el presupuesto asignado a partidas especificas dentro de las actividades.</t>
  </si>
  <si>
    <t>Dirección de Desarrollo Social Comunitario</t>
  </si>
  <si>
    <t>En este trimestre se observa un avance financiero del 104.15 % porque  se  realizaron modificaciones presupuestales para gastos a partidas que no se presupuestaron o excedieron el presupuesto aprobado.</t>
  </si>
  <si>
    <t>Coordinación de Centros de Desarrollo Comunitario</t>
  </si>
  <si>
    <t>En este trimestre se observa un avance financiero del 46.90 % esto es debido a que no fue ocupado en su totalidad el presupuesto asignado a partidas especificas dentro de las actividades.</t>
  </si>
  <si>
    <t>Coordinación de Programas Sociales</t>
  </si>
  <si>
    <t>En este trimestre se observa un avance financiero del 97.57  % esto es debido a que no fue ocupado en su totalidad el presupuesto asignado a partidas especificas dentro de las actividades.</t>
  </si>
  <si>
    <t>Coordinación de Programas de Asistencia Alimentaria</t>
  </si>
  <si>
    <t>En este trimestre se observa un avance financiero del 53.80 % esto es debido a que no fue ocupado en su totalidad el presupuesto asignado a partidas especificas dentro de las actividades.</t>
  </si>
  <si>
    <t>Dirección de Servicios de Salud</t>
  </si>
  <si>
    <t>NO APLICA</t>
  </si>
  <si>
    <t>Coordinación de Servicios Médicos</t>
  </si>
  <si>
    <t>En este trimestre se observa un avance financiero del 79.86  % esto es debido a que no fue ocupado en su totalidad el presupuesto asignado a partidas especificas dentro de las actividades.</t>
  </si>
  <si>
    <t>Coordinación de Programas Médicos Especiales</t>
  </si>
  <si>
    <t>En este trimestre se observa un avance financiero del 55.76 % esto es debido a que no fue ocupado en su totalidad el presupuesto asignado a partidas especificas dentro de las actividades.</t>
  </si>
  <si>
    <t>Coordinación Salud Mental</t>
  </si>
  <si>
    <t>En este trimestre se observa un avance financiero del 99.47 % de acuerdo a la formula erstablecida arroja este porcentajepor que se ejecuto lo mas aproximado de acuerdo a lo aprobado</t>
  </si>
  <si>
    <t>Coordinación de Atención a la Discapacidad</t>
  </si>
  <si>
    <t>En este trimestre se observa un avance financiero del 75.04  % esto es debido a que no fue ocupado en su totalidad el presupuesto asignado a partidas especificas dentro de las actividades.</t>
  </si>
  <si>
    <t>Dirección de la Familia</t>
  </si>
  <si>
    <t>En este trimestre se observa un avance financiero del 0.0  % esto es debido a que no fue ocupado  el presupuesto asignado a partidas especificas dentro de las actividades.</t>
  </si>
  <si>
    <t>Coordinación para las Personas Adultas Mayores</t>
  </si>
  <si>
    <t>En este trimestre se observa un avance financiero del 97.46% de acuerdo a la formula erstablecida arroja este porcentajepor que se ejecuto lo mas aproximado de acuerdo a lo aprobado</t>
  </si>
  <si>
    <t>Coordinación del Buen Trato en Familia</t>
  </si>
  <si>
    <r>
      <rPr>
        <b/>
        <sz val="11"/>
        <rFont val="Arial"/>
        <family val="2"/>
      </rPr>
      <t xml:space="preserve">Justificación Trimestral: </t>
    </r>
    <r>
      <rPr>
        <sz val="11"/>
        <rFont val="Arial"/>
        <family val="2"/>
      </rPr>
      <t xml:space="preserve">
Se realizaron 80 acciones integrales para proyectar una imagen sólida de la institución, promover vinculaciones con diferentes organismos públicos y privados para gestionar patrocinios y beneficios en favor de los programas que integran el SMDIF BJ y la coordinación de actividades protocolarias interinstitucionales, de las 81 programadas, lo que representó un avance del 98.77% respecto a la meta trimestral programada.</t>
    </r>
  </si>
  <si>
    <r>
      <rPr>
        <b/>
        <sz val="11"/>
        <rFont val="Arial"/>
        <family val="2"/>
      </rPr>
      <t xml:space="preserve">Justificación Trimestral: </t>
    </r>
    <r>
      <rPr>
        <sz val="11"/>
        <rFont val="Arial"/>
        <family val="2"/>
      </rPr>
      <t xml:space="preserve">
Se realizaron 115 informes de planeación, programación, seguimiento, evaluación y rendición de cuentas alineados al modelo de Presupuesto Basado en Resultados y del Sistema de Evaluación de Desempeño, de las 126 programadas, lo que representó un avance del 91.27% respecto a la meta trimestral programada.</t>
    </r>
  </si>
  <si>
    <r>
      <t xml:space="preserve">Justificación Trimestral: 
</t>
    </r>
    <r>
      <rPr>
        <sz val="11"/>
        <rFont val="Arial"/>
        <family val="2"/>
      </rPr>
      <t>Se realizaron 171  estudios socioeconómicos  a personas de atención prioritaria, de los 430 programados, lo que representó un avance del 39.77% respecto a la meta trimestral programada. No se logró la meta programada para este trimestre debido a que no se generaron programas sociales para entregar apoyos funcionales en coordinación con otras instituciones públicas o privadas, motivo por el cual no se generaron los estudios socioeconómicos correspondientes.</t>
    </r>
  </si>
  <si>
    <r>
      <t xml:space="preserve">Justificación Trimestral: 
</t>
    </r>
    <r>
      <rPr>
        <sz val="11"/>
        <rFont val="Arial"/>
        <family val="2"/>
      </rPr>
      <t>Se realizaron 542 cédulas nominales quincenales por medio de un control de incidencias, de las 456 programadas, lo que representó un avance del 118.86% respecto a la meta trimestral programada. Se superó la meta programada debido a que los colaboradores de DIF iniciaron trámites de vacaciones.</t>
    </r>
  </si>
  <si>
    <r>
      <rPr>
        <b/>
        <sz val="11"/>
        <rFont val="Arial"/>
        <family val="2"/>
      </rPr>
      <t xml:space="preserve">Justificación Trimestral: </t>
    </r>
    <r>
      <rPr>
        <sz val="11"/>
        <rFont val="Arial"/>
        <family val="2"/>
      </rPr>
      <t xml:space="preserve">
Se realizaron 1 inventarios de bienes muebles e inmuebles del SMDIF para su adecuado control y verificación, de los 1 programados, lo que representó un avance del 100.00% de la meta programada.</t>
    </r>
  </si>
  <si>
    <r>
      <rPr>
        <b/>
        <sz val="11"/>
        <rFont val="Arial"/>
        <family val="2"/>
      </rPr>
      <t xml:space="preserve">Justificación Trimestral: </t>
    </r>
    <r>
      <rPr>
        <sz val="11"/>
        <rFont val="Arial"/>
        <family val="2"/>
      </rPr>
      <t xml:space="preserve">
Se realizaron 309  servicios de mantenimiento, reparación, remodelación, intendencia y vigilancia de las instalaciones del SMDIFBJ, de los 213 programados, lo que representó un avance del 145.07% respecto a la meta trimestral programada. La meta fue superada debido a la remodelación del taller, creación de jardineras y diversas actividades internas.</t>
    </r>
  </si>
  <si>
    <r>
      <t xml:space="preserve">Justificación Trimestral: 
</t>
    </r>
    <r>
      <rPr>
        <sz val="11"/>
        <rFont val="Arial"/>
        <family val="2"/>
      </rPr>
      <t xml:space="preserve">Se realizaron 33 acciones de la cultura de la paz para mejorar la comunicación, las relaciones familiares y sociales, así como acciones educativas enfocadas en los derechos de las NNA de la "Red de Impulsores de la Transformación", de las 31  programadas, lo que representó un avance del 106.45% respecto a la meta trimestral programada. </t>
    </r>
  </si>
  <si>
    <r>
      <t xml:space="preserve">Justificación Trimestral: 
</t>
    </r>
    <r>
      <rPr>
        <sz val="11"/>
        <rFont val="Arial"/>
        <family val="2"/>
      </rPr>
      <t xml:space="preserve">Se realizaron 119 actividades de Prevención de Riesgos Psicosociales dirigido a NNA y adultos que viven en el municipio de Benito Juárez, de las 140 programadas, lo que representó un avance del 85.00% respecto a la meta trimestral programada. </t>
    </r>
  </si>
  <si>
    <r>
      <t xml:space="preserve">Justificación Trimestral: 
</t>
    </r>
    <r>
      <rPr>
        <sz val="11"/>
        <rFont val="Arial"/>
        <family val="2"/>
      </rPr>
      <t>Se realizaron 512 entregas de estimulo a la educación, alimentación y salud , de las 750 programadas, lo que representó un avance del 68.27% respecto a la meta trimestral programada. No se logró la meta programada debido discrepancias en la operatividad del área que entrega las despensas para que estas sean dispersas entre los beneficiarios.</t>
    </r>
  </si>
  <si>
    <r>
      <t xml:space="preserve">Justificación Trimestral: 
</t>
    </r>
    <r>
      <rPr>
        <sz val="11"/>
        <rFont val="Arial"/>
        <family val="2"/>
      </rPr>
      <t xml:space="preserve">Se impartieron 31 acciones de prevención del delito dirigido a NNA y personas adultas fomentando la cultura de la legalidad, de las 34 programadas, lo que representó un avance del 91.18% respecto a la meta trimestral programada. </t>
    </r>
  </si>
  <si>
    <r>
      <t xml:space="preserve">Justificación Trimestral: 
</t>
    </r>
    <r>
      <rPr>
        <sz val="11"/>
        <rFont val="Arial"/>
        <family val="2"/>
      </rPr>
      <t>Se realizaron 86  actividades educativas, sociales, culturales, deportivas, recreativas, inclusivas y formativas (pláticas, talleres) en los Centros Asistenciales de Desarrollo Infantil, de las 79 programadas, lo que representó un avance del 108.86% respecto a la meta trimestral programada.</t>
    </r>
  </si>
  <si>
    <r>
      <t xml:space="preserve">Justificación Trimestral: 
</t>
    </r>
    <r>
      <rPr>
        <sz val="11"/>
        <rFont val="Arial"/>
        <family val="2"/>
      </rPr>
      <t>Se realizaron 8,460 entregas de raciones de comida para las niñas y niños inscritos en los Centros Asistenciales de Desarrollo Infantil, de las 7,500 programadas, lo que representó un avance del 112.80% respecto a la meta trimestral programada. Se supero la meta programada para este trimestre debido a la asistencia regular de los NN inscritos en los CADI.</t>
    </r>
  </si>
  <si>
    <r>
      <t xml:space="preserve">Justificación Trimestral: 
</t>
    </r>
    <r>
      <rPr>
        <sz val="11"/>
        <rFont val="Arial"/>
        <family val="2"/>
      </rPr>
      <t xml:space="preserve">Se realizaron 1,324 entregas de insumos para consumo (alimentos, medicamentos) para las NNA migrantes y acompañantes del Centro de Asistencia Social, de las 1,250 programadas, lo que representó un avance del 105.92 % respecto a la meta trimestral programada. </t>
    </r>
  </si>
  <si>
    <r>
      <t xml:space="preserve">Justificación Trimestral: 
</t>
    </r>
    <r>
      <rPr>
        <sz val="11"/>
        <rFont val="Arial"/>
        <family val="2"/>
      </rPr>
      <t xml:space="preserve">Se entregaron 7,490 insumos para uso (vestido, calzado, blancos, artículos de higiene y limpieza) para las niñas, niños y adolescentes de la Casa de Asistencia Temporal, de los 7,904 programados, lo que representó un avance del 94.76% respecto a la meta trimestral programada. </t>
    </r>
  </si>
  <si>
    <r>
      <t xml:space="preserve">Justificación Trimestral: 
</t>
    </r>
    <r>
      <rPr>
        <sz val="11"/>
        <rFont val="Arial"/>
        <family val="2"/>
      </rPr>
      <t>Se salvaguardaron 1,824 integridades físicas y emocionales de NNA ingresados en la CATNNA con los servicios de atención integral, de las 1,348 programadas, lo que representó un avance del 135.31% respecto a la meta trimestral programada. Se superó la meta programada para este periodo debido a que la población tuvo un incremento a lo estimado lo que llevó a brindar mas atenciones integrales.</t>
    </r>
  </si>
  <si>
    <r>
      <t xml:space="preserve">Justificación Trimestral: 
</t>
    </r>
    <r>
      <rPr>
        <sz val="11"/>
        <rFont val="Arial"/>
        <family val="2"/>
      </rPr>
      <t xml:space="preserve">Se entregaron 55,800 insumos para consumo como son alimentos y medicamentos para las NNA de la Casa de Asistencia Temporal, de los 44,126 programados, lo que representó un avance del 126.46% respecto a la meta trimestral programada. Se superó la meta programada para este periodo debido a que la población tuvo un incremento a lo estimado lo que llevó a realizar más entregas de insumos a lo estimado. </t>
    </r>
  </si>
  <si>
    <r>
      <t xml:space="preserve">Justificación Trimestral: 
</t>
    </r>
    <r>
      <rPr>
        <sz val="11"/>
        <rFont val="Arial"/>
        <family val="2"/>
      </rPr>
      <t xml:space="preserve">Se impartieron 6  capacitaciones para el autoempleo a mujeres receptoras de violencia en cualquiera de sus modalidades, de las 5 programadas, lo que representó un avance del 120.00% respecto a la meta trimestral programada. La meta fue superada gracias al interés de las alumnas por que se les impartiera el curso de costura. </t>
    </r>
  </si>
  <si>
    <r>
      <t xml:space="preserve">Justificación Trimestral: 
</t>
    </r>
    <r>
      <rPr>
        <sz val="11"/>
        <rFont val="Arial"/>
        <family val="2"/>
      </rPr>
      <t xml:space="preserve">Se realizaron 85 capacitaciones para el autoempleo y actividades recreativas y formativas, de las 100 programadas, lo que representó un avance del 85.00% respecto a la meta trimestral programada. </t>
    </r>
  </si>
  <si>
    <r>
      <t xml:space="preserve">Justificación Trimestral: 
</t>
    </r>
    <r>
      <rPr>
        <sz val="11"/>
        <rFont val="Arial"/>
        <family val="2"/>
      </rPr>
      <t>Se realizó 0 evento que fomenta la participación de las personas para obtener un constancia de capacitación, que ampare sus conocimientos, de 1 programado, lo que representó un avance del 0.00% respecto a la meta trimestral programada. No se logró la meta programada para este periodo debido a que el evento de entrega de constancias fue cancelado  por cuestiones de agenda, siendo programado para el próximo trimestre.</t>
    </r>
  </si>
  <si>
    <r>
      <t xml:space="preserve">Justificación Trimestral: 
</t>
    </r>
    <r>
      <rPr>
        <sz val="11"/>
        <rFont val="Arial"/>
        <family val="2"/>
      </rPr>
      <t>Se realizaron 379 atenciones en programas médicos especiales para las personas de atención prioritaria, de las 275 programadas, lo que representó un avance del 137.82% respecto a la meta trimestral programada. Se superó la meta estimada para este periodo debido a que se llevó a cabo el programa de prótesis el cual fue reprogramado para este trimestre.</t>
    </r>
  </si>
  <si>
    <r>
      <t xml:space="preserve">Justificación Trimestral: 
</t>
    </r>
    <r>
      <rPr>
        <sz val="11"/>
        <rFont val="Arial"/>
        <family val="2"/>
      </rPr>
      <t>Se realizaron 1,235 terapias de rehabilitación para personas con discapacidad temporal y/o permanente, de las 1,815 programadas, lo que representó un avance del 68.04% respecto a la meta trimestral programada. No se logró la meta programada debido a que las terapias ocupacionales no se han podido realizar por falta de personal.</t>
    </r>
  </si>
  <si>
    <r>
      <t xml:space="preserve">Justificación Trimestral: 
</t>
    </r>
    <r>
      <rPr>
        <sz val="11"/>
        <rFont val="Arial"/>
        <family val="2"/>
      </rPr>
      <t xml:space="preserve">Se realizaron 176 actividades culturales, deportivas y sociales en los diferentes clubs de personas adultas mayores, para fomentar la sana convivencia entre sus integrantes, de las 185 programadas, lo que representó un avance del 95.14% respecto a la meta trimestral programada. </t>
    </r>
  </si>
  <si>
    <r>
      <t xml:space="preserve">Justificación Trimestral: 
</t>
    </r>
    <r>
      <rPr>
        <sz val="11"/>
        <rFont val="Arial"/>
        <family val="2"/>
      </rPr>
      <t xml:space="preserve">Se realizaron 70 actividades recreativas y lúdicas para las personas adultas mayores albergados en la CTPAM, de las 72 programadas, lo que representó un avance del 97.22% respecto a la meta trimestral programada. </t>
    </r>
  </si>
  <si>
    <r>
      <t xml:space="preserve">Justificación Trimestral: 
</t>
    </r>
    <r>
      <rPr>
        <sz val="11"/>
        <rFont val="Arial"/>
        <family val="2"/>
      </rPr>
      <t xml:space="preserve">Se realizaron 251 servicios psicológicos,  nutricionales, jurídicos, de trabajo social para mejorar el bienestar físico, emocional y social de las personas adultas mayores ingresadas en la CTPAM, de los 268 programados, lo que representó un avance del 93.66% respecto a la meta trimestral programada. </t>
    </r>
  </si>
  <si>
    <r>
      <t xml:space="preserve">Justificación Trimestral: 
</t>
    </r>
    <r>
      <rPr>
        <sz val="11"/>
        <rFont val="Arial"/>
        <family val="2"/>
      </rPr>
      <t xml:space="preserve">Se realizaron 5,811 entregas de insumos de uso y consumo para las personas adultas mayores ingresadas a la Casa Transitoria para las Personas Adultas Mayores "Grandes Corazones", de las 6,200 programadas, lo que representó un avance del 93.73% respecto a la meta trimestral programada. </t>
    </r>
  </si>
  <si>
    <r>
      <t xml:space="preserve">Justificación Trimestral: 
</t>
    </r>
    <r>
      <rPr>
        <sz val="11"/>
        <rFont val="Arial"/>
        <family val="2"/>
      </rPr>
      <t>Se ejecutaron 800 acciones de recreación, cultura y deportes, para niñas, niños, adolescentes y personas adultas, de las 350 programadas, lo que representó un avance del 228.57% respecto a la meta trimestral programada. La meta para este trimestre fue superada debido a que se impartieron clases diarias en los módulos del SMDIFBJ de la Región 91 y 94.</t>
    </r>
  </si>
  <si>
    <r>
      <t xml:space="preserve">Justificación Trimestral: 
</t>
    </r>
    <r>
      <rPr>
        <sz val="11"/>
        <rFont val="Arial"/>
        <family val="2"/>
      </rPr>
      <t>Se elaboraron 89 expedientes para control de ingresos de niñas, niños y adolescentes en la Casa de Asistencia Temporal, de los 78 programados, lo que representó un avance del 114.10% respecto a la meta trimestral programada.</t>
    </r>
    <r>
      <rPr>
        <b/>
        <sz val="11"/>
        <rFont val="Arial"/>
        <family val="2"/>
      </rPr>
      <t xml:space="preserve"> </t>
    </r>
    <r>
      <rPr>
        <sz val="11"/>
        <rFont val="Arial"/>
        <family val="2"/>
      </rPr>
      <t>Se superó la meta programada para este periodo debido a que la población tuvo un incremento a lo estimado en lo que a la integración de expedientes se refiere</t>
    </r>
    <r>
      <rPr>
        <b/>
        <sz val="11"/>
        <rFont val="Arial"/>
        <family val="2"/>
      </rPr>
      <t>.</t>
    </r>
  </si>
  <si>
    <r>
      <t xml:space="preserve">Justificación Trimestral: 
</t>
    </r>
    <r>
      <rPr>
        <sz val="11"/>
        <rFont val="Arial"/>
        <family val="2"/>
      </rPr>
      <t xml:space="preserve">Se realizaron 2,074  atenciones en actividades sociales, brigadas y eventos  que contribuyen al  desarrollo y el mejoramiento de las condiciones de vida de los benitojuarense, de las 1,500 programadas, lo que representó un avance del 138.27% respecto a la meta trimestral programada. Se superó la meta programada debido a la convocatoria en redes sociales y la participación de la población. </t>
    </r>
  </si>
  <si>
    <r>
      <t xml:space="preserve">Justificación Trimestral: 
</t>
    </r>
    <r>
      <rPr>
        <sz val="11"/>
        <rFont val="Arial"/>
        <family val="2"/>
      </rPr>
      <t xml:space="preserve">Se realizaron 207 actividades físicas y  de regularización a niñas y niños de "La llave es la Clave" en zonas prioritarias, de las 228 programadas, lo que representó un avance del 90.79% respecto a la meta trimestral programada. </t>
    </r>
  </si>
  <si>
    <r>
      <t xml:space="preserve">Justificación Trimestral: 
</t>
    </r>
    <r>
      <rPr>
        <sz val="11"/>
        <rFont val="Arial"/>
        <family val="2"/>
      </rPr>
      <t>Se realizó 1 curso vacacional a niñas y niños en zonas prioritarias, de 1 programado, lo que representó un avance del 100.00% respecto a la meta trimestral programada.</t>
    </r>
  </si>
  <si>
    <r>
      <t xml:space="preserve">Justificación Trimestral: </t>
    </r>
    <r>
      <rPr>
        <sz val="11"/>
        <rFont val="Arial"/>
        <family val="2"/>
      </rPr>
      <t xml:space="preserve">
Se brindaron 750,971 apoyos de asistencia alimentaria a la población en general lo cual contribuye a revertir las tendencias y las cifras crecientes de los problemas de una mala nutrición, de los 932,500 programados, lo que representó un avance del  80.53% respecto a la meta trimestral programada. No se superó la meta programada debido a que hubo un retraso por parte de DIF Estatal, las cuales se estima entregar el próximo trimestre. Éste solo de dispersaron los apoyos correspondientes a los que estaban pendientes de marzo y los del mes de abril.</t>
    </r>
  </si>
  <si>
    <r>
      <t xml:space="preserve">Justificación Trimestral: 
</t>
    </r>
    <r>
      <rPr>
        <sz val="11"/>
        <rFont val="Arial"/>
        <family val="2"/>
      </rPr>
      <t xml:space="preserve">Se entregaron 27,431 raciones alimentarias diseñados con base en los "Criterios de Calidad Nutricia" en el Comedor Comunitario de la región 235 a familias de atención prioritaria, de las 28,500 programadas, lo que representó un avance del 96.25% respecto a la meta trimestral programada. </t>
    </r>
  </si>
  <si>
    <r>
      <t xml:space="preserve">Justificación Trimestral: 
</t>
    </r>
    <r>
      <rPr>
        <sz val="11"/>
        <rFont val="Arial"/>
        <family val="2"/>
      </rPr>
      <t xml:space="preserve">Se realizaron 5,164 servicios integrales de salud  para la población de atención prioritaria otorgados, de los 5,086 programados, lo que representó un avance del 101.53% respecto a la meta trimestral programada. </t>
    </r>
  </si>
  <si>
    <r>
      <t xml:space="preserve">Justificación Trimestral: 
</t>
    </r>
    <r>
      <rPr>
        <sz val="11"/>
        <rFont val="Arial"/>
        <family val="2"/>
      </rPr>
      <t xml:space="preserve">Se realizaron 2,374 atenciones médicas, odontológicas y preventivas de salud a la población en situación prioritaria, de las 2,687 programadas, lo que representó un avance del 88.35% respecto a la meta trimestral programada. </t>
    </r>
  </si>
  <si>
    <r>
      <t xml:space="preserve">Justificación Trimestral: 
</t>
    </r>
    <r>
      <rPr>
        <sz val="11"/>
        <rFont val="Arial"/>
        <family val="2"/>
      </rPr>
      <t>Se realizaron 1,601 atenciones a infantes y adolescentes con trastorno del espectro autista, de las 3,200 programadas, lo que representó un avance del 50.03% respecto a la meta trimestral programada. No se logró la meta debido a que este programa es de nueva creación y la demanda ha ido un poco lenta, esperando mejores resultados para el siguiente trimestre.</t>
    </r>
  </si>
  <si>
    <r>
      <t xml:space="preserve">Justificación Trimestral: 
</t>
    </r>
    <r>
      <rPr>
        <sz val="11"/>
        <rFont val="Arial"/>
        <family val="2"/>
      </rPr>
      <t>Se planearon, coordinaron y supervisaron 5  eventos y actividades, que fomenten el Buen Trato en Familia y la atención a las personas adultas mayores, de los 5 programados, lo que representó un avance del 100.00% respecto a la meta trimestral programada.</t>
    </r>
  </si>
  <si>
    <r>
      <t xml:space="preserve">Justificación Trimestral: 
</t>
    </r>
    <r>
      <rPr>
        <sz val="11"/>
        <rFont val="Arial"/>
        <family val="2"/>
      </rPr>
      <t xml:space="preserve">Se brindaron 6,251 servicios integrales para personas adultas mayores, de los 6,514 programados, lo que representó un avance del 95.96% respecto a la meta trimestral programada. </t>
    </r>
  </si>
  <si>
    <r>
      <t xml:space="preserve">Justificación Trimestral: 
</t>
    </r>
    <r>
      <rPr>
        <sz val="11"/>
        <rFont val="Arial"/>
        <family val="2"/>
      </rPr>
      <t>Se realizaron 2,513 entrega de raciones de alimentos para las personas adultas mayores en la Estancia de Día y Club de la Esperanza, de las 1,881 programadas, lo que representó un avance del 133.60% respecto a la meta trimestral programada. Se superó la meta programada debido al incremento de inscripciones de personas adultas mayores al Club de la Esperanza.</t>
    </r>
  </si>
  <si>
    <r>
      <t xml:space="preserve">Justificación Trimestral: 
</t>
    </r>
    <r>
      <rPr>
        <sz val="11"/>
        <rFont val="Arial"/>
        <family val="2"/>
      </rPr>
      <t xml:space="preserve">Se brindaron 7 atenciones durante su alojamiento temporal en la CTPAM "Grandes Corazones" a personas adultas mayores en estado de abandono, de las 8 programadas, lo que representó un avance del 87.50% respecto a la meta trimestral programada. </t>
    </r>
  </si>
  <si>
    <r>
      <t xml:space="preserve">Justificación Trimestral: 
</t>
    </r>
    <r>
      <rPr>
        <sz val="11"/>
        <rFont val="Arial"/>
        <family val="2"/>
      </rPr>
      <t xml:space="preserve">Se realizaron 1,229 sensibilizaciones con acciones  sobre buen trato de la no violencia, dirigido a las familias benitojuareses, de las 1,375 programadas, lo que representó un avance del 89.38% respecto a la meta trimestral programada. </t>
    </r>
  </si>
  <si>
    <r>
      <t xml:space="preserve">Justificación Trimestral: 
</t>
    </r>
    <r>
      <rPr>
        <sz val="11"/>
        <rFont val="Arial"/>
        <family val="2"/>
      </rPr>
      <t xml:space="preserve">Se impartieron 24 capacitaciones sobre el Buen Trato en Familia para población en general, de las 22 programadas, lo que representó un avance del 109.09% respecto a la meta trimestral programada. </t>
    </r>
  </si>
  <si>
    <r>
      <t xml:space="preserve">Justificación Trimestral: 
</t>
    </r>
    <r>
      <rPr>
        <sz val="11"/>
        <rFont val="Arial"/>
        <family val="2"/>
      </rPr>
      <t>Se realizó 1 evento que promueve el fortalecimiento de los valores y la integración familiar de los benitojuareses, de los 2 programados, lo que representó un avance del 50.00% respecto a la meta trimestral programada. No se logró la meta programada debido a que uno de los 2 eventos por cuestiones de agenda de las autoridades municipales, quedando reprogramado para el siguiente trimestre la clausura del Taller del Buen Trato en Familia.</t>
    </r>
  </si>
  <si>
    <r>
      <t xml:space="preserve">Justificación Trimestral:  
</t>
    </r>
    <r>
      <rPr>
        <sz val="11"/>
        <rFont val="Arial"/>
        <family val="2"/>
      </rPr>
      <t xml:space="preserve">Se realizaron 48  procesos de transparencia, acceso a la información pública, protección de datos personales, archivo y gestión documental, y cuentas claras, de los 48 programados, lo que representó un avance del 100.00% respecto a la meta trimestral programada. </t>
    </r>
  </si>
  <si>
    <r>
      <t xml:space="preserve">Justificación Trimestral: 
</t>
    </r>
    <r>
      <rPr>
        <sz val="11"/>
        <rFont val="Arial"/>
        <family val="2"/>
      </rPr>
      <t>Se realizaron 271 difusiones de los programas y acciones del Sistema Municipal DIF Benito Juárez, de las 250 programadas, lo que representó un avance del 108.40% respecto a la meta trimestral programada.</t>
    </r>
  </si>
  <si>
    <r>
      <t xml:space="preserve">Justificación Trimestral: 
</t>
    </r>
    <r>
      <rPr>
        <sz val="11"/>
        <rFont val="Arial"/>
        <family val="2"/>
      </rPr>
      <t>Se realizaron 21 procuraciones de apoyos económicos, donativos y de recursos, mediante gestiones del Voluntariado ante instituciones públicas, privadas, asociaciones, entre otros, así como la organización de eventos para coadyuvar al mejoramiento de los programas y servicios del SMDIF BJ, de las 17 programadas, lo que representó un avance del 123.53% respecto a la meta trimestral programada. Se superó la meta programada para este trimestre debido a las donaciones recibidas para cubrir los diversos festejos durante este periodo.</t>
    </r>
  </si>
  <si>
    <r>
      <t xml:space="preserve">Justificación Trimestral: 
</t>
    </r>
    <r>
      <rPr>
        <sz val="11"/>
        <rFont val="Arial"/>
        <family val="2"/>
      </rPr>
      <t>Se realizaron 5,874  servicios y apoyos de asistencia social a los sujetos y grupos de atención prioritaria del municipio de Benito Juárez, de los 4,845 programados, lo que representó un avance del 121.24% respecto a la meta trimestral programada. La meta programada fue superada debido a las orientaciones que se brindaron en el módulo de información sobre los servicios que ofrece el SMDIFBJ.</t>
    </r>
  </si>
  <si>
    <r>
      <t xml:space="preserve">Justificación Trimestral: 
</t>
    </r>
    <r>
      <rPr>
        <sz val="11"/>
        <rFont val="Arial"/>
        <family val="2"/>
      </rPr>
      <t xml:space="preserve">Se realizaron 536 entregas de apoyos de asistencia social  a personas de atención prioritaria, de las 595 programadas, lo que representó un avance del 90.08% respecto a la meta trimestral programada. </t>
    </r>
  </si>
  <si>
    <r>
      <t xml:space="preserve">Justificación Trimestral: 
</t>
    </r>
    <r>
      <rPr>
        <sz val="11"/>
        <rFont val="Arial"/>
        <family val="2"/>
      </rPr>
      <t>Se realizaron 3,065 procedimientos administrativos para las diferentes unidades administrativas del SMDIF BJ, de los 1,631 programados, lo que representó un avance del 187.92% respecto a la meta trimestral programada. Se superó la meta debido a la alta demanda de las áreas en los procedimientos administrativos que se realizan, dando seguimiento a cada uno de ellos.</t>
    </r>
  </si>
  <si>
    <r>
      <rPr>
        <b/>
        <sz val="11"/>
        <rFont val="Arial"/>
        <family val="2"/>
      </rPr>
      <t xml:space="preserve">Justificación Trimestral: </t>
    </r>
    <r>
      <rPr>
        <sz val="11"/>
        <rFont val="Arial"/>
        <family val="2"/>
      </rPr>
      <t xml:space="preserve">
Se realizaron 649 capacitaciones internas al personal de conformidad a la legislación aplicable en el Sistema Municipal DIF Benito Juárez, de las 600 programadas, lo que representó un avance del 108.17% respecto a la meta trimestral programada. </t>
    </r>
  </si>
  <si>
    <r>
      <rPr>
        <b/>
        <sz val="11"/>
        <rFont val="Arial"/>
        <family val="2"/>
      </rPr>
      <t xml:space="preserve">Justificación Trimestral: </t>
    </r>
    <r>
      <rPr>
        <sz val="11"/>
        <rFont val="Arial"/>
        <family val="2"/>
      </rPr>
      <t xml:space="preserve">
Se realizaron 6 capacitaciones internas al personal de conformidad a la legislación aplicable en el Sistema Municipal DIF Benito Juárez, de las 9 programadas, lo que representó un avance del 66.67% respecto a la meta trimestral programada. No se logró la meta programada para este trimestre debido a la cancelación de algunos cursos, además de que algunos de los colaboradores agendados se encontraban en periodo vacacional.</t>
    </r>
  </si>
  <si>
    <r>
      <rPr>
        <b/>
        <sz val="11"/>
        <rFont val="Arial"/>
        <family val="2"/>
      </rPr>
      <t xml:space="preserve">Justificación Trimestral: </t>
    </r>
    <r>
      <rPr>
        <sz val="11"/>
        <rFont val="Arial"/>
        <family val="2"/>
      </rPr>
      <t xml:space="preserve">
Se realizaron 675 adquisiciones de suministros de bienes, insumos, materiales y servicios para la operación del SMDIFBJ, de las 525 programadas, lo que representó un avance del 128.57% respecto a la meta trimestral programada. Se superó la meta programada para este trimestre debido a las solicitudes atendidas por las diversas áreas para realizar las compras de suministros para sus eventos especiales de este periodo.</t>
    </r>
  </si>
  <si>
    <r>
      <rPr>
        <b/>
        <sz val="11"/>
        <rFont val="Arial"/>
        <family val="2"/>
      </rPr>
      <t xml:space="preserve">Justificación Trimestral: </t>
    </r>
    <r>
      <rPr>
        <sz val="11"/>
        <rFont val="Arial"/>
        <family val="2"/>
      </rPr>
      <t xml:space="preserve">
Se realizaron 145 atenciones a las necesidades de mantenimiento y reparación de equipos de cómputo, líneas telefónicas y red informática para su correcto funcionamiento y operación, de las 138 programadas, lo que representó un avance del 105.07% respecto a la meta trimestral programada. </t>
    </r>
  </si>
  <si>
    <r>
      <t xml:space="preserve">Justificación Trimestral: 
</t>
    </r>
    <r>
      <rPr>
        <sz val="11"/>
        <rFont val="Arial"/>
        <family val="2"/>
      </rPr>
      <t>Se realizaron 165 entregas de donativos a las áreas del SMDIFBJ, Asociaciones Civiles y personas de atención prioritaria, de las 137 programadas, lo que representó un avance del 120.44% respecto a la meta trimestral programada. La meta de este trimestre fue superada debido a la demanda de las áreas que requerían de apoyo para dar seguimiento a los programas sociales que se ofrecen en la Institución.</t>
    </r>
  </si>
  <si>
    <r>
      <t xml:space="preserve">Justificación Trimestral: 
</t>
    </r>
    <r>
      <rPr>
        <sz val="11"/>
        <rFont val="Arial"/>
        <family val="2"/>
      </rPr>
      <t xml:space="preserve">Se realizaron 796 recepciones de donativos en especie o monetario, de los 780 programados, lo que representó un avance del 102.05% respecto a la meta trimestral programada. </t>
    </r>
  </si>
  <si>
    <r>
      <t xml:space="preserve">Justificación Trimestral: 
</t>
    </r>
    <r>
      <rPr>
        <sz val="11"/>
        <rFont val="Arial"/>
        <family val="2"/>
      </rPr>
      <t>Se realizaron 166 participaciones de Instituciones públicas, privadas, fundaciones, asociaciones, empresas socialmente responsables y sociedad civil que entregan donativos al SMDIF BJ, de las 75 programadas, lo que representó un avance del 221.33% respecto a la meta trimestral programada.</t>
    </r>
    <r>
      <rPr>
        <b/>
        <sz val="11"/>
        <rFont val="Arial"/>
        <family val="2"/>
      </rPr>
      <t xml:space="preserve"> </t>
    </r>
    <r>
      <rPr>
        <sz val="11"/>
        <rFont val="Arial"/>
        <family val="2"/>
      </rPr>
      <t>Se supero la meta trimestral debido a que durante este periodo se contó con una mayor participación de donadores del sector público y privado.</t>
    </r>
  </si>
  <si>
    <r>
      <t xml:space="preserve">Justificación Trimestral: 
</t>
    </r>
    <r>
      <rPr>
        <sz val="11"/>
        <rFont val="Arial"/>
        <family val="2"/>
      </rPr>
      <t>Se realizaron 264  servicios de escuelas de tiempo completo con atención educativa, asistencial, psicológica, alimentaria, trabajo social y de salud, de los 208 programados, lo que representó un avance del 126.92% respecto a la meta trimestral programada. Se superó la meta programada para este trimestre ya que se implementaron estrategias (brigadas, valoraciones y antrometría) para extender los servicios brindados en cada centro.</t>
    </r>
  </si>
  <si>
    <r>
      <rPr>
        <b/>
        <sz val="11"/>
        <rFont val="Arial"/>
        <family val="2"/>
      </rPr>
      <t>Justificación Trimestral:</t>
    </r>
    <r>
      <rPr>
        <sz val="11"/>
        <rFont val="Arial"/>
        <family val="2"/>
      </rPr>
      <t xml:space="preserve"> 
Se realizaron 10,302 atenciones de fortalecimiento en la solución de conflictos y prevención de riesgos psicosociales a través de la cultura de la paz y los derechos de las niñas, niños y adolescentes, de las 12,000 programadas, lo que representó un avance del 85.85% respecto a la meta trimestral programada.</t>
    </r>
  </si>
  <si>
    <r>
      <t xml:space="preserve">Justificación Trimestral: 
</t>
    </r>
    <r>
      <rPr>
        <sz val="11"/>
        <rFont val="Arial"/>
        <family val="2"/>
      </rPr>
      <t>Se realizaron 535 atenciones integrales (médicas, psicológicas, trabajo social y jurídicas) para las NNA y acompañantes migrantes albergados en el Centro de Asistencia Social, de las 408 programadas, lo que representó un avance del 131.13% respecto a la meta trimestral programada. Se superó la meta programada debido a las diversas necesidades presentadas por los NNA y sus acompañantes viajeros a los cuales se les brinda alojamiento temporal.</t>
    </r>
  </si>
  <si>
    <r>
      <t xml:space="preserve">Justificación Trimestral: 
</t>
    </r>
    <r>
      <rPr>
        <sz val="11"/>
        <rFont val="Arial"/>
        <family val="2"/>
      </rPr>
      <t xml:space="preserve">Se realizaron 119  atenciones a las solicitudes de logística para los eventos institucionales del SMDIF BJ, así como municipales y estatales, de las 126 programadas, lo que representó un avance del 94.44% respecto a la meta trimestral programada. </t>
    </r>
  </si>
  <si>
    <t>ANUAL
PMD 2025-2027 ACTUALIZADO</t>
  </si>
  <si>
    <r>
      <rPr>
        <b/>
        <sz val="11"/>
        <color theme="1"/>
        <rFont val="Arial"/>
        <family val="2"/>
      </rPr>
      <t xml:space="preserve">Justificación Trimestral:  </t>
    </r>
    <r>
      <rPr>
        <sz val="11"/>
        <color theme="1"/>
        <rFont val="Arial"/>
        <family val="2"/>
      </rPr>
      <t xml:space="preserve">
Se realizaron 273  actividades de representación, coordinación, gestión, vinculación y supervisión por parte de la Dirección General del  SMDIF de BJ, de las 264 programadas, lo que representó un avance del 103.41% respecto a la meta trimestral programada.</t>
    </r>
  </si>
  <si>
    <r>
      <t xml:space="preserve">Justificación Trimestral:  
</t>
    </r>
    <r>
      <rPr>
        <sz val="11"/>
        <rFont val="Arial"/>
        <family val="2"/>
      </rPr>
      <t>Se realizaron 184  contratos, convenios, acuerdos con empresas públicas y privadas, personas físicas, instituciones municipales, estatales, federales e internacionales, actas de consejos del órgano de Gobierno del SMDIF de BJ, de los 180 programados, lo que representó un avance del 102.22% respecto a la meta trimestral programada.</t>
    </r>
  </si>
  <si>
    <t>JUSTIFICACIÓN TRIMESTRAL Y ANUAL DE AVANCE DE RESULTADOS 2025</t>
  </si>
  <si>
    <r>
      <t xml:space="preserve">Justificación Trimestral:  
</t>
    </r>
    <r>
      <rPr>
        <sz val="11"/>
        <rFont val="Arial"/>
        <family val="2"/>
      </rPr>
      <t>Se realizaron 20 propuestas políticas, acuerdos, planes y programas que en la Junta Directiva, Comités y Consejos presentados de las 13 programadas, lo que representó un avance del 153.85% respecto a la meta trimestral programada. Se superó la meta programada debido a que este trimestre se llevaron a cabo las juntas Directivas y reuniones de consejo reprogramadas del anterior.</t>
    </r>
  </si>
  <si>
    <r>
      <t xml:space="preserve">Justificación Trimestral: 
</t>
    </r>
    <r>
      <rPr>
        <sz val="11"/>
        <rFont val="Arial"/>
        <family val="2"/>
      </rPr>
      <t xml:space="preserve">Se realizaron 5,167 orientaciones de los trámites y servicios a las y los usuarios que acuden al SMDIF BJ y atenciones en general, de los 3,820 programados, lo que representó un avance del 135.26% respecto a la meta trimestral programada. Se supero la meta debido a la afluencia de la ciudadanía que se acerca al módulo de orientación, a fin de solicitar información de los servicios que se brindan en el SMDIFBJ. </t>
    </r>
  </si>
  <si>
    <r>
      <t xml:space="preserve">Justificación Trimestral: 
</t>
    </r>
    <r>
      <rPr>
        <sz val="11"/>
        <rFont val="Arial"/>
        <family val="2"/>
      </rPr>
      <t>Se realizaron 74 verificaciones y supervisiones de los Centros de Atención Infantil que se encuentran registrados en la plataforma RENCAI en el Municipio de Benito Juárez, de las 61 programadas, lo que representó un avance del 121.31% respecto a la meta trimestral programada. Se supero la meta programada para este trimestre debido a que se realizaron las visitas reprogramadas para este periodo.</t>
    </r>
  </si>
  <si>
    <r>
      <t xml:space="preserve">Justificación Trimestral: 
</t>
    </r>
    <r>
      <rPr>
        <sz val="11"/>
        <rFont val="Arial"/>
        <family val="2"/>
      </rPr>
      <t xml:space="preserve">Se realizaron 3,314  servicios de asistencia social y jurídicos dirigidos a NNA,  víctimas de maltrato, así como a la ciudadanía benitojuarense en situación de violencia familiar, de los 3,305 programados, lo que representó un avance del 100.27% respecto a la meta trimestral programada. </t>
    </r>
  </si>
  <si>
    <r>
      <t xml:space="preserve">Justificación Trimestral: 
</t>
    </r>
    <r>
      <rPr>
        <sz val="11"/>
        <rFont val="Arial"/>
        <family val="2"/>
      </rPr>
      <t>Se realizaron 890 acciones de protección y restitución de derechos a NNA víctimas de maltrato, con representación y acompañamiento jurídico e instancias foráneas, de las 560 programadas, lo que representó un avance del 158.93% respecto a la meta trimestral programada. Se superó la meta programada toda vez que las instancias externas tuvieron un incremento de audiencias, solicitando la representación, contención y restitución de los derechos de NNA.</t>
    </r>
  </si>
  <si>
    <r>
      <t xml:space="preserve">Justificación Trimestral: 
</t>
    </r>
    <r>
      <rPr>
        <sz val="11"/>
        <rFont val="Arial"/>
        <family val="2"/>
      </rPr>
      <t>Se realizaron 2,314 atenciones jurídicas y de asistencia social a la ciudadanía benitojuarense en situación de violencia familiar, de las 1,678 programadas, lo que representó un avance del 137.90% respecto a la meta trimestral programada. Se superó la meta programada toda vez que se obtuvo respuesta favorable a los programas municipales de registro filial de NNA y personas adultas, así como tramites escolares de becas.</t>
    </r>
  </si>
  <si>
    <r>
      <t xml:space="preserve">Justificación Trimestral: 
</t>
    </r>
    <r>
      <rPr>
        <sz val="11"/>
        <rFont val="Arial"/>
        <family val="2"/>
      </rPr>
      <t>Se realizaron 2,516 servicios de trabajo social en atención, orientación, seguimiento, acompañamiento y visitas domiciliarias e institucionales requeridas por instancias foráneas, o por la atención a las demandas sociales, de los 3,342 programados, lo que representó un avance del 75.28% respecto a la meta trimestral programada. No se logró la meta programada toda vez que la  falta de suministro de combustible a comprometió las visitas domiciliarias programadas.</t>
    </r>
  </si>
  <si>
    <r>
      <t xml:space="preserve">Justificación Trimestral: 
</t>
    </r>
    <r>
      <rPr>
        <sz val="11"/>
        <rFont val="Arial"/>
        <family val="2"/>
      </rPr>
      <t>Se realizaron 612 atenciones psicológicas a familias, personas; víctimas o generadoras de violencia y acompañamiento psicológico en atención a instancias jurídicas foráneas, de las 326 programadas, lo que representó un avance del 187.73% respecto a la meta trimestral programada. Se superó la meta programada en razón del aumento de solicitudes por parte de los órganos institucionales de la Procuraduría, así como el aumento del personal (un psicólogo)</t>
    </r>
    <r>
      <rPr>
        <b/>
        <sz val="11"/>
        <rFont val="Arial"/>
        <family val="2"/>
      </rPr>
      <t>.</t>
    </r>
  </si>
  <si>
    <r>
      <t xml:space="preserve">Justificación Trimestral: 
</t>
    </r>
    <r>
      <rPr>
        <sz val="11"/>
        <rFont val="Arial"/>
        <family val="2"/>
      </rPr>
      <t>Se realizaron 1,764 servicios integrales del Centro de Asistencia Social para la protección de los derechos de las niñas, niños y adolescentes migrantes, acompañados, no acompañados, separados, de los 219 programados, lo que representó un avance del 805.48% respecto a la meta trimestral programada. Se supero la meta programada debido a la afluencia de canalizaciones por parte del Instituto de Migración de NNAM viajeros que se encuentren en situación migratoria, con la finalidad de poder brindarles alojamiento temporal.</t>
    </r>
  </si>
  <si>
    <r>
      <t xml:space="preserve">Justificación Trimestral: 
</t>
    </r>
    <r>
      <rPr>
        <sz val="11"/>
        <rFont val="Arial"/>
        <family val="2"/>
      </rPr>
      <t>Se integraron 4 expedientes para el control de los ingresos de las NNA migrantes y acompañantes albergados en el Centro de Asistencia Social, de los 7 programados, lo que representó un avance del 54.14% respecto a la meta trimestral programada. No fue posible lograr la meta debido a la falta de casos de NNA migrantes canalizados por el Instituto de Migración y la policía migratoria, para poderles brindar alojamiento temporal.</t>
    </r>
  </si>
  <si>
    <r>
      <t xml:space="preserve">Justificación Trimestral: 
</t>
    </r>
    <r>
      <rPr>
        <sz val="11"/>
        <rFont val="Arial"/>
        <family val="2"/>
      </rPr>
      <t>Se realizaron 2,144 entregas de insumos para uso (vestido, calzado, blancos, artículos de higiene y limpieza) para las NNA migrantes y acompañantes del Centro de Asistencia Social, de las 1,666 programadas, lo que representó un avance del 128.69 % respecto a la meta trimestral programada. Se superó la meta programada para este trimestre debido   a las diversas necesidades presentadas por los NNA y sus acompañantes viajeros a los cuales se les brinda alojamiento temporal.</t>
    </r>
  </si>
  <si>
    <r>
      <t xml:space="preserve">Justificación Trimestral: 
</t>
    </r>
    <r>
      <rPr>
        <sz val="11"/>
        <rFont val="Arial"/>
        <family val="2"/>
      </rPr>
      <t>Se ejecutaron 219 actividades recreativas, lúdicas, deportivas, educativas y formativas para NNA migrantes y acompañantes del Centro de Asistencia Social, de las 576 programadas, lo que representó un avance del 38.02% respecto a la meta trimestral programada.  No fue posible lograr la meta debido a que las canalizaciones por parte del Instituto de Migración de NNA viajeros que se encuentren en situación migratoria, no fueron las suficientes para llevar a cabo las actividades programadas.</t>
    </r>
  </si>
  <si>
    <r>
      <t xml:space="preserve">Justificación Trimestral: 
</t>
    </r>
    <r>
      <rPr>
        <sz val="11"/>
        <rFont val="Arial"/>
        <family val="2"/>
      </rPr>
      <t>Se realizaron 170 acompañamientos a niñas, niños y adolescentes a diferentes órganos institucionales foráneos, de los 284 programados, lo que representó un avance del 59.86% respecto a la meta trimestral programada. No se logró meta programada ya que no se tuvieron citas suficientes a los diferentes órganos institucionales.</t>
    </r>
  </si>
  <si>
    <r>
      <t xml:space="preserve">Justificación Trimestral: 
</t>
    </r>
    <r>
      <rPr>
        <sz val="11"/>
        <rFont val="Arial"/>
        <family val="2"/>
      </rPr>
      <t>Se realizaron 1,432 actividades recreativas, lúdicas, deportivas, educativas y formativas para la CATNNA, de las 824 programadas, lo que representó un avance del 173.79% respecto a la meta trimestral programada. Se superó la meta programada para este periodo debido a que la población tuvo un incremento a lo estimado llevando a cabo mas actividades de lo programado.</t>
    </r>
  </si>
  <si>
    <r>
      <t xml:space="preserve">Justificación Trimestral: 
</t>
    </r>
    <r>
      <rPr>
        <sz val="11"/>
        <rFont val="Arial"/>
        <family val="2"/>
      </rPr>
      <t>Se realizaron 924 servicios de prevención y atención para un entorno libre de violencia en mujeres y hombres generadores o víctimas de violencia realizadas en el CEPAV, de los 626 programados, lo que representó un avance del 147.60% respecto a la meta trimestral programada. Se superó la metra programada debido a la demanda de la ciudadanía que acuden al Centro a solicitar la atención.</t>
    </r>
  </si>
  <si>
    <r>
      <t xml:space="preserve">Justificación Trimestral: 
</t>
    </r>
    <r>
      <rPr>
        <sz val="11"/>
        <rFont val="Arial"/>
        <family val="2"/>
      </rPr>
      <t>Se realizaron 559 atenciones multidisciplinarias a personas generadoras o víctimas de violencia en el CEPAV, de las 497 programadas, lo que representó un avance del 112.47% respecto a la meta trimestral programada. Se superó la meta programada gracias a la demanda de la ciudadanía que solicita las atenciones multidisciplinarias.</t>
    </r>
  </si>
  <si>
    <r>
      <t xml:space="preserve">Justificación Trimestral: 
</t>
    </r>
    <r>
      <rPr>
        <sz val="11"/>
        <rFont val="Arial"/>
        <family val="2"/>
      </rPr>
      <t>Se impartieron 7 pláticas y talleres con temas para la prevención de la violencia, de las 3 programadas, lo que representó un avance del 233.33.00% respecto a la meta trimestral programada. Se superó la meta debido a que se realizó una mini feria en las instalaciones, además del seguimiento que se dio a las peticiones de platicas que instancias como Aguakan  y Plaza la Fiesta solicitaron para sus colaboradores.</t>
    </r>
  </si>
  <si>
    <r>
      <t xml:space="preserve">Justificación Trimestral: 
</t>
    </r>
    <r>
      <rPr>
        <sz val="11"/>
        <rFont val="Arial"/>
        <family val="2"/>
      </rPr>
      <t>Se realizaron 4 actividades, brigadas y eventos que fomentan el fortalecimiento del desarrollo social y el desarrollo comunitario a niñas, niños, adolescentes y la familia, de las 3 programadas, lo que representó un avance del 133.33% respecto a la meta trimestral programada. Se superó la meta programada debido al interés de la ciudadanía por que se acerquen las brigadas a sus colonias.</t>
    </r>
  </si>
  <si>
    <r>
      <t xml:space="preserve">Justificación Trimestral: 
</t>
    </r>
    <r>
      <rPr>
        <sz val="11"/>
        <rFont val="Arial"/>
        <family val="2"/>
      </rPr>
      <t>Se realizaron 585 atenciones para el autoempleo en los Centros de Desarrollo Comunitario y en el Centro de Emprendimiento y Desarrollo Humano para las Juventudes, Realizadas, de las 700 programadas, lo que representó un avance del 83.57% respecto a la meta trimestral programada. No se superó la meta programada debido a la falta de interés de la ciudadanía  por acercarse a los servicios que se brindan en los CDC, aún con la difusión que se da a través de diversos medios.</t>
    </r>
  </si>
  <si>
    <r>
      <t xml:space="preserve">Justificación Trimestral: 
</t>
    </r>
    <r>
      <rPr>
        <sz val="11"/>
        <rFont val="Arial"/>
        <family val="2"/>
      </rPr>
      <t>Se realizaron 4,454 atenciones en las diversas acciones que se realizan para el fortalecimiento del desarrollo social y el desarrollo comunitario en favor de las personas y grupos que se encuentran en zonas prioritarias, de las 3,100 programadas, lo que representó un avance del 143.68% respecto a la meta trimestral programada. Se superó la meta debido al interés de la ciudadanía en los diversos programas realizados.</t>
    </r>
  </si>
  <si>
    <r>
      <t xml:space="preserve">Justificación Trimestral: 
</t>
    </r>
    <r>
      <rPr>
        <sz val="11"/>
        <rFont val="Arial"/>
        <family val="2"/>
      </rPr>
      <t>Se realizaron 5 eventos que fomentan el autoempleo, de los 4 programados, lo que representó un avance del 125.00% respecto a la meta trimestral programada.</t>
    </r>
    <r>
      <rPr>
        <b/>
        <sz val="11"/>
        <rFont val="Arial"/>
        <family val="2"/>
      </rPr>
      <t xml:space="preserve"> </t>
    </r>
    <r>
      <rPr>
        <sz val="11"/>
        <rFont val="Arial"/>
        <family val="2"/>
      </rPr>
      <t>Se superó la meta debido al interés de la ciudadanía por que se realicen diversos eventos en sus comunidades.</t>
    </r>
  </si>
  <si>
    <r>
      <t xml:space="preserve">Justificación Trimestral: 
</t>
    </r>
    <r>
      <rPr>
        <sz val="11"/>
        <rFont val="Arial"/>
        <family val="2"/>
      </rPr>
      <t>Se recepcionaron y brindaron 720,560 raciones  de desayunos fríos y  calientes a niñas y niños de las escuelas inscritas al programa, de las 900,000 programadas, lo que representó un avance del 80.06% respecto a la meta trimestral programada. No se superó la meta programada debido a que hubo un retraso por parte de DIF Estatal, las cuales se estima entregar el próximo trimestre. Éste solo de dispersaron los apoyos correspondientes a los que estaban pendientes de marzo y los del mes de abril.</t>
    </r>
  </si>
  <si>
    <r>
      <t xml:space="preserve">Justificación Trimestral: 
</t>
    </r>
    <r>
      <rPr>
        <sz val="11"/>
        <rFont val="Arial"/>
        <family val="2"/>
      </rPr>
      <t>Se entregaron 2,990 apoyos  de asistencia alimentaria a sujetos de atención prioritaria, de los 4,000 programados, lo que representó un avance del 74.75% respecto a la meta trimestral programada. No se superó la meta programada debido a que se dispersaron los apoyos retrasados de desayunos fríos quedando pendientes para el siguiente trimestre.</t>
    </r>
  </si>
  <si>
    <r>
      <t xml:space="preserve">Justificación Trimestral: 
</t>
    </r>
    <r>
      <rPr>
        <sz val="11"/>
        <rFont val="Arial"/>
        <family val="2"/>
      </rPr>
      <t>Se realizaron 2,411 atenciones de salud mental para la población benitojuarense, de las 2,124 programadas, lo que representó un avance del 113.51% respecto a la meta trimestral programada. Se superó la meta programada debido a las atenciones emergentes solicitadas por instituciones externas durante este periodo,  ocasionando el incremento en las atenciones programadas.</t>
    </r>
  </si>
  <si>
    <r>
      <t xml:space="preserve">Justificación Trimestral: 
</t>
    </r>
    <r>
      <rPr>
        <sz val="11"/>
        <rFont val="Arial"/>
        <family val="2"/>
      </rPr>
      <t>Se brindaron 6,223 servicios integrales a personas con discapacidad o en riesgo potencial de presentarlo en el Centro de Rehabilitación Integral Municipal, brindados, de los 5,323 programados, lo que representó un avance del 116.91% respecto a la meta trimestral programada. Se superó la meta trimestral debido a la demandan de la ciudadanía por los servicios de inclusión, además, de las atenciones emergentes brindadas a instituciones externas.</t>
    </r>
  </si>
  <si>
    <r>
      <t xml:space="preserve">Justificación Trimestral: 
</t>
    </r>
    <r>
      <rPr>
        <sz val="11"/>
        <rFont val="Arial"/>
        <family val="2"/>
      </rPr>
      <t>Se realizaron 4,988 servicios de inclusión, de los 3,508 programados, lo que representó un avance del 142.19% respecto a la meta trimestral programada. Se superó la meta programada debido a la alta demanda de la ciudadanía por los servicios de inclusión, además, de las atenciones emergentes brindadas a instituciones externas.</t>
    </r>
  </si>
  <si>
    <r>
      <t xml:space="preserve">Justificación Trimestral: 
</t>
    </r>
    <r>
      <rPr>
        <sz val="11"/>
        <rFont val="Arial"/>
        <family val="2"/>
      </rPr>
      <t>Se participó en 15 actividades, brigadas y eventos, que fomenten la sana convivencia en el núcleo familiar y su comunidad, de las 15 programadas, lo que representó un avance del 100.00% respecto a la meta trimestral programada. Se superó la meta programada debido a que se atendieron solicitudes de la ciudadanía para que acerquemos algunas actividades a sus colonias.</t>
    </r>
  </si>
  <si>
    <r>
      <rPr>
        <b/>
        <sz val="11"/>
        <rFont val="Arial"/>
        <family val="2"/>
      </rPr>
      <t xml:space="preserve">Justificación Trimestral:  
</t>
    </r>
    <r>
      <rPr>
        <sz val="11"/>
        <rFont val="Arial"/>
        <family val="2"/>
      </rPr>
      <t xml:space="preserve">Se atendieron 42,123 personas en situación prioritaria del Municipio  de Benito Juárez reciben atención, asistencia, apoyo y protección para su desarrollo integral, de los 43,299 programados, lo que representó un avance del 97.28% respecto a la meta trimestral programada. </t>
    </r>
  </si>
  <si>
    <r>
      <t xml:space="preserve">Justificación Trimestral: 
</t>
    </r>
    <r>
      <rPr>
        <sz val="11"/>
        <rFont val="Arial"/>
        <family val="2"/>
      </rPr>
      <t xml:space="preserve">Se planearon y coordinaron 18 actividades calendarizadas del Voluntariado, en coordinación con la Dirección General.  Representación e interrelación con  autoridades, organismos, entre otros, para llevar a cabo gestiones y mesas de trabajo, de las 19 programadas, lo que representó un avance del 94.74% respecto a la meta trimestral programada. </t>
    </r>
  </si>
  <si>
    <r>
      <t xml:space="preserve">Justificación Trimestral: 
</t>
    </r>
    <r>
      <rPr>
        <sz val="11"/>
        <rFont val="Arial"/>
        <family val="2"/>
      </rPr>
      <t>Se implementaron 3 talleres  para el autoempleo para personas adultas mayores, de los 4 programados, lo que representó un avance del 75.00% respecto a la meta trimestral programada. No se logró la meta establecida debido a que el taller nuevo de bolsas de macramé tuvo que ser reprogramados para el siguiente trimestre.</t>
    </r>
  </si>
  <si>
    <r>
      <t xml:space="preserve">Justificación Trimestral: 
</t>
    </r>
    <r>
      <rPr>
        <sz val="11"/>
        <rFont val="Arial"/>
        <family val="2"/>
      </rPr>
      <t>Se otorgaron 3,562 servicios psicológicos,  nutricionales, jurídicos, laborales y de trabajo social para mejorar el bienestar físico, emocional y social de las personas adultas mayores, de los 4,448 programados, lo que representó un avance del 80.08% respecto a la meta trimestral programada. No se logró la meta debido a que hubo una disminución en los servicios de trabajo social (entrega de dspensas) por falta de asistencia de la ciudadanía.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</si>
</sst>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b/>
      <sz val="12"/>
      <color theme="1"/>
      <name val="Calibri"/>
      <family val="2"/>
      <scheme val="minor"/>
    </font>
    <font>
      <b/>
      <sz val="16"/>
      <color theme="0"/>
      <name val="Arial"/>
      <family val="2"/>
    </font>
    <font>
      <sz val="11"/>
      <color rgb="FF000000"/>
      <name val="Arial"/>
      <family val="2"/>
    </font>
    <font>
      <b/>
      <sz val="11"/>
      <color theme="1"/>
      <name val="Calibri"/>
      <family val="2"/>
      <scheme val="minor"/>
    </font>
    <font>
      <sz val="11"/>
      <color rgb="FF9C5700"/>
      <name val="Calibri"/>
      <family val="2"/>
      <scheme val="minor"/>
    </font>
    <font>
      <b/>
      <sz val="12"/>
      <name val="Arial"/>
      <family val="2"/>
    </font>
    <font>
      <sz val="12"/>
      <color theme="1"/>
      <name val="Arial"/>
      <family val="2"/>
    </font>
    <font>
      <b/>
      <sz val="12"/>
      <color theme="1"/>
      <name val="Arial"/>
      <family val="2"/>
    </font>
    <font>
      <sz val="12"/>
      <name val="Arial"/>
      <family val="2"/>
    </font>
    <font>
      <sz val="14"/>
      <color theme="1"/>
      <name val="Arial"/>
      <family val="2"/>
    </font>
    <font>
      <b/>
      <sz val="14"/>
      <name val="Arial"/>
      <family val="2"/>
    </font>
    <font>
      <b/>
      <sz val="14"/>
      <color theme="1"/>
      <name val="Arial"/>
      <family val="2"/>
    </font>
    <font>
      <b/>
      <sz val="16"/>
      <color theme="1"/>
      <name val="Calibri"/>
      <family val="2"/>
      <scheme val="minor"/>
    </font>
    <font>
      <sz val="14"/>
      <name val="Arial"/>
      <family val="2"/>
    </font>
    <font>
      <sz val="14"/>
      <color theme="1"/>
      <name val="Calibri"/>
      <family val="2"/>
      <scheme val="minor"/>
    </font>
  </fonts>
  <fills count="2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6BA12"/>
        <bgColor indexed="64"/>
      </patternFill>
    </fill>
    <fill>
      <patternFill patternType="solid">
        <fgColor rgb="FFF6BA12"/>
        <bgColor rgb="FF000000"/>
      </patternFill>
    </fill>
    <fill>
      <patternFill patternType="solid">
        <fgColor rgb="FFFADD89"/>
        <bgColor indexed="64"/>
      </patternFill>
    </fill>
    <fill>
      <patternFill patternType="solid">
        <fgColor rgb="FFFFEB9C"/>
        <bgColor indexed="64"/>
      </patternFill>
    </fill>
    <fill>
      <patternFill patternType="solid">
        <fgColor rgb="FFC7EFCE"/>
        <bgColor indexed="64"/>
      </patternFill>
    </fill>
    <fill>
      <patternFill patternType="solid">
        <fgColor rgb="FFFFEB9C"/>
      </patternFill>
    </fill>
    <fill>
      <patternFill patternType="solid">
        <fgColor rgb="FFF6BA12"/>
        <bgColor rgb="FF145148"/>
      </patternFill>
    </fill>
    <fill>
      <patternFill patternType="solid">
        <fgColor rgb="FFF2F2F2"/>
        <bgColor indexed="64"/>
      </patternFill>
    </fill>
    <fill>
      <patternFill patternType="solid">
        <fgColor rgb="FFF2F2F2"/>
        <bgColor rgb="FFFFFFFF"/>
      </patternFill>
    </fill>
    <fill>
      <patternFill patternType="solid">
        <fgColor rgb="FFF2F2F2"/>
        <bgColor rgb="FFDEEAF6"/>
      </patternFill>
    </fill>
    <fill>
      <patternFill patternType="solid">
        <fgColor theme="0" tint="-4.9989318521683403E-2"/>
        <bgColor rgb="FF658777"/>
      </patternFill>
    </fill>
    <fill>
      <patternFill patternType="solid">
        <fgColor theme="0" tint="-4.9989318521683403E-2"/>
        <bgColor rgb="FFDEEAF6"/>
      </patternFill>
    </fill>
    <fill>
      <patternFill patternType="solid">
        <fgColor rgb="FFFADD89"/>
        <bgColor rgb="FFF2F2F2"/>
      </patternFill>
    </fill>
    <fill>
      <patternFill patternType="solid">
        <fgColor rgb="FFF2F2F2"/>
        <bgColor rgb="FFFFEFF3"/>
      </patternFill>
    </fill>
    <fill>
      <patternFill patternType="solid">
        <fgColor rgb="FFFADD89"/>
        <bgColor rgb="FF658777"/>
      </patternFill>
    </fill>
    <fill>
      <patternFill patternType="solid">
        <fgColor theme="0" tint="-4.9989318521683403E-2"/>
        <bgColor rgb="FFDDEBF7"/>
      </patternFill>
    </fill>
    <fill>
      <patternFill patternType="solid">
        <fgColor rgb="FFFADD89"/>
        <bgColor rgb="FFDEEAF6"/>
      </patternFill>
    </fill>
    <fill>
      <patternFill patternType="solid">
        <fgColor theme="0" tint="-0.249977111117893"/>
        <bgColor indexed="64"/>
      </patternFill>
    </fill>
    <fill>
      <patternFill patternType="solid">
        <fgColor rgb="FFFFC000"/>
        <bgColor indexed="64"/>
      </patternFill>
    </fill>
  </fills>
  <borders count="119">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ashed">
        <color theme="1"/>
      </bottom>
      <diagonal/>
    </border>
    <border>
      <left/>
      <right/>
      <top/>
      <bottom style="dashed">
        <color theme="1"/>
      </bottom>
      <diagonal/>
    </border>
    <border>
      <left style="medium">
        <color indexed="64"/>
      </left>
      <right style="medium">
        <color indexed="64"/>
      </right>
      <top/>
      <bottom style="dashed">
        <color theme="1"/>
      </bottom>
      <diagonal/>
    </border>
    <border>
      <left/>
      <right style="dashed">
        <color theme="1"/>
      </right>
      <top/>
      <bottom style="dashed">
        <color theme="1"/>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dotted">
        <color indexed="64"/>
      </right>
      <top/>
      <bottom style="dotted">
        <color indexed="64"/>
      </bottom>
      <diagonal/>
    </border>
    <border>
      <left/>
      <right style="thin">
        <color indexed="64"/>
      </right>
      <top style="thin">
        <color indexed="64"/>
      </top>
      <bottom style="medium">
        <color indexed="64"/>
      </bottom>
      <diagonal/>
    </border>
    <border>
      <left/>
      <right style="dashed">
        <color theme="1"/>
      </right>
      <top style="dashed">
        <color theme="1"/>
      </top>
      <bottom/>
      <diagonal/>
    </border>
    <border>
      <left style="dotted">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rgb="FF000000"/>
      </left>
      <right/>
      <top style="medium">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medium">
        <color indexed="64"/>
      </left>
      <right style="medium">
        <color indexed="64"/>
      </right>
      <top style="thin">
        <color indexed="64"/>
      </top>
      <bottom style="dotted">
        <color indexed="64"/>
      </bottom>
      <diagonal/>
    </border>
    <border>
      <left style="dotted">
        <color indexed="64"/>
      </left>
      <right style="dashed">
        <color theme="1"/>
      </right>
      <top style="dashed">
        <color theme="1"/>
      </top>
      <bottom style="medium">
        <color indexed="64"/>
      </bottom>
      <diagonal/>
    </border>
    <border>
      <left style="medium">
        <color indexed="64"/>
      </left>
      <right/>
      <top style="thin">
        <color indexed="64"/>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right/>
      <top/>
      <bottom style="dotted">
        <color indexed="64"/>
      </bottom>
      <diagonal/>
    </border>
    <border>
      <left/>
      <right/>
      <top style="thin">
        <color indexed="64"/>
      </top>
      <bottom style="thin">
        <color indexed="64"/>
      </bottom>
      <diagonal/>
    </border>
    <border>
      <left/>
      <right style="medium">
        <color indexed="64"/>
      </right>
      <top/>
      <bottom style="dotted">
        <color indexed="64"/>
      </bottom>
      <diagonal/>
    </border>
    <border>
      <left style="medium">
        <color indexed="64"/>
      </left>
      <right/>
      <top style="dotted">
        <color indexed="64"/>
      </top>
      <bottom/>
      <diagonal/>
    </border>
    <border>
      <left style="thin">
        <color indexed="64"/>
      </left>
      <right/>
      <top style="dotted">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ashed">
        <color theme="1"/>
      </left>
      <right style="dashed">
        <color theme="1"/>
      </right>
      <top/>
      <bottom style="dotted">
        <color indexed="64"/>
      </bottom>
      <diagonal/>
    </border>
    <border>
      <left style="dashed">
        <color theme="1"/>
      </left>
      <right style="dashed">
        <color theme="1"/>
      </right>
      <top style="dashed">
        <color theme="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dashed">
        <color theme="1"/>
      </left>
      <right style="dashed">
        <color theme="1"/>
      </right>
      <top style="dashed">
        <color theme="1"/>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bottom style="dotted">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0" fillId="0" borderId="0"/>
    <xf numFmtId="0" fontId="17" fillId="11" borderId="0" applyNumberFormat="0" applyBorder="0" applyAlignment="0" applyProtection="0"/>
    <xf numFmtId="9" fontId="1" fillId="0" borderId="0" applyFont="0" applyFill="0" applyBorder="0" applyAlignment="0" applyProtection="0"/>
  </cellStyleXfs>
  <cellXfs count="391">
    <xf numFmtId="0" fontId="0" fillId="0" borderId="0" xfId="0"/>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22" xfId="0" applyFont="1" applyFill="1" applyBorder="1" applyAlignment="1">
      <alignment horizontal="left" vertical="center" wrapText="1"/>
    </xf>
    <xf numFmtId="0" fontId="7" fillId="3" borderId="22" xfId="0" applyFont="1" applyFill="1" applyBorder="1" applyAlignment="1">
      <alignment horizontal="left" vertical="center" wrapText="1"/>
    </xf>
    <xf numFmtId="0" fontId="7" fillId="3" borderId="22"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7" xfId="0" applyFont="1" applyFill="1" applyBorder="1" applyAlignment="1">
      <alignment horizontal="center" vertical="center" wrapText="1"/>
    </xf>
    <xf numFmtId="3" fontId="6" fillId="2" borderId="35" xfId="0" applyNumberFormat="1" applyFont="1" applyFill="1" applyBorder="1" applyAlignment="1">
      <alignment horizontal="center" vertical="center" wrapText="1"/>
    </xf>
    <xf numFmtId="3" fontId="6" fillId="2" borderId="36" xfId="0" applyNumberFormat="1" applyFont="1" applyFill="1" applyBorder="1" applyAlignment="1">
      <alignment horizontal="center" vertical="center" wrapText="1"/>
    </xf>
    <xf numFmtId="3" fontId="6" fillId="2" borderId="37" xfId="0" applyNumberFormat="1" applyFont="1" applyFill="1" applyBorder="1" applyAlignment="1">
      <alignment horizontal="center" vertical="center" wrapText="1"/>
    </xf>
    <xf numFmtId="3" fontId="6" fillId="2" borderId="38" xfId="0" applyNumberFormat="1" applyFont="1" applyFill="1" applyBorder="1" applyAlignment="1">
      <alignment horizontal="center" vertical="center" wrapText="1"/>
    </xf>
    <xf numFmtId="10" fontId="0" fillId="4" borderId="39" xfId="0" applyNumberFormat="1" applyFill="1" applyBorder="1" applyAlignment="1">
      <alignment horizontal="center" vertical="center" wrapText="1"/>
    </xf>
    <xf numFmtId="10" fontId="0" fillId="4" borderId="40" xfId="0" applyNumberForma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44" fontId="6" fillId="2" borderId="46" xfId="1" applyFont="1" applyFill="1" applyBorder="1" applyAlignment="1">
      <alignment horizontal="center" vertical="center" wrapText="1"/>
    </xf>
    <xf numFmtId="44" fontId="6" fillId="2" borderId="36" xfId="1" applyFont="1" applyFill="1" applyBorder="1" applyAlignment="1">
      <alignment horizontal="center" vertical="center" wrapText="1"/>
    </xf>
    <xf numFmtId="44" fontId="6" fillId="2" borderId="38" xfId="1" applyFont="1" applyFill="1" applyBorder="1" applyAlignment="1">
      <alignment horizontal="center" vertical="center" wrapText="1"/>
    </xf>
    <xf numFmtId="44" fontId="6" fillId="2" borderId="47" xfId="1" applyFont="1" applyFill="1" applyBorder="1" applyAlignment="1">
      <alignment horizontal="center" vertical="center" wrapText="1"/>
    </xf>
    <xf numFmtId="44" fontId="6" fillId="2" borderId="48" xfId="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9" xfId="0" applyNumberFormat="1" applyFont="1" applyFill="1" applyBorder="1" applyAlignment="1">
      <alignment horizontal="center" vertical="center" wrapText="1"/>
    </xf>
    <xf numFmtId="44" fontId="6" fillId="2" borderId="50" xfId="1" applyFont="1" applyFill="1" applyBorder="1" applyAlignment="1">
      <alignment horizontal="center" vertical="center" wrapText="1"/>
    </xf>
    <xf numFmtId="44" fontId="6" fillId="2" borderId="43" xfId="1" applyFont="1" applyFill="1" applyBorder="1" applyAlignment="1">
      <alignment horizontal="center" vertical="center" wrapText="1"/>
    </xf>
    <xf numFmtId="44" fontId="6" fillId="2" borderId="45" xfId="1" applyFont="1" applyFill="1" applyBorder="1" applyAlignment="1">
      <alignment horizontal="center" vertical="center" wrapText="1"/>
    </xf>
    <xf numFmtId="44" fontId="6" fillId="2" borderId="51" xfId="1" applyFont="1" applyFill="1" applyBorder="1" applyAlignment="1">
      <alignment horizontal="center" vertical="center" wrapText="1"/>
    </xf>
    <xf numFmtId="44" fontId="6" fillId="2" borderId="52" xfId="1" applyFont="1" applyFill="1" applyBorder="1" applyAlignment="1">
      <alignment horizontal="center" vertical="center" wrapText="1"/>
    </xf>
    <xf numFmtId="3" fontId="6" fillId="2" borderId="18" xfId="0" applyNumberFormat="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3" fontId="6" fillId="2" borderId="19" xfId="0" applyNumberFormat="1" applyFont="1" applyFill="1" applyBorder="1" applyAlignment="1">
      <alignment horizontal="center" vertical="center" wrapText="1"/>
    </xf>
    <xf numFmtId="10" fontId="0" fillId="4" borderId="41" xfId="0" applyNumberFormat="1" applyFill="1" applyBorder="1" applyAlignment="1">
      <alignment horizontal="center" vertical="center" wrapText="1"/>
    </xf>
    <xf numFmtId="10" fontId="0" fillId="4" borderId="49" xfId="0" applyNumberForma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0" fontId="4" fillId="3" borderId="53" xfId="0" applyFont="1" applyFill="1" applyBorder="1" applyAlignment="1">
      <alignment horizontal="left" vertical="center" wrapText="1"/>
    </xf>
    <xf numFmtId="10" fontId="0" fillId="4" borderId="18" xfId="0" applyNumberFormat="1" applyFill="1" applyBorder="1" applyAlignment="1">
      <alignment horizontal="center" vertical="center" wrapText="1"/>
    </xf>
    <xf numFmtId="10" fontId="0" fillId="4" borderId="16"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3" fontId="6" fillId="5" borderId="35" xfId="0" applyNumberFormat="1" applyFont="1" applyFill="1" applyBorder="1" applyAlignment="1">
      <alignment horizontal="center" vertical="center" wrapText="1"/>
    </xf>
    <xf numFmtId="3" fontId="6" fillId="5" borderId="36" xfId="0" applyNumberFormat="1" applyFont="1" applyFill="1" applyBorder="1" applyAlignment="1">
      <alignment horizontal="center" vertical="center" wrapText="1"/>
    </xf>
    <xf numFmtId="3" fontId="6" fillId="5" borderId="37" xfId="0" applyNumberFormat="1" applyFont="1" applyFill="1" applyBorder="1" applyAlignment="1">
      <alignment horizontal="center" vertical="center" wrapText="1"/>
    </xf>
    <xf numFmtId="3" fontId="6" fillId="5" borderId="38" xfId="0" applyNumberFormat="1" applyFont="1" applyFill="1" applyBorder="1" applyAlignment="1">
      <alignment horizontal="center" vertical="center" wrapText="1"/>
    </xf>
    <xf numFmtId="0" fontId="4" fillId="3" borderId="54" xfId="0" applyFont="1" applyFill="1" applyBorder="1" applyAlignment="1">
      <alignment horizontal="left" vertical="center" wrapText="1"/>
    </xf>
    <xf numFmtId="0" fontId="13" fillId="0" borderId="0" xfId="0" applyFont="1" applyAlignment="1">
      <alignment horizontal="center" vertical="top"/>
    </xf>
    <xf numFmtId="0" fontId="3" fillId="3" borderId="59" xfId="0" applyFont="1" applyFill="1" applyBorder="1" applyAlignment="1">
      <alignment horizontal="center" vertical="center" wrapText="1"/>
    </xf>
    <xf numFmtId="0" fontId="3" fillId="3" borderId="60" xfId="0" applyFont="1" applyFill="1" applyBorder="1" applyAlignment="1">
      <alignment horizontal="center" vertical="center" wrapText="1"/>
    </xf>
    <xf numFmtId="3" fontId="6" fillId="2" borderId="56" xfId="0" applyNumberFormat="1" applyFont="1" applyFill="1" applyBorder="1" applyAlignment="1">
      <alignment horizontal="center" vertical="center" wrapText="1"/>
    </xf>
    <xf numFmtId="3" fontId="6" fillId="2" borderId="57" xfId="0"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4" fillId="5" borderId="25" xfId="0" applyFont="1" applyFill="1" applyBorder="1" applyAlignment="1">
      <alignment horizontal="left" vertical="center" wrapText="1"/>
    </xf>
    <xf numFmtId="10" fontId="0" fillId="4" borderId="68" xfId="0" applyNumberFormat="1" applyFill="1" applyBorder="1" applyAlignment="1">
      <alignment horizontal="center" vertical="center" wrapText="1"/>
    </xf>
    <xf numFmtId="10" fontId="0" fillId="4" borderId="70" xfId="0" applyNumberFormat="1" applyFill="1" applyBorder="1" applyAlignment="1">
      <alignment horizontal="center" vertical="center" wrapText="1"/>
    </xf>
    <xf numFmtId="10" fontId="0" fillId="4" borderId="69" xfId="0" applyNumberFormat="1" applyFill="1" applyBorder="1" applyAlignment="1">
      <alignment horizontal="center" vertical="center" wrapText="1"/>
    </xf>
    <xf numFmtId="1" fontId="7" fillId="5" borderId="73" xfId="0" applyNumberFormat="1" applyFont="1" applyFill="1" applyBorder="1" applyAlignment="1">
      <alignment horizontal="center" vertical="center" wrapText="1"/>
    </xf>
    <xf numFmtId="3" fontId="6" fillId="5" borderId="74" xfId="0" applyNumberFormat="1" applyFont="1" applyFill="1" applyBorder="1" applyAlignment="1">
      <alignment horizontal="center" vertical="center" wrapText="1"/>
    </xf>
    <xf numFmtId="3" fontId="6" fillId="5" borderId="75" xfId="0" applyNumberFormat="1" applyFont="1" applyFill="1" applyBorder="1" applyAlignment="1">
      <alignment horizontal="center" vertical="center" wrapText="1"/>
    </xf>
    <xf numFmtId="3" fontId="6" fillId="5" borderId="76" xfId="0" applyNumberFormat="1" applyFont="1" applyFill="1" applyBorder="1" applyAlignment="1">
      <alignment horizontal="center" vertical="center" wrapText="1"/>
    </xf>
    <xf numFmtId="0" fontId="5" fillId="0" borderId="77" xfId="0" applyFont="1" applyBorder="1" applyAlignment="1">
      <alignment horizontal="center" vertical="center" wrapText="1"/>
    </xf>
    <xf numFmtId="0" fontId="6" fillId="0" borderId="78" xfId="0" applyFont="1" applyBorder="1" applyAlignment="1">
      <alignment horizontal="justify" vertical="center" wrapText="1"/>
    </xf>
    <xf numFmtId="0" fontId="6" fillId="0" borderId="78" xfId="0" applyFont="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4" xfId="0" applyFont="1" applyFill="1" applyBorder="1" applyAlignment="1">
      <alignment vertical="center" wrapText="1"/>
    </xf>
    <xf numFmtId="0" fontId="12" fillId="7" borderId="58" xfId="0" applyFont="1" applyFill="1" applyBorder="1" applyAlignment="1">
      <alignment horizontal="center" vertical="top" wrapText="1"/>
    </xf>
    <xf numFmtId="0" fontId="8" fillId="6" borderId="53" xfId="0" applyFont="1" applyFill="1" applyBorder="1" applyAlignment="1">
      <alignment horizontal="left"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9" fillId="6" borderId="13" xfId="0" applyFont="1" applyFill="1" applyBorder="1" applyAlignment="1">
      <alignment horizontal="center" vertical="center" wrapText="1"/>
    </xf>
    <xf numFmtId="0" fontId="9" fillId="6" borderId="64"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7" fillId="8" borderId="13" xfId="0" applyFont="1" applyFill="1" applyBorder="1" applyAlignment="1">
      <alignment horizontal="justify" vertical="center" wrapText="1"/>
    </xf>
    <xf numFmtId="0" fontId="7" fillId="8" borderId="13"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4" fillId="8" borderId="53" xfId="0" applyFont="1" applyFill="1" applyBorder="1" applyAlignment="1">
      <alignment horizontal="left" vertical="center" wrapText="1"/>
    </xf>
    <xf numFmtId="0" fontId="4" fillId="8" borderId="14" xfId="0" applyFont="1" applyFill="1" applyBorder="1" applyAlignment="1">
      <alignment horizontal="center" vertical="center" wrapText="1"/>
    </xf>
    <xf numFmtId="0" fontId="4" fillId="8" borderId="60" xfId="0" applyFont="1" applyFill="1" applyBorder="1" applyAlignment="1">
      <alignment horizontal="center" vertical="center" wrapText="1"/>
    </xf>
    <xf numFmtId="0" fontId="4" fillId="8" borderId="61"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30" xfId="0" applyFont="1" applyFill="1" applyBorder="1" applyAlignment="1">
      <alignment horizontal="center" vertical="center" wrapText="1"/>
    </xf>
    <xf numFmtId="9" fontId="6" fillId="0" borderId="24" xfId="0" applyNumberFormat="1" applyFont="1" applyBorder="1" applyAlignment="1">
      <alignment horizontal="center" vertical="center" wrapText="1"/>
    </xf>
    <xf numFmtId="1" fontId="7" fillId="0" borderId="80" xfId="0" applyNumberFormat="1" applyFont="1" applyBorder="1" applyAlignment="1">
      <alignment horizontal="center" vertical="center" wrapText="1"/>
    </xf>
    <xf numFmtId="10" fontId="0" fillId="4" borderId="81" xfId="0" applyNumberFormat="1" applyFill="1" applyBorder="1" applyAlignment="1">
      <alignment horizontal="center" vertical="center" wrapText="1"/>
    </xf>
    <xf numFmtId="0" fontId="6" fillId="3" borderId="82" xfId="0" applyFont="1" applyFill="1" applyBorder="1" applyAlignment="1">
      <alignment horizontal="justify" vertical="center" wrapText="1"/>
    </xf>
    <xf numFmtId="0" fontId="7" fillId="8" borderId="83" xfId="0" applyFont="1" applyFill="1" applyBorder="1" applyAlignment="1">
      <alignment horizontal="center" vertical="center" wrapText="1"/>
    </xf>
    <xf numFmtId="0" fontId="15" fillId="0" borderId="79" xfId="0" applyFont="1" applyBorder="1" applyAlignment="1">
      <alignment horizontal="center" vertical="center" wrapText="1"/>
    </xf>
    <xf numFmtId="0" fontId="8" fillId="5" borderId="24" xfId="0" applyFont="1" applyFill="1" applyBorder="1" applyAlignment="1">
      <alignment vertical="center" wrapText="1"/>
    </xf>
    <xf numFmtId="0" fontId="8" fillId="5" borderId="84" xfId="0" applyFont="1" applyFill="1" applyBorder="1" applyAlignment="1">
      <alignment vertical="center" wrapText="1"/>
    </xf>
    <xf numFmtId="10" fontId="0" fillId="4" borderId="12"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88" xfId="0" applyNumberFormat="1" applyFill="1" applyBorder="1" applyAlignment="1">
      <alignment horizontal="center" vertical="center" wrapText="1"/>
    </xf>
    <xf numFmtId="0" fontId="4" fillId="3" borderId="20" xfId="0"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10" fontId="0" fillId="4" borderId="89" xfId="0" applyNumberFormat="1" applyFill="1" applyBorder="1" applyAlignment="1">
      <alignment horizontal="center" vertical="center" wrapText="1"/>
    </xf>
    <xf numFmtId="164" fontId="7" fillId="3" borderId="23" xfId="1" applyNumberFormat="1" applyFont="1" applyFill="1" applyBorder="1" applyAlignment="1">
      <alignment horizontal="center" vertical="center" wrapText="1"/>
    </xf>
    <xf numFmtId="164" fontId="4" fillId="3" borderId="54" xfId="0" applyNumberFormat="1" applyFont="1" applyFill="1" applyBorder="1" applyAlignment="1">
      <alignment horizontal="center"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90" xfId="0" applyNumberFormat="1" applyFill="1" applyBorder="1" applyAlignment="1">
      <alignment horizontal="center" vertical="center" wrapText="1"/>
    </xf>
    <xf numFmtId="0" fontId="8" fillId="6" borderId="62" xfId="0" applyFont="1" applyFill="1" applyBorder="1" applyAlignment="1">
      <alignment horizontal="left" vertical="top" wrapText="1"/>
    </xf>
    <xf numFmtId="0" fontId="3" fillId="8" borderId="62" xfId="0" applyFont="1" applyFill="1" applyBorder="1" applyAlignment="1">
      <alignment horizontal="left" vertical="top" wrapText="1"/>
    </xf>
    <xf numFmtId="0" fontId="3" fillId="3" borderId="62" xfId="0" applyFont="1" applyFill="1" applyBorder="1" applyAlignment="1">
      <alignment horizontal="left" vertical="top" wrapText="1"/>
    </xf>
    <xf numFmtId="0" fontId="3" fillId="3" borderId="63" xfId="0" applyFont="1" applyFill="1" applyBorder="1" applyAlignment="1">
      <alignment horizontal="left" vertical="top" wrapText="1"/>
    </xf>
    <xf numFmtId="0" fontId="16" fillId="0" borderId="0" xfId="0" applyFont="1"/>
    <xf numFmtId="0" fontId="0" fillId="10" borderId="0" xfId="0" applyFill="1"/>
    <xf numFmtId="0" fontId="0" fillId="0" borderId="0" xfId="0" applyAlignment="1">
      <alignment wrapText="1"/>
    </xf>
    <xf numFmtId="0" fontId="0" fillId="9" borderId="0" xfId="0" applyFill="1"/>
    <xf numFmtId="0" fontId="7" fillId="12" borderId="13" xfId="0" applyFont="1" applyFill="1" applyBorder="1" applyAlignment="1">
      <alignment horizontal="justify" vertical="center" wrapText="1"/>
    </xf>
    <xf numFmtId="0" fontId="3" fillId="13" borderId="12" xfId="0" applyFont="1" applyFill="1" applyBorder="1" applyAlignment="1">
      <alignment horizontal="center" vertical="center" wrapText="1"/>
    </xf>
    <xf numFmtId="0" fontId="7" fillId="13" borderId="13" xfId="0" applyFont="1" applyFill="1" applyBorder="1" applyAlignment="1">
      <alignment horizontal="justify" vertical="center" wrapText="1"/>
    </xf>
    <xf numFmtId="0" fontId="7" fillId="4" borderId="13" xfId="0" applyFont="1" applyFill="1" applyBorder="1" applyAlignment="1">
      <alignment horizontal="left" vertical="center" wrapText="1"/>
    </xf>
    <xf numFmtId="0" fontId="3" fillId="14" borderId="12" xfId="0" applyFont="1" applyFill="1" applyBorder="1" applyAlignment="1">
      <alignment horizontal="center" vertical="center" wrapText="1"/>
    </xf>
    <xf numFmtId="0" fontId="3" fillId="13" borderId="13" xfId="0" applyFont="1" applyFill="1" applyBorder="1" applyAlignment="1">
      <alignment horizontal="justify" vertical="center" wrapText="1"/>
    </xf>
    <xf numFmtId="0" fontId="7" fillId="13" borderId="13"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15" borderId="13" xfId="0" applyFont="1" applyFill="1" applyBorder="1" applyAlignment="1">
      <alignment horizontal="left" vertical="center" wrapText="1"/>
    </xf>
    <xf numFmtId="0" fontId="6" fillId="13" borderId="13" xfId="0" applyFont="1" applyFill="1" applyBorder="1" applyAlignment="1">
      <alignment horizontal="justify" vertical="center" wrapText="1"/>
    </xf>
    <xf numFmtId="0" fontId="6" fillId="3" borderId="13" xfId="0" applyFont="1" applyFill="1" applyBorder="1" applyAlignment="1">
      <alignment horizontal="left" vertical="center" wrapText="1"/>
    </xf>
    <xf numFmtId="0" fontId="3" fillId="16" borderId="13" xfId="0" applyFont="1" applyFill="1" applyBorder="1" applyAlignment="1">
      <alignment horizontal="justify" vertical="center" wrapText="1"/>
    </xf>
    <xf numFmtId="0" fontId="3" fillId="16" borderId="13" xfId="0" applyFont="1" applyFill="1" applyBorder="1" applyAlignment="1">
      <alignment horizontal="left" vertical="center" wrapText="1"/>
    </xf>
    <xf numFmtId="0" fontId="7" fillId="15" borderId="13" xfId="0" applyFont="1" applyFill="1" applyBorder="1" applyAlignment="1">
      <alignment horizontal="justify" vertical="center" wrapText="1"/>
    </xf>
    <xf numFmtId="0" fontId="7" fillId="17" borderId="13" xfId="0" applyFont="1" applyFill="1" applyBorder="1" applyAlignment="1">
      <alignment horizontal="left" vertical="center" wrapText="1"/>
    </xf>
    <xf numFmtId="0" fontId="7" fillId="16" borderId="13" xfId="0" applyFont="1" applyFill="1" applyBorder="1" applyAlignment="1">
      <alignment horizontal="justify" vertical="center" wrapText="1"/>
    </xf>
    <xf numFmtId="0" fontId="3" fillId="8" borderId="13" xfId="0" applyFont="1" applyFill="1" applyBorder="1" applyAlignment="1">
      <alignment horizontal="left" vertical="center" wrapText="1"/>
    </xf>
    <xf numFmtId="0" fontId="3" fillId="4" borderId="12" xfId="0" applyFont="1" applyFill="1" applyBorder="1" applyAlignment="1">
      <alignment horizontal="center" vertical="center" wrapText="1"/>
    </xf>
    <xf numFmtId="0" fontId="3" fillId="4" borderId="13" xfId="0" applyFont="1" applyFill="1" applyBorder="1" applyAlignment="1">
      <alignment horizontal="justify" vertical="center" wrapText="1"/>
    </xf>
    <xf numFmtId="0" fontId="3" fillId="4" borderId="13" xfId="0" applyFont="1" applyFill="1" applyBorder="1" applyAlignment="1">
      <alignment horizontal="left" vertical="center" wrapText="1"/>
    </xf>
    <xf numFmtId="0" fontId="7" fillId="17" borderId="13" xfId="0" applyFont="1" applyFill="1" applyBorder="1" applyAlignment="1">
      <alignment horizontal="justify" vertical="center" wrapText="1"/>
    </xf>
    <xf numFmtId="0" fontId="3" fillId="17" borderId="13" xfId="0" applyFont="1" applyFill="1" applyBorder="1" applyAlignment="1">
      <alignment horizontal="left" vertical="center" wrapText="1"/>
    </xf>
    <xf numFmtId="0" fontId="3" fillId="18" borderId="12" xfId="0" applyFont="1" applyFill="1" applyBorder="1" applyAlignment="1">
      <alignment horizontal="center" vertical="center" wrapText="1"/>
    </xf>
    <xf numFmtId="0" fontId="3" fillId="18" borderId="13" xfId="0" applyFont="1" applyFill="1" applyBorder="1" applyAlignment="1">
      <alignment horizontal="justify" vertical="center" wrapText="1"/>
    </xf>
    <xf numFmtId="0" fontId="3" fillId="18" borderId="13" xfId="0" applyFont="1" applyFill="1" applyBorder="1" applyAlignment="1">
      <alignment horizontal="left" vertical="center" wrapText="1"/>
    </xf>
    <xf numFmtId="0" fontId="3" fillId="19" borderId="12" xfId="0" applyFont="1" applyFill="1" applyBorder="1" applyAlignment="1">
      <alignment horizontal="center" vertical="center" wrapText="1"/>
    </xf>
    <xf numFmtId="0" fontId="3" fillId="19" borderId="13" xfId="0" applyFont="1" applyFill="1" applyBorder="1" applyAlignment="1">
      <alignment horizontal="justify" vertical="center" wrapText="1"/>
    </xf>
    <xf numFmtId="0" fontId="3" fillId="19" borderId="13" xfId="0" applyFont="1" applyFill="1" applyBorder="1" applyAlignment="1">
      <alignment horizontal="left" vertical="center" wrapText="1"/>
    </xf>
    <xf numFmtId="0" fontId="3" fillId="13" borderId="13" xfId="0" applyFont="1" applyFill="1" applyBorder="1" applyAlignment="1">
      <alignment horizontal="left" vertical="center" wrapText="1"/>
    </xf>
    <xf numFmtId="0" fontId="7" fillId="18" borderId="13" xfId="0" applyFont="1" applyFill="1" applyBorder="1" applyAlignment="1">
      <alignment horizontal="justify" vertical="center" wrapText="1"/>
    </xf>
    <xf numFmtId="0" fontId="6" fillId="8" borderId="13" xfId="0" applyFont="1" applyFill="1" applyBorder="1" applyAlignment="1">
      <alignment horizontal="justify" vertical="center" wrapText="1"/>
    </xf>
    <xf numFmtId="0" fontId="6" fillId="8" borderId="13" xfId="0" applyFont="1" applyFill="1" applyBorder="1" applyAlignment="1">
      <alignment horizontal="left" vertical="center" wrapText="1"/>
    </xf>
    <xf numFmtId="0" fontId="6" fillId="13" borderId="13" xfId="0" applyFont="1" applyFill="1" applyBorder="1" applyAlignment="1">
      <alignment horizontal="left" vertical="center" wrapText="1"/>
    </xf>
    <xf numFmtId="0" fontId="4" fillId="13" borderId="13" xfId="0" applyFont="1" applyFill="1" applyBorder="1" applyAlignment="1">
      <alignment horizontal="justify" vertical="center" wrapText="1"/>
    </xf>
    <xf numFmtId="0" fontId="3" fillId="13" borderId="21" xfId="0" applyFont="1" applyFill="1" applyBorder="1" applyAlignment="1">
      <alignment horizontal="center" vertical="center" wrapText="1"/>
    </xf>
    <xf numFmtId="0" fontId="7" fillId="13" borderId="22" xfId="0" applyFont="1" applyFill="1" applyBorder="1" applyAlignment="1">
      <alignment horizontal="justify" vertical="center" wrapText="1"/>
    </xf>
    <xf numFmtId="0" fontId="7" fillId="13" borderId="22" xfId="0" applyFont="1" applyFill="1" applyBorder="1" applyAlignment="1">
      <alignment horizontal="left" vertical="center" wrapText="1"/>
    </xf>
    <xf numFmtId="0" fontId="3" fillId="6" borderId="12" xfId="0" applyFont="1" applyFill="1" applyBorder="1" applyAlignment="1">
      <alignment horizontal="center" vertical="center" wrapText="1"/>
    </xf>
    <xf numFmtId="0" fontId="7" fillId="8" borderId="13" xfId="0" applyFont="1" applyFill="1" applyBorder="1" applyAlignment="1">
      <alignment horizontal="justify" vertical="center"/>
    </xf>
    <xf numFmtId="0" fontId="3" fillId="3" borderId="92" xfId="0" applyFont="1" applyFill="1" applyBorder="1" applyAlignment="1">
      <alignment horizontal="center" vertical="center" wrapText="1"/>
    </xf>
    <xf numFmtId="0" fontId="7" fillId="3" borderId="93" xfId="0" applyFont="1" applyFill="1" applyBorder="1" applyAlignment="1">
      <alignment horizontal="justify" vertical="center" wrapText="1"/>
    </xf>
    <xf numFmtId="0" fontId="3" fillId="3" borderId="93" xfId="0" applyFont="1" applyFill="1" applyBorder="1" applyAlignment="1">
      <alignment horizontal="left" vertical="center" wrapText="1"/>
    </xf>
    <xf numFmtId="0" fontId="3" fillId="8" borderId="80" xfId="0" applyFont="1" applyFill="1" applyBorder="1" applyAlignment="1">
      <alignment horizontal="center" vertical="center" wrapText="1"/>
    </xf>
    <xf numFmtId="0" fontId="7" fillId="8" borderId="94" xfId="0" applyFont="1" applyFill="1" applyBorder="1" applyAlignment="1">
      <alignment horizontal="justify" vertical="center" wrapText="1"/>
    </xf>
    <xf numFmtId="0" fontId="7" fillId="8" borderId="94" xfId="0" applyFont="1" applyFill="1" applyBorder="1" applyAlignment="1">
      <alignment horizontal="left" vertical="center" wrapText="1"/>
    </xf>
    <xf numFmtId="0" fontId="18" fillId="8" borderId="12" xfId="0" applyFont="1" applyFill="1" applyBorder="1" applyAlignment="1">
      <alignment horizontal="center" vertical="center" wrapText="1"/>
    </xf>
    <xf numFmtId="0" fontId="19" fillId="8" borderId="13" xfId="0" applyFont="1" applyFill="1" applyBorder="1" applyAlignment="1">
      <alignment horizontal="justify" vertical="center" wrapText="1"/>
    </xf>
    <xf numFmtId="0" fontId="19" fillId="8" borderId="13" xfId="0" applyFont="1" applyFill="1" applyBorder="1" applyAlignment="1">
      <alignment horizontal="left" vertical="center" wrapText="1"/>
    </xf>
    <xf numFmtId="0" fontId="18" fillId="13" borderId="12" xfId="0" applyFont="1" applyFill="1" applyBorder="1" applyAlignment="1">
      <alignment horizontal="center" vertical="center" wrapText="1"/>
    </xf>
    <xf numFmtId="0" fontId="19" fillId="13" borderId="13" xfId="0" applyFont="1" applyFill="1" applyBorder="1" applyAlignment="1">
      <alignment horizontal="justify" vertical="center" wrapText="1"/>
    </xf>
    <xf numFmtId="0" fontId="19" fillId="13" borderId="13" xfId="0" applyFont="1" applyFill="1" applyBorder="1" applyAlignment="1">
      <alignment horizontal="left" vertical="center" wrapText="1"/>
    </xf>
    <xf numFmtId="0" fontId="18" fillId="3" borderId="12" xfId="0" applyFont="1" applyFill="1" applyBorder="1" applyAlignment="1">
      <alignment horizontal="center" vertical="center" wrapText="1"/>
    </xf>
    <xf numFmtId="0" fontId="21" fillId="3" borderId="13" xfId="0" applyFont="1" applyFill="1" applyBorder="1" applyAlignment="1">
      <alignment horizontal="justify" vertical="center" wrapText="1"/>
    </xf>
    <xf numFmtId="0" fontId="19" fillId="3" borderId="13" xfId="0" applyFont="1" applyFill="1" applyBorder="1" applyAlignment="1">
      <alignment horizontal="left" vertical="center" wrapText="1"/>
    </xf>
    <xf numFmtId="0" fontId="20" fillId="20" borderId="13" xfId="0" applyFont="1" applyFill="1" applyBorder="1" applyAlignment="1">
      <alignment horizontal="justify" vertical="center" wrapText="1"/>
    </xf>
    <xf numFmtId="0" fontId="20" fillId="20" borderId="13" xfId="0" applyFont="1" applyFill="1" applyBorder="1" applyAlignment="1">
      <alignment horizontal="left" vertical="center" wrapText="1"/>
    </xf>
    <xf numFmtId="0" fontId="19" fillId="17" borderId="13" xfId="0" applyFont="1" applyFill="1" applyBorder="1" applyAlignment="1">
      <alignment horizontal="justify" vertical="center" wrapText="1"/>
    </xf>
    <xf numFmtId="0" fontId="21" fillId="3" borderId="13" xfId="0" applyFont="1" applyFill="1" applyBorder="1" applyAlignment="1">
      <alignment horizontal="left" vertical="center" wrapText="1"/>
    </xf>
    <xf numFmtId="0" fontId="7" fillId="12" borderId="13" xfId="0" applyFont="1" applyFill="1" applyBorder="1" applyAlignment="1">
      <alignment horizontal="center" vertical="center" wrapText="1"/>
    </xf>
    <xf numFmtId="0" fontId="7" fillId="13" borderId="13" xfId="0" applyFont="1" applyFill="1" applyBorder="1" applyAlignment="1">
      <alignment horizontal="center" vertical="center" wrapText="1"/>
    </xf>
    <xf numFmtId="0" fontId="7" fillId="14" borderId="13" xfId="0" applyFont="1" applyFill="1" applyBorder="1" applyAlignment="1">
      <alignment horizontal="center" vertical="center" wrapText="1"/>
    </xf>
    <xf numFmtId="0" fontId="7" fillId="15" borderId="13" xfId="0" applyFont="1" applyFill="1" applyBorder="1" applyAlignment="1">
      <alignment horizontal="center" vertical="center" wrapText="1"/>
    </xf>
    <xf numFmtId="0" fontId="7" fillId="17" borderId="13" xfId="0" applyFont="1" applyFill="1" applyBorder="1" applyAlignment="1">
      <alignment horizontal="center" vertical="center" wrapText="1"/>
    </xf>
    <xf numFmtId="0" fontId="7" fillId="16" borderId="13"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3" borderId="93" xfId="0" applyFont="1" applyFill="1" applyBorder="1" applyAlignment="1">
      <alignment horizontal="center" vertical="center" wrapText="1"/>
    </xf>
    <xf numFmtId="0" fontId="7" fillId="18" borderId="13" xfId="0" applyFont="1" applyFill="1" applyBorder="1" applyAlignment="1">
      <alignment horizontal="center" vertical="center" wrapText="1"/>
    </xf>
    <xf numFmtId="0" fontId="7" fillId="19" borderId="13" xfId="0" applyFont="1" applyFill="1" applyBorder="1" applyAlignment="1">
      <alignment horizontal="center" vertical="center" wrapText="1"/>
    </xf>
    <xf numFmtId="0" fontId="7" fillId="8" borderId="94"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3" fillId="19" borderId="13"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13" borderId="13" xfId="0" applyFont="1" applyFill="1" applyBorder="1" applyAlignment="1">
      <alignment horizontal="center" vertical="center" wrapText="1"/>
    </xf>
    <xf numFmtId="0" fontId="19" fillId="3" borderId="13" xfId="0" applyFont="1" applyFill="1" applyBorder="1" applyAlignment="1">
      <alignment horizontal="center" vertical="center" wrapText="1"/>
    </xf>
    <xf numFmtId="0" fontId="19" fillId="20" borderId="13" xfId="0" applyFont="1" applyFill="1" applyBorder="1" applyAlignment="1">
      <alignment horizontal="center" vertical="center" wrapText="1"/>
    </xf>
    <xf numFmtId="0" fontId="19" fillId="17" borderId="13" xfId="0" applyFont="1" applyFill="1" applyBorder="1" applyAlignment="1">
      <alignment horizontal="center" vertical="center" wrapText="1"/>
    </xf>
    <xf numFmtId="0" fontId="21" fillId="3" borderId="13" xfId="0" applyFont="1" applyFill="1" applyBorder="1" applyAlignment="1">
      <alignment horizontal="center" vertical="center" wrapText="1"/>
    </xf>
    <xf numFmtId="0" fontId="6" fillId="8" borderId="13" xfId="0" applyFont="1" applyFill="1" applyBorder="1" applyAlignment="1">
      <alignment horizontal="center" vertical="center" wrapText="1"/>
    </xf>
    <xf numFmtId="0" fontId="6" fillId="13" borderId="13" xfId="3" applyFont="1" applyFill="1" applyBorder="1" applyAlignment="1">
      <alignment horizontal="center" vertical="center" wrapText="1"/>
    </xf>
    <xf numFmtId="0" fontId="7" fillId="13" borderId="22" xfId="0" applyFont="1" applyFill="1" applyBorder="1" applyAlignment="1">
      <alignment horizontal="center" vertical="center" wrapText="1"/>
    </xf>
    <xf numFmtId="0" fontId="3" fillId="14" borderId="13" xfId="0" applyFont="1" applyFill="1" applyBorder="1" applyAlignment="1">
      <alignment horizontal="center" vertical="center" wrapText="1"/>
    </xf>
    <xf numFmtId="0" fontId="3" fillId="13" borderId="13" xfId="0" applyFont="1" applyFill="1" applyBorder="1" applyAlignment="1">
      <alignment horizontal="center" vertical="center" wrapText="1"/>
    </xf>
    <xf numFmtId="0" fontId="3" fillId="16" borderId="13" xfId="0" applyFont="1" applyFill="1" applyBorder="1" applyAlignment="1">
      <alignment horizontal="center" vertical="center" wrapText="1"/>
    </xf>
    <xf numFmtId="0" fontId="7" fillId="21" borderId="13" xfId="0" applyFont="1" applyFill="1" applyBorder="1" applyAlignment="1">
      <alignment horizontal="center" vertical="center" wrapText="1"/>
    </xf>
    <xf numFmtId="0" fontId="7" fillId="22" borderId="13" xfId="0" applyFont="1" applyFill="1" applyBorder="1" applyAlignment="1">
      <alignment horizontal="center" vertical="center" wrapText="1"/>
    </xf>
    <xf numFmtId="0" fontId="3" fillId="15" borderId="13" xfId="0" applyFont="1" applyFill="1" applyBorder="1" applyAlignment="1">
      <alignment horizontal="center" vertical="center" wrapText="1"/>
    </xf>
    <xf numFmtId="0" fontId="3" fillId="3" borderId="93" xfId="0" applyFont="1" applyFill="1" applyBorder="1" applyAlignment="1">
      <alignment horizontal="center" vertical="center" wrapText="1"/>
    </xf>
    <xf numFmtId="0" fontId="3" fillId="20" borderId="13" xfId="0" applyFont="1" applyFill="1" applyBorder="1" applyAlignment="1">
      <alignment horizontal="center" vertical="center" wrapText="1"/>
    </xf>
    <xf numFmtId="0" fontId="3" fillId="18" borderId="13" xfId="0" applyFont="1" applyFill="1" applyBorder="1" applyAlignment="1">
      <alignment horizontal="center" vertical="center" wrapText="1"/>
    </xf>
    <xf numFmtId="0" fontId="3" fillId="8" borderId="1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0" fillId="22" borderId="13" xfId="0" applyFont="1" applyFill="1" applyBorder="1" applyAlignment="1">
      <alignment horizontal="center" vertical="center" wrapText="1"/>
    </xf>
    <xf numFmtId="0" fontId="20" fillId="20" borderId="13" xfId="0" applyFont="1" applyFill="1" applyBorder="1" applyAlignment="1">
      <alignment horizontal="center" vertical="center" wrapText="1"/>
    </xf>
    <xf numFmtId="0" fontId="21" fillId="17" borderId="13"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3" fillId="13" borderId="22" xfId="0" applyFont="1" applyFill="1" applyBorder="1" applyAlignment="1">
      <alignment horizontal="center" vertical="center" wrapText="1"/>
    </xf>
    <xf numFmtId="3" fontId="3" fillId="13" borderId="13" xfId="0" applyNumberFormat="1" applyFont="1" applyFill="1" applyBorder="1" applyAlignment="1">
      <alignment horizontal="center" vertical="center" wrapText="1"/>
    </xf>
    <xf numFmtId="3" fontId="3" fillId="8" borderId="13" xfId="0" applyNumberFormat="1" applyFont="1" applyFill="1" applyBorder="1" applyAlignment="1">
      <alignment horizontal="center" vertical="center" wrapText="1"/>
    </xf>
    <xf numFmtId="3" fontId="4" fillId="13" borderId="13" xfId="0" applyNumberFormat="1" applyFont="1" applyFill="1" applyBorder="1" applyAlignment="1">
      <alignment horizontal="center" vertical="center" wrapText="1"/>
    </xf>
    <xf numFmtId="3" fontId="20" fillId="8" borderId="13" xfId="0" applyNumberFormat="1" applyFont="1" applyFill="1" applyBorder="1" applyAlignment="1">
      <alignment horizontal="center" vertical="center" wrapText="1"/>
    </xf>
    <xf numFmtId="3" fontId="20" fillId="13" borderId="13" xfId="0" applyNumberFormat="1" applyFont="1" applyFill="1" applyBorder="1" applyAlignment="1">
      <alignment horizontal="center" vertical="center" wrapText="1"/>
    </xf>
    <xf numFmtId="3" fontId="20" fillId="20" borderId="13" xfId="0" applyNumberFormat="1" applyFont="1" applyFill="1" applyBorder="1" applyAlignment="1">
      <alignment horizontal="center" vertical="center" wrapText="1"/>
    </xf>
    <xf numFmtId="3" fontId="20" fillId="17" borderId="13" xfId="0" applyNumberFormat="1" applyFont="1" applyFill="1" applyBorder="1" applyAlignment="1">
      <alignment horizontal="center" vertical="center" wrapText="1"/>
    </xf>
    <xf numFmtId="3" fontId="4" fillId="8" borderId="13" xfId="0" applyNumberFormat="1" applyFont="1" applyFill="1" applyBorder="1" applyAlignment="1">
      <alignment horizontal="center" vertical="center" wrapText="1"/>
    </xf>
    <xf numFmtId="3" fontId="3" fillId="13" borderId="22" xfId="0" applyNumberFormat="1" applyFont="1" applyFill="1" applyBorder="1" applyAlignment="1">
      <alignment horizontal="center" vertical="center" wrapText="1"/>
    </xf>
    <xf numFmtId="0" fontId="8" fillId="8" borderId="53" xfId="0" applyFont="1" applyFill="1" applyBorder="1" applyAlignment="1">
      <alignment horizontal="left" vertical="center" wrapText="1"/>
    </xf>
    <xf numFmtId="3" fontId="3" fillId="13" borderId="23" xfId="0" applyNumberFormat="1" applyFont="1" applyFill="1" applyBorder="1" applyAlignment="1">
      <alignment horizontal="center" vertical="center" wrapText="1"/>
    </xf>
    <xf numFmtId="0" fontId="8" fillId="13" borderId="53" xfId="0" applyFont="1" applyFill="1" applyBorder="1" applyAlignment="1">
      <alignment horizontal="left" vertical="center" wrapText="1"/>
    </xf>
    <xf numFmtId="0" fontId="6" fillId="3" borderId="95" xfId="0" applyFont="1" applyFill="1" applyBorder="1" applyAlignment="1">
      <alignment horizontal="justify" vertical="center" wrapText="1"/>
    </xf>
    <xf numFmtId="10" fontId="0" fillId="4" borderId="97" xfId="0" applyNumberFormat="1" applyFill="1" applyBorder="1" applyAlignment="1">
      <alignment horizontal="center" vertical="center" wrapText="1"/>
    </xf>
    <xf numFmtId="0" fontId="5" fillId="0" borderId="98" xfId="0" applyFont="1" applyBorder="1" applyAlignment="1">
      <alignment horizontal="center" vertical="center" wrapText="1"/>
    </xf>
    <xf numFmtId="0" fontId="6" fillId="0" borderId="99" xfId="0" applyFont="1" applyBorder="1" applyAlignment="1">
      <alignment horizontal="justify" vertical="center" wrapText="1"/>
    </xf>
    <xf numFmtId="0" fontId="6" fillId="0" borderId="99" xfId="0" applyFont="1" applyBorder="1" applyAlignment="1">
      <alignment horizontal="center" vertical="center" wrapText="1"/>
    </xf>
    <xf numFmtId="0" fontId="15" fillId="0" borderId="100" xfId="0" applyFont="1" applyBorder="1" applyAlignment="1">
      <alignment horizontal="center" vertical="center" wrapText="1"/>
    </xf>
    <xf numFmtId="9" fontId="6" fillId="0" borderId="101" xfId="0" applyNumberFormat="1" applyFont="1" applyBorder="1" applyAlignment="1">
      <alignment horizontal="center" vertical="center" wrapText="1"/>
    </xf>
    <xf numFmtId="1" fontId="7" fillId="0" borderId="0" xfId="0" applyNumberFormat="1" applyFont="1" applyAlignment="1">
      <alignment horizontal="center" vertical="center" wrapText="1"/>
    </xf>
    <xf numFmtId="10" fontId="0" fillId="4" borderId="102" xfId="0" applyNumberFormat="1" applyFill="1" applyBorder="1" applyAlignment="1">
      <alignment horizontal="center" vertical="center" wrapText="1"/>
    </xf>
    <xf numFmtId="0" fontId="6" fillId="3" borderId="103" xfId="0" applyFont="1" applyFill="1" applyBorder="1" applyAlignment="1">
      <alignment horizontal="justify" vertical="center" wrapText="1"/>
    </xf>
    <xf numFmtId="0" fontId="3" fillId="3" borderId="104" xfId="0" applyFont="1" applyFill="1" applyBorder="1" applyAlignment="1">
      <alignment horizontal="center" vertical="center" wrapText="1"/>
    </xf>
    <xf numFmtId="0" fontId="3" fillId="18" borderId="29" xfId="0" applyFont="1" applyFill="1" applyBorder="1" applyAlignment="1">
      <alignment horizontal="center" vertical="center" wrapText="1"/>
    </xf>
    <xf numFmtId="3" fontId="3" fillId="13" borderId="93"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8" borderId="105" xfId="0" applyFont="1" applyFill="1" applyBorder="1" applyAlignment="1">
      <alignment horizontal="center" vertical="center" wrapText="1"/>
    </xf>
    <xf numFmtId="1" fontId="7" fillId="0" borderId="107" xfId="0" applyNumberFormat="1" applyFont="1" applyBorder="1" applyAlignment="1">
      <alignment horizontal="center" vertical="center" wrapText="1"/>
    </xf>
    <xf numFmtId="9" fontId="6" fillId="0" borderId="106" xfId="0" applyNumberFormat="1" applyFont="1" applyBorder="1" applyAlignment="1">
      <alignment horizontal="center" vertical="center" wrapText="1"/>
    </xf>
    <xf numFmtId="0" fontId="5" fillId="0" borderId="108" xfId="0" applyFont="1" applyBorder="1" applyAlignment="1">
      <alignment horizontal="center" vertical="center" wrapText="1"/>
    </xf>
    <xf numFmtId="0" fontId="6" fillId="0" borderId="106" xfId="0" applyFont="1" applyBorder="1" applyAlignment="1">
      <alignment horizontal="justify" vertical="center" wrapText="1"/>
    </xf>
    <xf numFmtId="0" fontId="6" fillId="0" borderId="106" xfId="0" applyFont="1" applyBorder="1" applyAlignment="1">
      <alignment horizontal="center" vertical="center" wrapText="1"/>
    </xf>
    <xf numFmtId="0" fontId="15" fillId="0" borderId="109" xfId="0" applyFont="1" applyBorder="1" applyAlignment="1">
      <alignment horizontal="center" vertical="center" wrapText="1"/>
    </xf>
    <xf numFmtId="3" fontId="6" fillId="5" borderId="110" xfId="0" applyNumberFormat="1" applyFont="1" applyFill="1" applyBorder="1" applyAlignment="1">
      <alignment horizontal="center" vertical="center" wrapText="1"/>
    </xf>
    <xf numFmtId="0" fontId="7" fillId="3" borderId="13" xfId="0" applyFont="1" applyFill="1" applyBorder="1" applyAlignment="1">
      <alignment horizontal="justify" vertical="center" wrapText="1"/>
    </xf>
    <xf numFmtId="0" fontId="7" fillId="12" borderId="13" xfId="0" applyFont="1" applyFill="1" applyBorder="1" applyAlignment="1">
      <alignment horizontal="left" vertical="center" wrapText="1"/>
    </xf>
    <xf numFmtId="3" fontId="22" fillId="2" borderId="56" xfId="0" applyNumberFormat="1" applyFont="1" applyFill="1" applyBorder="1" applyAlignment="1">
      <alignment horizontal="center" vertical="center" wrapText="1"/>
    </xf>
    <xf numFmtId="3" fontId="22" fillId="2" borderId="36" xfId="0" applyNumberFormat="1" applyFont="1" applyFill="1" applyBorder="1" applyAlignment="1">
      <alignment horizontal="center" vertical="center" wrapText="1"/>
    </xf>
    <xf numFmtId="3" fontId="22" fillId="2" borderId="37" xfId="0" applyNumberFormat="1" applyFont="1" applyFill="1" applyBorder="1" applyAlignment="1">
      <alignment horizontal="center" vertical="center" wrapText="1"/>
    </xf>
    <xf numFmtId="3" fontId="11" fillId="12" borderId="13" xfId="0" applyNumberFormat="1" applyFont="1" applyFill="1" applyBorder="1" applyAlignment="1">
      <alignment horizontal="center" vertical="center" wrapText="1"/>
    </xf>
    <xf numFmtId="3" fontId="23" fillId="8" borderId="13" xfId="0" applyNumberFormat="1" applyFont="1" applyFill="1" applyBorder="1" applyAlignment="1">
      <alignment horizontal="center" vertical="center" wrapText="1"/>
    </xf>
    <xf numFmtId="3" fontId="23" fillId="13" borderId="13" xfId="0" applyNumberFormat="1" applyFont="1" applyFill="1" applyBorder="1" applyAlignment="1">
      <alignment horizontal="center" vertical="center" wrapText="1"/>
    </xf>
    <xf numFmtId="0" fontId="23" fillId="13" borderId="13" xfId="0" applyFont="1" applyFill="1" applyBorder="1" applyAlignment="1">
      <alignment horizontal="center" vertical="center" wrapText="1"/>
    </xf>
    <xf numFmtId="0" fontId="3" fillId="18" borderId="41" xfId="0" applyFont="1" applyFill="1" applyBorder="1" applyAlignment="1">
      <alignment horizontal="justify" vertical="center" wrapText="1"/>
    </xf>
    <xf numFmtId="0" fontId="3" fillId="18" borderId="41" xfId="0" applyFont="1" applyFill="1" applyBorder="1" applyAlignment="1">
      <alignment horizontal="left" vertical="center" wrapText="1"/>
    </xf>
    <xf numFmtId="0" fontId="6" fillId="3" borderId="111" xfId="0" applyFont="1" applyFill="1" applyBorder="1" applyAlignment="1">
      <alignment vertical="center" wrapText="1"/>
    </xf>
    <xf numFmtId="0" fontId="6" fillId="3" borderId="111" xfId="0" applyFont="1" applyFill="1" applyBorder="1" applyAlignment="1">
      <alignment horizontal="justify" vertical="center" wrapText="1"/>
    </xf>
    <xf numFmtId="0" fontId="15" fillId="17" borderId="112" xfId="0" applyFont="1" applyFill="1" applyBorder="1" applyAlignment="1">
      <alignment horizontal="left" vertical="center" wrapText="1"/>
    </xf>
    <xf numFmtId="0" fontId="7" fillId="18" borderId="41" xfId="0" applyFont="1" applyFill="1" applyBorder="1" applyAlignment="1">
      <alignment horizontal="center" vertical="center" wrapText="1"/>
    </xf>
    <xf numFmtId="0" fontId="3" fillId="18" borderId="41" xfId="0" applyFont="1" applyFill="1" applyBorder="1" applyAlignment="1">
      <alignment horizontal="center" vertical="center" wrapText="1"/>
    </xf>
    <xf numFmtId="0" fontId="6" fillId="3" borderId="111" xfId="0" applyFont="1" applyFill="1" applyBorder="1" applyAlignment="1">
      <alignment horizontal="center" vertical="center" wrapText="1"/>
    </xf>
    <xf numFmtId="0" fontId="7" fillId="3" borderId="111" xfId="0" applyFont="1" applyFill="1" applyBorder="1" applyAlignment="1">
      <alignment horizontal="center" vertical="center" wrapText="1"/>
    </xf>
    <xf numFmtId="0" fontId="15" fillId="17" borderId="113" xfId="0" applyFont="1" applyFill="1" applyBorder="1" applyAlignment="1">
      <alignment horizontal="center" vertical="center" wrapText="1"/>
    </xf>
    <xf numFmtId="0" fontId="7" fillId="3" borderId="114" xfId="0" applyFont="1" applyFill="1" applyBorder="1" applyAlignment="1">
      <alignment horizontal="center" vertical="center" wrapText="1"/>
    </xf>
    <xf numFmtId="0" fontId="21" fillId="17" borderId="13" xfId="0" applyFont="1" applyFill="1" applyBorder="1" applyAlignment="1">
      <alignment horizontal="left" vertical="center" wrapText="1"/>
    </xf>
    <xf numFmtId="3" fontId="22" fillId="2" borderId="96" xfId="0" applyNumberFormat="1" applyFont="1" applyFill="1" applyBorder="1" applyAlignment="1">
      <alignment horizontal="center" vertical="center" wrapText="1"/>
    </xf>
    <xf numFmtId="3" fontId="22" fillId="2" borderId="43" xfId="0" applyNumberFormat="1" applyFont="1" applyFill="1" applyBorder="1" applyAlignment="1">
      <alignment horizontal="center" vertical="center" wrapText="1"/>
    </xf>
    <xf numFmtId="3" fontId="22" fillId="2" borderId="44" xfId="0" applyNumberFormat="1" applyFont="1" applyFill="1" applyBorder="1" applyAlignment="1">
      <alignment horizontal="center" vertical="center" wrapText="1"/>
    </xf>
    <xf numFmtId="0" fontId="23" fillId="8" borderId="13" xfId="0" applyFont="1" applyFill="1" applyBorder="1" applyAlignment="1">
      <alignment horizontal="center" vertical="center" wrapText="1"/>
    </xf>
    <xf numFmtId="3" fontId="23" fillId="13" borderId="93" xfId="0" applyNumberFormat="1" applyFont="1" applyFill="1" applyBorder="1" applyAlignment="1">
      <alignment horizontal="center" vertical="center" wrapText="1"/>
    </xf>
    <xf numFmtId="3" fontId="24" fillId="8" borderId="13" xfId="0" applyNumberFormat="1" applyFont="1" applyFill="1" applyBorder="1" applyAlignment="1">
      <alignment horizontal="center" vertical="center" wrapText="1"/>
    </xf>
    <xf numFmtId="3" fontId="24" fillId="13" borderId="13" xfId="0" applyNumberFormat="1" applyFont="1" applyFill="1" applyBorder="1" applyAlignment="1">
      <alignment horizontal="center" vertical="center" wrapText="1"/>
    </xf>
    <xf numFmtId="3" fontId="24" fillId="20" borderId="13" xfId="0" applyNumberFormat="1" applyFont="1" applyFill="1" applyBorder="1" applyAlignment="1">
      <alignment horizontal="center" vertical="center" wrapText="1"/>
    </xf>
    <xf numFmtId="3" fontId="24" fillId="17" borderId="13" xfId="0" applyNumberFormat="1" applyFont="1" applyFill="1" applyBorder="1" applyAlignment="1">
      <alignment horizontal="center" vertical="center" wrapText="1"/>
    </xf>
    <xf numFmtId="3" fontId="23" fillId="13" borderId="22" xfId="0" applyNumberFormat="1" applyFont="1" applyFill="1" applyBorder="1" applyAlignment="1">
      <alignment horizontal="center" vertical="center" wrapText="1"/>
    </xf>
    <xf numFmtId="3" fontId="22" fillId="23" borderId="41" xfId="0" applyNumberFormat="1" applyFont="1" applyFill="1" applyBorder="1" applyAlignment="1">
      <alignment horizontal="center" vertical="center" wrapText="1"/>
    </xf>
    <xf numFmtId="3" fontId="22" fillId="23" borderId="60" xfId="0" applyNumberFormat="1" applyFont="1" applyFill="1" applyBorder="1" applyAlignment="1">
      <alignment horizontal="center" vertical="center" wrapText="1"/>
    </xf>
    <xf numFmtId="3" fontId="22" fillId="23" borderId="115" xfId="0" applyNumberFormat="1" applyFont="1" applyFill="1" applyBorder="1" applyAlignment="1">
      <alignment horizontal="center" vertical="center" wrapText="1"/>
    </xf>
    <xf numFmtId="0" fontId="12" fillId="7" borderId="66" xfId="0" applyFont="1" applyFill="1" applyBorder="1" applyAlignment="1">
      <alignment horizontal="center" vertical="top" wrapText="1"/>
    </xf>
    <xf numFmtId="0" fontId="3" fillId="13" borderId="53" xfId="0" applyFont="1" applyFill="1" applyBorder="1" applyAlignment="1">
      <alignment horizontal="left" vertical="center" wrapText="1"/>
    </xf>
    <xf numFmtId="0" fontId="7" fillId="13" borderId="53" xfId="0" applyFont="1" applyFill="1" applyBorder="1" applyAlignment="1">
      <alignment horizontal="left" vertical="center" wrapText="1"/>
    </xf>
    <xf numFmtId="0" fontId="3" fillId="8" borderId="53" xfId="0" applyFont="1" applyFill="1" applyBorder="1" applyAlignment="1">
      <alignment horizontal="left" vertical="center" wrapText="1"/>
    </xf>
    <xf numFmtId="0" fontId="7" fillId="8" borderId="53" xfId="0" applyFont="1" applyFill="1" applyBorder="1" applyAlignment="1">
      <alignment horizontal="left" vertical="center" wrapText="1"/>
    </xf>
    <xf numFmtId="0" fontId="5" fillId="0" borderId="80" xfId="0" applyFont="1" applyBorder="1" applyAlignment="1">
      <alignment horizontal="center" vertical="center" wrapText="1"/>
    </xf>
    <xf numFmtId="0" fontId="6" fillId="0" borderId="94" xfId="0" applyFont="1" applyBorder="1" applyAlignment="1">
      <alignment horizontal="justify" vertical="center" wrapText="1"/>
    </xf>
    <xf numFmtId="0" fontId="6" fillId="0" borderId="94" xfId="0" applyFont="1" applyBorder="1" applyAlignment="1">
      <alignment horizontal="center" vertical="center" wrapText="1"/>
    </xf>
    <xf numFmtId="0" fontId="15" fillId="0" borderId="117" xfId="0" applyFont="1" applyBorder="1" applyAlignment="1">
      <alignment horizontal="center" vertical="center" wrapText="1"/>
    </xf>
    <xf numFmtId="0" fontId="4" fillId="8" borderId="66" xfId="0" applyFont="1" applyFill="1" applyBorder="1" applyAlignment="1">
      <alignment horizontal="center" vertical="center" wrapText="1"/>
    </xf>
    <xf numFmtId="3" fontId="24" fillId="2" borderId="41" xfId="0" applyNumberFormat="1" applyFont="1" applyFill="1" applyBorder="1" applyAlignment="1">
      <alignment horizontal="center" vertical="center" wrapText="1"/>
    </xf>
    <xf numFmtId="3" fontId="24" fillId="2" borderId="49" xfId="0" applyNumberFormat="1" applyFont="1" applyFill="1" applyBorder="1" applyAlignment="1">
      <alignment horizontal="center" vertical="center" wrapText="1"/>
    </xf>
    <xf numFmtId="3" fontId="24" fillId="2" borderId="40" xfId="0" applyNumberFormat="1" applyFont="1" applyFill="1" applyBorder="1" applyAlignment="1">
      <alignment horizontal="center" vertical="center" wrapText="1"/>
    </xf>
    <xf numFmtId="3" fontId="24" fillId="2" borderId="16" xfId="0" applyNumberFormat="1" applyFont="1" applyFill="1" applyBorder="1" applyAlignment="1">
      <alignment horizontal="center" vertical="center" wrapText="1"/>
    </xf>
    <xf numFmtId="3" fontId="24" fillId="2" borderId="19" xfId="0" applyNumberFormat="1" applyFont="1" applyFill="1" applyBorder="1" applyAlignment="1">
      <alignment horizontal="center" vertical="center" wrapText="1"/>
    </xf>
    <xf numFmtId="10" fontId="11" fillId="4" borderId="97" xfId="0" applyNumberFormat="1" applyFont="1" applyFill="1" applyBorder="1" applyAlignment="1">
      <alignment horizontal="center" vertical="center" wrapText="1"/>
    </xf>
    <xf numFmtId="10" fontId="24" fillId="4" borderId="97" xfId="0" applyNumberFormat="1" applyFont="1" applyFill="1" applyBorder="1" applyAlignment="1">
      <alignment horizontal="center" vertical="center" wrapText="1"/>
    </xf>
    <xf numFmtId="10" fontId="24" fillId="4" borderId="41" xfId="0" applyNumberFormat="1" applyFont="1" applyFill="1" applyBorder="1" applyAlignment="1">
      <alignment horizontal="center" vertical="center" wrapText="1"/>
    </xf>
    <xf numFmtId="10" fontId="24" fillId="4" borderId="49" xfId="0" applyNumberFormat="1" applyFont="1" applyFill="1" applyBorder="1" applyAlignment="1">
      <alignment horizontal="center" vertical="center" wrapText="1"/>
    </xf>
    <xf numFmtId="10" fontId="24" fillId="4" borderId="116" xfId="0" applyNumberFormat="1" applyFont="1" applyFill="1" applyBorder="1" applyAlignment="1">
      <alignment horizontal="center" vertical="center" wrapText="1"/>
    </xf>
    <xf numFmtId="10" fontId="24" fillId="4" borderId="16" xfId="0" applyNumberFormat="1" applyFont="1" applyFill="1" applyBorder="1" applyAlignment="1">
      <alignment horizontal="center" vertical="center" wrapText="1"/>
    </xf>
    <xf numFmtId="10" fontId="24" fillId="4" borderId="19" xfId="0" applyNumberFormat="1" applyFont="1" applyFill="1" applyBorder="1" applyAlignment="1">
      <alignment horizontal="center" vertical="center" wrapText="1"/>
    </xf>
    <xf numFmtId="3" fontId="22" fillId="2" borderId="35" xfId="0" applyNumberFormat="1" applyFont="1" applyFill="1" applyBorder="1" applyAlignment="1">
      <alignment horizontal="center" vertical="center" wrapText="1"/>
    </xf>
    <xf numFmtId="3" fontId="22" fillId="2" borderId="38" xfId="0" applyNumberFormat="1" applyFont="1" applyFill="1" applyBorder="1" applyAlignment="1">
      <alignment horizontal="center" vertical="center" wrapText="1"/>
    </xf>
    <xf numFmtId="3" fontId="22" fillId="2" borderId="42" xfId="0" applyNumberFormat="1" applyFont="1" applyFill="1" applyBorder="1" applyAlignment="1">
      <alignment horizontal="center" vertical="center" wrapText="1"/>
    </xf>
    <xf numFmtId="3" fontId="22" fillId="2" borderId="45" xfId="0" applyNumberFormat="1" applyFont="1" applyFill="1" applyBorder="1" applyAlignment="1">
      <alignment horizontal="center" vertical="center" wrapText="1"/>
    </xf>
    <xf numFmtId="10" fontId="6" fillId="4" borderId="97" xfId="0" applyNumberFormat="1" applyFont="1" applyFill="1" applyBorder="1" applyAlignment="1">
      <alignment horizontal="center" vertical="center" wrapText="1"/>
    </xf>
    <xf numFmtId="10" fontId="3" fillId="4" borderId="41" xfId="0" applyNumberFormat="1" applyFont="1" applyFill="1" applyBorder="1" applyAlignment="1">
      <alignment horizontal="center" vertical="center" wrapText="1"/>
    </xf>
    <xf numFmtId="10" fontId="6" fillId="4" borderId="41" xfId="0" applyNumberFormat="1" applyFont="1" applyFill="1" applyBorder="1" applyAlignment="1">
      <alignment horizontal="center" vertical="center" wrapText="1"/>
    </xf>
    <xf numFmtId="10" fontId="6" fillId="4" borderId="70" xfId="0" applyNumberFormat="1" applyFont="1" applyFill="1" applyBorder="1" applyAlignment="1">
      <alignment horizontal="center" vertical="center" wrapText="1"/>
    </xf>
    <xf numFmtId="10" fontId="23" fillId="4" borderId="41" xfId="0" applyNumberFormat="1" applyFont="1" applyFill="1" applyBorder="1" applyAlignment="1">
      <alignment horizontal="center" vertical="center" wrapText="1"/>
    </xf>
    <xf numFmtId="10" fontId="6" fillId="4" borderId="102" xfId="0" applyNumberFormat="1" applyFont="1" applyFill="1" applyBorder="1" applyAlignment="1">
      <alignment horizontal="center" vertical="center" wrapText="1"/>
    </xf>
    <xf numFmtId="10" fontId="6" fillId="4" borderId="49" xfId="0" applyNumberFormat="1" applyFont="1" applyFill="1" applyBorder="1" applyAlignment="1">
      <alignment horizontal="center" vertical="center" wrapText="1"/>
    </xf>
    <xf numFmtId="0" fontId="7" fillId="24" borderId="95" xfId="0" applyFont="1" applyFill="1" applyBorder="1" applyAlignment="1">
      <alignment horizontal="justify" vertical="center" wrapText="1"/>
    </xf>
    <xf numFmtId="10" fontId="24" fillId="4" borderId="97" xfId="4" applyNumberFormat="1" applyFont="1" applyFill="1" applyBorder="1" applyAlignment="1">
      <alignment horizontal="center" vertical="center" wrapText="1"/>
    </xf>
    <xf numFmtId="10" fontId="22" fillId="0" borderId="94" xfId="0" applyNumberFormat="1" applyFont="1" applyBorder="1" applyAlignment="1">
      <alignment horizontal="center" vertical="center" wrapText="1"/>
    </xf>
    <xf numFmtId="10" fontId="26" fillId="0" borderId="107" xfId="4" applyNumberFormat="1" applyFont="1" applyBorder="1" applyAlignment="1">
      <alignment horizontal="center" vertical="center" wrapText="1"/>
    </xf>
    <xf numFmtId="10" fontId="22" fillId="5" borderId="110" xfId="4" applyNumberFormat="1" applyFont="1" applyFill="1" applyBorder="1" applyAlignment="1">
      <alignment horizontal="center" vertical="center" wrapText="1"/>
    </xf>
    <xf numFmtId="10" fontId="22" fillId="5" borderId="75" xfId="4" applyNumberFormat="1" applyFont="1" applyFill="1" applyBorder="1" applyAlignment="1">
      <alignment horizontal="center" vertical="center" wrapText="1"/>
    </xf>
    <xf numFmtId="10" fontId="22" fillId="5" borderId="76" xfId="4" applyNumberFormat="1" applyFont="1" applyFill="1" applyBorder="1" applyAlignment="1">
      <alignment horizontal="center" vertical="center" wrapText="1"/>
    </xf>
    <xf numFmtId="10" fontId="26" fillId="0" borderId="80" xfId="4" applyNumberFormat="1" applyFont="1" applyBorder="1" applyAlignment="1">
      <alignment horizontal="center" vertical="center" wrapText="1"/>
    </xf>
    <xf numFmtId="3" fontId="22" fillId="5" borderId="75" xfId="0" applyNumberFormat="1" applyFont="1" applyFill="1" applyBorder="1" applyAlignment="1">
      <alignment horizontal="center" vertical="center" wrapText="1"/>
    </xf>
    <xf numFmtId="3" fontId="22" fillId="5" borderId="76" xfId="0" applyNumberFormat="1" applyFont="1" applyFill="1" applyBorder="1" applyAlignment="1">
      <alignment horizontal="center" vertical="center" wrapText="1"/>
    </xf>
    <xf numFmtId="10" fontId="27" fillId="4" borderId="69" xfId="0" applyNumberFormat="1" applyFont="1" applyFill="1" applyBorder="1" applyAlignment="1">
      <alignment horizontal="center" vertical="center" wrapText="1"/>
    </xf>
    <xf numFmtId="10" fontId="27" fillId="4" borderId="70" xfId="0" applyNumberFormat="1" applyFont="1" applyFill="1" applyBorder="1" applyAlignment="1">
      <alignment horizontal="center" vertical="center" wrapText="1"/>
    </xf>
    <xf numFmtId="0" fontId="6" fillId="5" borderId="85"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8" fillId="6" borderId="91"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87"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9" fillId="5" borderId="28" xfId="0" applyFont="1" applyFill="1" applyBorder="1" applyAlignment="1">
      <alignment horizontal="left" vertical="center" wrapText="1"/>
    </xf>
    <xf numFmtId="0" fontId="9" fillId="5" borderId="84" xfId="0" applyFont="1" applyFill="1" applyBorder="1" applyAlignment="1">
      <alignment horizontal="left" vertical="center" wrapText="1"/>
    </xf>
    <xf numFmtId="0" fontId="6" fillId="0" borderId="29" xfId="0" applyFont="1" applyBorder="1" applyAlignment="1">
      <alignment horizontal="left" vertical="center" wrapText="1"/>
    </xf>
    <xf numFmtId="0" fontId="6" fillId="0" borderId="53" xfId="0" applyFont="1" applyBorder="1" applyAlignment="1">
      <alignment horizontal="left" vertical="center" wrapText="1"/>
    </xf>
    <xf numFmtId="0" fontId="6" fillId="5" borderId="29" xfId="0" applyFont="1" applyFill="1" applyBorder="1" applyAlignment="1">
      <alignment horizontal="left" vertical="center" wrapText="1"/>
    </xf>
    <xf numFmtId="0" fontId="6" fillId="5" borderId="53" xfId="0" applyFont="1" applyFill="1" applyBorder="1" applyAlignment="1">
      <alignment horizontal="left"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3" xfId="0" applyFont="1" applyFill="1" applyBorder="1" applyAlignment="1">
      <alignment horizontal="center" vertical="center" wrapText="1"/>
    </xf>
    <xf numFmtId="0" fontId="12" fillId="7" borderId="2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2" fillId="7" borderId="66" xfId="0" applyFont="1" applyFill="1" applyBorder="1" applyAlignment="1">
      <alignment horizontal="center" vertical="top" wrapText="1"/>
    </xf>
    <xf numFmtId="0" fontId="12" fillId="7" borderId="118" xfId="0" applyFont="1" applyFill="1" applyBorder="1" applyAlignment="1">
      <alignment horizontal="center" vertical="top" wrapText="1"/>
    </xf>
    <xf numFmtId="0" fontId="12" fillId="7" borderId="84"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25" fillId="0" borderId="31" xfId="0" applyFont="1" applyBorder="1" applyAlignment="1">
      <alignment horizontal="center" vertical="top" wrapText="1"/>
    </xf>
    <xf numFmtId="0" fontId="25" fillId="0" borderId="31" xfId="0" applyFont="1" applyBorder="1" applyAlignment="1">
      <alignment horizontal="center" vertical="top"/>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6" borderId="8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justify" vertical="center" wrapText="1"/>
    </xf>
    <xf numFmtId="0" fontId="8" fillId="6" borderId="86"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6" xfId="0" applyFont="1" applyFill="1" applyBorder="1" applyAlignment="1">
      <alignment horizontal="left" vertical="center" wrapText="1"/>
    </xf>
    <xf numFmtId="0" fontId="8" fillId="5" borderId="29" xfId="0" applyFont="1" applyFill="1" applyBorder="1" applyAlignment="1">
      <alignment horizontal="center" vertical="center" wrapText="1"/>
    </xf>
    <xf numFmtId="0" fontId="8" fillId="5" borderId="53" xfId="0" applyFont="1" applyFill="1" applyBorder="1" applyAlignment="1">
      <alignment horizontal="center" vertical="center" wrapText="1"/>
    </xf>
    <xf numFmtId="0" fontId="8" fillId="5" borderId="85" xfId="0" applyFont="1" applyFill="1" applyBorder="1" applyAlignment="1">
      <alignment horizontal="center" vertical="center" wrapText="1"/>
    </xf>
    <xf numFmtId="0" fontId="8" fillId="5" borderId="54" xfId="0" applyFont="1" applyFill="1" applyBorder="1" applyAlignment="1">
      <alignment horizontal="center" vertical="center" wrapText="1"/>
    </xf>
    <xf numFmtId="0" fontId="12" fillId="7" borderId="67" xfId="0" applyFont="1" applyFill="1" applyBorder="1" applyAlignment="1">
      <alignment horizontal="center" vertical="top" wrapText="1"/>
    </xf>
    <xf numFmtId="0" fontId="8" fillId="5" borderId="28" xfId="0" applyFont="1" applyFill="1" applyBorder="1" applyAlignment="1">
      <alignment horizontal="center" vertical="center" wrapText="1"/>
    </xf>
    <xf numFmtId="0" fontId="8" fillId="5" borderId="84" xfId="0" applyFont="1" applyFill="1" applyBorder="1" applyAlignment="1">
      <alignment horizontal="center" vertical="center" wrapText="1"/>
    </xf>
    <xf numFmtId="0" fontId="13" fillId="0" borderId="31" xfId="0" applyFont="1" applyBorder="1" applyAlignment="1">
      <alignment horizontal="center" vertical="top" wrapText="1"/>
    </xf>
    <xf numFmtId="0" fontId="13" fillId="0" borderId="31" xfId="0" applyFont="1" applyBorder="1" applyAlignment="1">
      <alignment horizontal="center" vertical="top"/>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3" fillId="5" borderId="71" xfId="0" applyFont="1" applyFill="1" applyBorder="1" applyAlignment="1">
      <alignment horizontal="center" vertical="center" wrapText="1"/>
    </xf>
    <xf numFmtId="0" fontId="3" fillId="5" borderId="72" xfId="0" applyFont="1" applyFill="1" applyBorder="1" applyAlignment="1">
      <alignment horizontal="center" vertical="center" wrapText="1"/>
    </xf>
    <xf numFmtId="0" fontId="0" fillId="0" borderId="0" xfId="0" applyAlignment="1">
      <alignment horizontal="justify" vertical="center" wrapText="1"/>
    </xf>
  </cellXfs>
  <cellStyles count="5">
    <cellStyle name="Moneda" xfId="1" builtinId="4"/>
    <cellStyle name="Neutral" xfId="3" builtinId="28"/>
    <cellStyle name="Normal" xfId="0" builtinId="0"/>
    <cellStyle name="Normal 2" xfId="2" xr:uid="{00000000-0005-0000-0000-000002000000}"/>
    <cellStyle name="Porcentaje" xfId="4" builtinId="5"/>
  </cellStyles>
  <dxfs count="91">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patternType="none">
          <bgColor auto="1"/>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patternType="none">
          <bgColor auto="1"/>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0C49"/>
      <color rgb="FFF2F2F2"/>
      <color rgb="FFFADD89"/>
      <color rgb="FFF6BA12"/>
      <color rgb="FFFFFF00"/>
      <color rgb="FFFFEB9C"/>
      <color rgb="FFFF4C29"/>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81280</xdr:colOff>
      <xdr:row>0</xdr:row>
      <xdr:rowOff>54008</xdr:rowOff>
    </xdr:from>
    <xdr:to>
      <xdr:col>2</xdr:col>
      <xdr:colOff>288925</xdr:colOff>
      <xdr:row>7</xdr:row>
      <xdr:rowOff>156210</xdr:rowOff>
    </xdr:to>
    <xdr:pic>
      <xdr:nvPicPr>
        <xdr:cNvPr id="2" name="Imagen 1">
          <a:extLst>
            <a:ext uri="{FF2B5EF4-FFF2-40B4-BE49-F238E27FC236}">
              <a16:creationId xmlns:a16="http://schemas.microsoft.com/office/drawing/2014/main" id="{FD327EB9-D378-4A08-9593-3C626A485C2D}"/>
            </a:ext>
          </a:extLst>
        </xdr:cNvPr>
        <xdr:cNvPicPr>
          <a:picLocks noChangeAspect="1"/>
        </xdr:cNvPicPr>
      </xdr:nvPicPr>
      <xdr:blipFill>
        <a:blip xmlns:r="http://schemas.openxmlformats.org/officeDocument/2006/relationships" r:embed="rId1"/>
        <a:stretch>
          <a:fillRect/>
        </a:stretch>
      </xdr:blipFill>
      <xdr:spPr>
        <a:xfrm>
          <a:off x="873760" y="54008"/>
          <a:ext cx="1716405" cy="2628232"/>
        </a:xfrm>
        <a:prstGeom prst="rect">
          <a:avLst/>
        </a:prstGeom>
      </xdr:spPr>
    </xdr:pic>
    <xdr:clientData/>
  </xdr:twoCellAnchor>
  <xdr:twoCellAnchor editAs="oneCell">
    <xdr:from>
      <xdr:col>2</xdr:col>
      <xdr:colOff>828675</xdr:colOff>
      <xdr:row>0</xdr:row>
      <xdr:rowOff>142875</xdr:rowOff>
    </xdr:from>
    <xdr:to>
      <xdr:col>3</xdr:col>
      <xdr:colOff>971550</xdr:colOff>
      <xdr:row>5</xdr:row>
      <xdr:rowOff>161925</xdr:rowOff>
    </xdr:to>
    <xdr:pic>
      <xdr:nvPicPr>
        <xdr:cNvPr id="3" name="Imagen 2">
          <a:extLst>
            <a:ext uri="{FF2B5EF4-FFF2-40B4-BE49-F238E27FC236}">
              <a16:creationId xmlns:a16="http://schemas.microsoft.com/office/drawing/2014/main" id="{7FDD0383-F9A5-3F9E-D5B1-43E989C3655C}"/>
            </a:ext>
            <a:ext uri="{147F2762-F138-4A5C-976F-8EAC2B608ADB}">
              <a16:predDERef xmlns:a16="http://schemas.microsoft.com/office/drawing/2014/main" pred="{FD327EB9-D378-4A08-9593-3C626A485C2D}"/>
            </a:ext>
          </a:extLst>
        </xdr:cNvPr>
        <xdr:cNvPicPr>
          <a:picLocks noChangeAspect="1"/>
        </xdr:cNvPicPr>
      </xdr:nvPicPr>
      <xdr:blipFill>
        <a:blip xmlns:r="http://schemas.openxmlformats.org/officeDocument/2006/relationships" r:embed="rId2"/>
        <a:srcRect l="5984" t="2830" r="4724" b="3150"/>
        <a:stretch/>
      </xdr:blipFill>
      <xdr:spPr>
        <a:xfrm>
          <a:off x="3048000" y="142875"/>
          <a:ext cx="2076450" cy="2152650"/>
        </a:xfrm>
        <a:prstGeom prst="rect">
          <a:avLst/>
        </a:prstGeom>
      </xdr:spPr>
    </xdr:pic>
    <xdr:clientData/>
  </xdr:twoCellAnchor>
  <xdr:twoCellAnchor editAs="oneCell">
    <xdr:from>
      <xdr:col>23</xdr:col>
      <xdr:colOff>762000</xdr:colOff>
      <xdr:row>1</xdr:row>
      <xdr:rowOff>0</xdr:rowOff>
    </xdr:from>
    <xdr:to>
      <xdr:col>23</xdr:col>
      <xdr:colOff>4248150</xdr:colOff>
      <xdr:row>6</xdr:row>
      <xdr:rowOff>114300</xdr:rowOff>
    </xdr:to>
    <xdr:pic>
      <xdr:nvPicPr>
        <xdr:cNvPr id="4" name="Imagen 3">
          <a:extLst>
            <a:ext uri="{FF2B5EF4-FFF2-40B4-BE49-F238E27FC236}">
              <a16:creationId xmlns:a16="http://schemas.microsoft.com/office/drawing/2014/main" id="{43B50A5E-C33F-4B4A-A903-F35E4348B6CA}"/>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32023050" y="209550"/>
          <a:ext cx="3486150" cy="226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81280</xdr:colOff>
      <xdr:row>0</xdr:row>
      <xdr:rowOff>54008</xdr:rowOff>
    </xdr:from>
    <xdr:to>
      <xdr:col>2</xdr:col>
      <xdr:colOff>288925</xdr:colOff>
      <xdr:row>7</xdr:row>
      <xdr:rowOff>156210</xdr:rowOff>
    </xdr:to>
    <xdr:pic>
      <xdr:nvPicPr>
        <xdr:cNvPr id="2" name="Imagen 1">
          <a:extLst>
            <a:ext uri="{FF2B5EF4-FFF2-40B4-BE49-F238E27FC236}">
              <a16:creationId xmlns:a16="http://schemas.microsoft.com/office/drawing/2014/main" id="{93338196-6C17-4CA6-AADD-E4BC4E4CD462}"/>
            </a:ext>
          </a:extLst>
        </xdr:cNvPr>
        <xdr:cNvPicPr>
          <a:picLocks noChangeAspect="1"/>
        </xdr:cNvPicPr>
      </xdr:nvPicPr>
      <xdr:blipFill>
        <a:blip xmlns:r="http://schemas.openxmlformats.org/officeDocument/2006/relationships" r:embed="rId1"/>
        <a:stretch>
          <a:fillRect/>
        </a:stretch>
      </xdr:blipFill>
      <xdr:spPr>
        <a:xfrm>
          <a:off x="81280" y="54008"/>
          <a:ext cx="1664970" cy="2635852"/>
        </a:xfrm>
        <a:prstGeom prst="rect">
          <a:avLst/>
        </a:prstGeom>
      </xdr:spPr>
    </xdr:pic>
    <xdr:clientData/>
  </xdr:twoCellAnchor>
  <xdr:twoCellAnchor editAs="oneCell">
    <xdr:from>
      <xdr:col>2</xdr:col>
      <xdr:colOff>828675</xdr:colOff>
      <xdr:row>0</xdr:row>
      <xdr:rowOff>142875</xdr:rowOff>
    </xdr:from>
    <xdr:to>
      <xdr:col>3</xdr:col>
      <xdr:colOff>971550</xdr:colOff>
      <xdr:row>5</xdr:row>
      <xdr:rowOff>161925</xdr:rowOff>
    </xdr:to>
    <xdr:pic>
      <xdr:nvPicPr>
        <xdr:cNvPr id="3" name="Imagen 2">
          <a:extLst>
            <a:ext uri="{FF2B5EF4-FFF2-40B4-BE49-F238E27FC236}">
              <a16:creationId xmlns:a16="http://schemas.microsoft.com/office/drawing/2014/main" id="{D75E1C86-490F-4375-A2F1-CE6D50F632A2}"/>
            </a:ext>
            <a:ext uri="{147F2762-F138-4A5C-976F-8EAC2B608ADB}">
              <a16:predDERef xmlns:a16="http://schemas.microsoft.com/office/drawing/2014/main" pred="{FD327EB9-D378-4A08-9593-3C626A485C2D}"/>
            </a:ext>
          </a:extLst>
        </xdr:cNvPr>
        <xdr:cNvPicPr>
          <a:picLocks noChangeAspect="1"/>
        </xdr:cNvPicPr>
      </xdr:nvPicPr>
      <xdr:blipFill>
        <a:blip xmlns:r="http://schemas.openxmlformats.org/officeDocument/2006/relationships" r:embed="rId2"/>
        <a:srcRect l="5984" t="2830" r="4724" b="3150"/>
        <a:stretch/>
      </xdr:blipFill>
      <xdr:spPr>
        <a:xfrm>
          <a:off x="2286000" y="142875"/>
          <a:ext cx="2076450" cy="2162175"/>
        </a:xfrm>
        <a:prstGeom prst="rect">
          <a:avLst/>
        </a:prstGeom>
      </xdr:spPr>
    </xdr:pic>
    <xdr:clientData/>
  </xdr:twoCellAnchor>
  <xdr:twoCellAnchor editAs="oneCell">
    <xdr:from>
      <xdr:col>23</xdr:col>
      <xdr:colOff>762000</xdr:colOff>
      <xdr:row>1</xdr:row>
      <xdr:rowOff>0</xdr:rowOff>
    </xdr:from>
    <xdr:to>
      <xdr:col>23</xdr:col>
      <xdr:colOff>4248150</xdr:colOff>
      <xdr:row>6</xdr:row>
      <xdr:rowOff>114300</xdr:rowOff>
    </xdr:to>
    <xdr:pic>
      <xdr:nvPicPr>
        <xdr:cNvPr id="4" name="Imagen 3">
          <a:extLst>
            <a:ext uri="{FF2B5EF4-FFF2-40B4-BE49-F238E27FC236}">
              <a16:creationId xmlns:a16="http://schemas.microsoft.com/office/drawing/2014/main" id="{BEBEED20-8B38-416D-A904-DE90980358D8}"/>
            </a:ext>
          </a:extLst>
        </xdr:cNvPr>
        <xdr:cNvPicPr>
          <a:picLocks noChangeAspect="1"/>
        </xdr:cNvPicPr>
      </xdr:nvPicPr>
      <xdr:blipFill rotWithShape="1">
        <a:blip xmlns:r="http://schemas.openxmlformats.org/officeDocument/2006/relationships" r:embed="rId3" cstate="print">
          <a:extLst>
            <a:ext uri="{BEBA8EAE-BF5A-486C-A8C5-ECC9F3942E4B}">
              <a14:imgProps xmlns:a14="http://schemas.microsoft.com/office/drawing/2010/main">
                <a14:imgLayer r:embed="rId4">
                  <a14:imgEffect>
                    <a14:saturation sat="400000"/>
                  </a14:imgEffect>
                </a14:imgLayer>
              </a14:imgProps>
            </a:ext>
            <a:ext uri="{28A0092B-C50C-407E-A947-70E740481C1C}">
              <a14:useLocalDpi xmlns:a14="http://schemas.microsoft.com/office/drawing/2010/main" val="0"/>
            </a:ext>
          </a:extLst>
        </a:blip>
        <a:srcRect l="32183" t="10906" r="22020"/>
        <a:stretch/>
      </xdr:blipFill>
      <xdr:spPr>
        <a:xfrm>
          <a:off x="31908750" y="200025"/>
          <a:ext cx="3486150" cy="22574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0</xdr:colOff>
      <xdr:row>0</xdr:row>
      <xdr:rowOff>200525</xdr:rowOff>
    </xdr:from>
    <xdr:to>
      <xdr:col>23</xdr:col>
      <xdr:colOff>5001846</xdr:colOff>
      <xdr:row>4</xdr:row>
      <xdr:rowOff>363522</xdr:rowOff>
    </xdr:to>
    <xdr:pic>
      <xdr:nvPicPr>
        <xdr:cNvPr id="2" name="Imagen 1">
          <a:extLst>
            <a:ext uri="{FF2B5EF4-FFF2-40B4-BE49-F238E27FC236}">
              <a16:creationId xmlns:a16="http://schemas.microsoft.com/office/drawing/2014/main" id="{4F5FA1A5-9DF9-4EDD-BEC6-0E3AF439FF8B}"/>
            </a:ext>
          </a:extLst>
        </xdr:cNvPr>
        <xdr:cNvPicPr>
          <a:picLocks noChangeAspect="1"/>
        </xdr:cNvPicPr>
      </xdr:nvPicPr>
      <xdr:blipFill>
        <a:blip xmlns:r="http://schemas.openxmlformats.org/officeDocument/2006/relationships" r:embed="rId1"/>
        <a:stretch>
          <a:fillRect/>
        </a:stretch>
      </xdr:blipFill>
      <xdr:spPr>
        <a:xfrm>
          <a:off x="32781240" y="192905"/>
          <a:ext cx="5001846" cy="1923217"/>
        </a:xfrm>
        <a:prstGeom prst="rect">
          <a:avLst/>
        </a:prstGeom>
      </xdr:spPr>
    </xdr:pic>
    <xdr:clientData/>
  </xdr:twoCellAnchor>
  <xdr:twoCellAnchor editAs="oneCell">
    <xdr:from>
      <xdr:col>1</xdr:col>
      <xdr:colOff>81280</xdr:colOff>
      <xdr:row>0</xdr:row>
      <xdr:rowOff>54008</xdr:rowOff>
    </xdr:from>
    <xdr:to>
      <xdr:col>2</xdr:col>
      <xdr:colOff>288925</xdr:colOff>
      <xdr:row>7</xdr:row>
      <xdr:rowOff>156210</xdr:rowOff>
    </xdr:to>
    <xdr:pic>
      <xdr:nvPicPr>
        <xdr:cNvPr id="3" name="Imagen 2">
          <a:extLst>
            <a:ext uri="{FF2B5EF4-FFF2-40B4-BE49-F238E27FC236}">
              <a16:creationId xmlns:a16="http://schemas.microsoft.com/office/drawing/2014/main" id="{BA6011B5-F1B3-4F6B-A5C3-A98152888B12}"/>
            </a:ext>
          </a:extLst>
        </xdr:cNvPr>
        <xdr:cNvPicPr>
          <a:picLocks noChangeAspect="1"/>
        </xdr:cNvPicPr>
      </xdr:nvPicPr>
      <xdr:blipFill>
        <a:blip xmlns:r="http://schemas.openxmlformats.org/officeDocument/2006/relationships" r:embed="rId2"/>
        <a:stretch>
          <a:fillRect/>
        </a:stretch>
      </xdr:blipFill>
      <xdr:spPr>
        <a:xfrm>
          <a:off x="866140" y="54008"/>
          <a:ext cx="1708785" cy="2616802"/>
        </a:xfrm>
        <a:prstGeom prst="rect">
          <a:avLst/>
        </a:prstGeom>
      </xdr:spPr>
    </xdr:pic>
    <xdr:clientData/>
  </xdr:twoCellAnchor>
  <xdr:twoCellAnchor editAs="oneCell">
    <xdr:from>
      <xdr:col>2</xdr:col>
      <xdr:colOff>828675</xdr:colOff>
      <xdr:row>0</xdr:row>
      <xdr:rowOff>142875</xdr:rowOff>
    </xdr:from>
    <xdr:to>
      <xdr:col>3</xdr:col>
      <xdr:colOff>971550</xdr:colOff>
      <xdr:row>5</xdr:row>
      <xdr:rowOff>161925</xdr:rowOff>
    </xdr:to>
    <xdr:pic>
      <xdr:nvPicPr>
        <xdr:cNvPr id="4" name="Imagen 3">
          <a:extLst>
            <a:ext uri="{FF2B5EF4-FFF2-40B4-BE49-F238E27FC236}">
              <a16:creationId xmlns:a16="http://schemas.microsoft.com/office/drawing/2014/main" id="{AF9FD97D-458A-4132-A00F-D58C7BE5FF2C}"/>
            </a:ext>
            <a:ext uri="{147F2762-F138-4A5C-976F-8EAC2B608ADB}">
              <a16:predDERef xmlns:a16="http://schemas.microsoft.com/office/drawing/2014/main" pred="{FD327EB9-D378-4A08-9593-3C626A485C2D}"/>
            </a:ext>
          </a:extLst>
        </xdr:cNvPr>
        <xdr:cNvPicPr>
          <a:picLocks noChangeAspect="1"/>
        </xdr:cNvPicPr>
      </xdr:nvPicPr>
      <xdr:blipFill>
        <a:blip xmlns:r="http://schemas.openxmlformats.org/officeDocument/2006/relationships" r:embed="rId3"/>
        <a:srcRect l="5984" t="2830" r="4724" b="3150"/>
        <a:stretch/>
      </xdr:blipFill>
      <xdr:spPr>
        <a:xfrm>
          <a:off x="3114675" y="142875"/>
          <a:ext cx="2131695" cy="215265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78"/>
  <sheetViews>
    <sheetView tabSelected="1" view="pageBreakPreview" topLeftCell="B1" zoomScale="60" zoomScaleNormal="77" workbookViewId="0">
      <selection activeCell="F12" sqref="F12"/>
    </sheetView>
  </sheetViews>
  <sheetFormatPr baseColWidth="10" defaultColWidth="11.42578125" defaultRowHeight="15" x14ac:dyDescent="0.25"/>
  <cols>
    <col min="1" max="1" width="11.42578125" hidden="1" customWidth="1"/>
    <col min="2" max="2" width="21.85546875" customWidth="1"/>
    <col min="3" max="3" width="29" customWidth="1"/>
    <col min="4" max="4" width="26.42578125" customWidth="1"/>
    <col min="5" max="5" width="27" customWidth="1"/>
    <col min="6" max="7" width="22" customWidth="1"/>
    <col min="8" max="8" width="20" bestFit="1" customWidth="1"/>
    <col min="9" max="9" width="20.140625" customWidth="1"/>
    <col min="10" max="12" width="20" bestFit="1" customWidth="1"/>
    <col min="13" max="13" width="20.140625" customWidth="1"/>
    <col min="14" max="16" width="20" bestFit="1" customWidth="1"/>
    <col min="17" max="17" width="19.7109375" customWidth="1"/>
    <col min="18" max="22" width="20" bestFit="1" customWidth="1"/>
    <col min="23" max="23" width="16.140625" bestFit="1" customWidth="1"/>
    <col min="24" max="24" width="81.5703125" customWidth="1"/>
  </cols>
  <sheetData>
    <row r="1" spans="2:24" ht="15.75" thickBot="1" x14ac:dyDescent="0.3"/>
    <row r="2" spans="2:24" ht="63" customHeight="1" x14ac:dyDescent="0.25">
      <c r="E2" s="337" t="s">
        <v>0</v>
      </c>
      <c r="F2" s="338"/>
      <c r="G2" s="338"/>
      <c r="H2" s="338"/>
      <c r="I2" s="338"/>
      <c r="J2" s="338"/>
      <c r="K2" s="338"/>
      <c r="L2" s="338"/>
      <c r="M2" s="338"/>
      <c r="N2" s="338"/>
      <c r="O2" s="338"/>
      <c r="P2" s="338"/>
      <c r="Q2" s="338"/>
      <c r="R2" s="338"/>
      <c r="S2" s="339"/>
    </row>
    <row r="3" spans="2:24" ht="30" customHeight="1" x14ac:dyDescent="0.25">
      <c r="E3" s="340" t="s">
        <v>1</v>
      </c>
      <c r="F3" s="341"/>
      <c r="G3" s="341"/>
      <c r="H3" s="341"/>
      <c r="I3" s="341"/>
      <c r="J3" s="341"/>
      <c r="K3" s="341"/>
      <c r="L3" s="341"/>
      <c r="M3" s="341"/>
      <c r="N3" s="341"/>
      <c r="O3" s="341"/>
      <c r="P3" s="341"/>
      <c r="Q3" s="341"/>
      <c r="R3" s="341"/>
      <c r="S3" s="342"/>
    </row>
    <row r="4" spans="2:24" ht="30" customHeight="1" x14ac:dyDescent="0.25">
      <c r="E4" s="340" t="s">
        <v>329</v>
      </c>
      <c r="F4" s="341"/>
      <c r="G4" s="341"/>
      <c r="H4" s="341"/>
      <c r="I4" s="341"/>
      <c r="J4" s="341"/>
      <c r="K4" s="341"/>
      <c r="L4" s="341"/>
      <c r="M4" s="341"/>
      <c r="N4" s="341"/>
      <c r="O4" s="341"/>
      <c r="P4" s="341"/>
      <c r="Q4" s="341"/>
      <c r="R4" s="341"/>
      <c r="S4" s="342"/>
    </row>
    <row r="5" spans="2:24" ht="30" customHeight="1" x14ac:dyDescent="0.25">
      <c r="E5" s="340" t="s">
        <v>330</v>
      </c>
      <c r="F5" s="341"/>
      <c r="G5" s="341"/>
      <c r="H5" s="341"/>
      <c r="I5" s="341"/>
      <c r="J5" s="341"/>
      <c r="K5" s="341"/>
      <c r="L5" s="341"/>
      <c r="M5" s="341"/>
      <c r="N5" s="341"/>
      <c r="O5" s="341"/>
      <c r="P5" s="341"/>
      <c r="Q5" s="341"/>
      <c r="R5" s="341"/>
      <c r="S5" s="342"/>
    </row>
    <row r="6" spans="2:24" ht="15.75" customHeight="1" thickBot="1" x14ac:dyDescent="0.3">
      <c r="E6" s="67"/>
      <c r="F6" s="68"/>
      <c r="G6" s="68"/>
      <c r="H6" s="68"/>
      <c r="I6" s="68"/>
      <c r="J6" s="68"/>
      <c r="K6" s="68"/>
      <c r="L6" s="68"/>
      <c r="M6" s="68"/>
      <c r="N6" s="68"/>
      <c r="O6" s="68"/>
      <c r="P6" s="68"/>
      <c r="Q6" s="68"/>
      <c r="R6" s="68"/>
      <c r="S6" s="69"/>
    </row>
    <row r="9" spans="2:24" ht="15.75" thickBot="1" x14ac:dyDescent="0.3"/>
    <row r="10" spans="2:24" ht="21" thickBot="1" x14ac:dyDescent="0.3">
      <c r="G10" s="354" t="s">
        <v>4</v>
      </c>
      <c r="H10" s="355"/>
      <c r="I10" s="355"/>
      <c r="J10" s="355"/>
      <c r="K10" s="355"/>
      <c r="L10" s="355"/>
      <c r="M10" s="355"/>
      <c r="N10" s="355"/>
      <c r="O10" s="355"/>
      <c r="P10" s="355"/>
      <c r="Q10" s="355"/>
      <c r="R10" s="355"/>
      <c r="S10" s="355"/>
      <c r="T10" s="355"/>
      <c r="U10" s="355"/>
      <c r="V10" s="355"/>
      <c r="W10" s="355"/>
      <c r="X10" s="356"/>
    </row>
    <row r="11" spans="2:24" ht="33" customHeight="1" thickBot="1" x14ac:dyDescent="0.3">
      <c r="B11" s="357" t="s">
        <v>5</v>
      </c>
      <c r="C11" s="357" t="s">
        <v>6</v>
      </c>
      <c r="D11" s="343" t="s">
        <v>7</v>
      </c>
      <c r="E11" s="344"/>
      <c r="F11" s="345"/>
      <c r="G11" s="351" t="s">
        <v>8</v>
      </c>
      <c r="H11" s="352"/>
      <c r="I11" s="352"/>
      <c r="J11" s="352"/>
      <c r="K11" s="353"/>
      <c r="L11" s="346" t="s">
        <v>9</v>
      </c>
      <c r="M11" s="346"/>
      <c r="N11" s="346"/>
      <c r="O11" s="347"/>
      <c r="P11" s="348" t="s">
        <v>10</v>
      </c>
      <c r="Q11" s="349"/>
      <c r="R11" s="349"/>
      <c r="S11" s="350"/>
      <c r="T11" s="349" t="s">
        <v>11</v>
      </c>
      <c r="U11" s="349"/>
      <c r="V11" s="349"/>
      <c r="W11" s="371"/>
      <c r="X11" s="359" t="s">
        <v>585</v>
      </c>
    </row>
    <row r="12" spans="2:24" ht="144" x14ac:dyDescent="0.25">
      <c r="B12" s="358"/>
      <c r="C12" s="358"/>
      <c r="D12" s="280" t="s">
        <v>12</v>
      </c>
      <c r="E12" s="280" t="s">
        <v>13</v>
      </c>
      <c r="F12" s="280" t="s">
        <v>14</v>
      </c>
      <c r="G12" s="289" t="s">
        <v>582</v>
      </c>
      <c r="H12" s="50" t="s">
        <v>16</v>
      </c>
      <c r="I12" s="82" t="s">
        <v>17</v>
      </c>
      <c r="J12" s="51" t="s">
        <v>18</v>
      </c>
      <c r="K12" s="83" t="s">
        <v>19</v>
      </c>
      <c r="L12" s="2" t="s">
        <v>16</v>
      </c>
      <c r="M12" s="84" t="s">
        <v>17</v>
      </c>
      <c r="N12" s="1" t="s">
        <v>18</v>
      </c>
      <c r="O12" s="85" t="s">
        <v>19</v>
      </c>
      <c r="P12" s="2" t="s">
        <v>16</v>
      </c>
      <c r="Q12" s="84" t="s">
        <v>17</v>
      </c>
      <c r="R12" s="1" t="s">
        <v>18</v>
      </c>
      <c r="S12" s="85" t="s">
        <v>19</v>
      </c>
      <c r="T12" s="2" t="s">
        <v>16</v>
      </c>
      <c r="U12" s="84" t="s">
        <v>17</v>
      </c>
      <c r="V12" s="1" t="s">
        <v>18</v>
      </c>
      <c r="W12" s="85" t="s">
        <v>19</v>
      </c>
      <c r="X12" s="360"/>
    </row>
    <row r="13" spans="2:24" ht="186" x14ac:dyDescent="0.25">
      <c r="B13" s="285" t="s">
        <v>20</v>
      </c>
      <c r="C13" s="286" t="s">
        <v>407</v>
      </c>
      <c r="D13" s="286" t="s">
        <v>408</v>
      </c>
      <c r="E13" s="287" t="s">
        <v>23</v>
      </c>
      <c r="F13" s="288" t="s">
        <v>409</v>
      </c>
      <c r="G13" s="315">
        <v>0.8478</v>
      </c>
      <c r="H13" s="316">
        <v>0.21199999999999999</v>
      </c>
      <c r="I13" s="317">
        <v>0.21199999999999999</v>
      </c>
      <c r="J13" s="318">
        <v>0.21199999999999999</v>
      </c>
      <c r="K13" s="319">
        <v>0.21199999999999999</v>
      </c>
      <c r="L13" s="320">
        <v>0.21199999999999999</v>
      </c>
      <c r="M13" s="318">
        <v>0.21199999999999999</v>
      </c>
      <c r="N13" s="321" t="s">
        <v>25</v>
      </c>
      <c r="O13" s="322" t="s">
        <v>25</v>
      </c>
      <c r="P13" s="295">
        <f>IFERROR((L13/H13),"100%")</f>
        <v>1</v>
      </c>
      <c r="Q13" s="295">
        <f>IFERROR((M13/I13),"100%")</f>
        <v>1</v>
      </c>
      <c r="R13" s="321" t="s">
        <v>25</v>
      </c>
      <c r="S13" s="322" t="s">
        <v>25</v>
      </c>
      <c r="T13" s="314">
        <f>IFERROR((L13/$G$13),"No Programado")</f>
        <v>0.25005897617362582</v>
      </c>
      <c r="U13" s="297">
        <f>IFERROR((L13+M13)/$G$13, "No Programado")</f>
        <v>0.50011795234725165</v>
      </c>
      <c r="V13" s="323" t="str">
        <f>IFERROR(((L13+M13+N13)-(H13+I13+J13))/(H13+I13+J13),"NO DISPONIBLE")</f>
        <v>NO DISPONIBLE</v>
      </c>
      <c r="W13" s="324" t="str">
        <f>IFERROR(((L13+M13+N13+O13)-(H13+I13+J13+K13))/(H13+I13+K13+K13),"NO DISPONIBLE")</f>
        <v>NO DISPONIBLE</v>
      </c>
      <c r="X13" s="224"/>
    </row>
    <row r="14" spans="2:24" hidden="1" x14ac:dyDescent="0.25">
      <c r="B14" s="226"/>
      <c r="C14" s="227"/>
      <c r="D14" s="227"/>
      <c r="E14" s="228"/>
      <c r="F14" s="229"/>
      <c r="G14" s="230"/>
      <c r="H14" s="231"/>
      <c r="I14" s="62"/>
      <c r="J14" s="62"/>
      <c r="K14" s="63"/>
      <c r="L14" s="231"/>
      <c r="M14" s="62"/>
      <c r="N14" s="62"/>
      <c r="O14" s="63"/>
      <c r="P14" s="306" t="str">
        <f>IFERROR((L14/H14),"100%")</f>
        <v>100%</v>
      </c>
      <c r="Q14" s="307" t="str">
        <f>IFERROR((M14/I14),"100%")</f>
        <v>100%</v>
      </c>
      <c r="R14" s="308" t="str">
        <f t="shared" ref="R14" si="0">IFERROR((N14/J14),"100%")</f>
        <v>100%</v>
      </c>
      <c r="S14" s="309" t="str">
        <f>IFERROR((O14/K14),"100%")</f>
        <v>100%</v>
      </c>
      <c r="T14" s="225" t="str">
        <f>IFERROR((L14/$G$14),"No Programado")</f>
        <v>No Programado</v>
      </c>
      <c r="U14" s="37" t="str">
        <f>IFERROR((L14+M14)/$G$14, "No Programado")</f>
        <v>No Programado</v>
      </c>
      <c r="V14" s="311" t="str">
        <f>IFERROR((M14+N14+L14)/$G$14, "No Programado")</f>
        <v>No Programado</v>
      </c>
      <c r="W14" s="312" t="str">
        <f>IFERROR((N14+O14+M14+L14)/$G$14, "No Programado")</f>
        <v>No Programado</v>
      </c>
      <c r="X14" s="233"/>
    </row>
    <row r="15" spans="2:24" ht="129.75" x14ac:dyDescent="0.25">
      <c r="B15" s="153" t="s">
        <v>331</v>
      </c>
      <c r="C15" s="115" t="s">
        <v>79</v>
      </c>
      <c r="D15" s="247" t="s">
        <v>411</v>
      </c>
      <c r="E15" s="174" t="s">
        <v>254</v>
      </c>
      <c r="F15" s="174" t="s">
        <v>413</v>
      </c>
      <c r="G15" s="251">
        <f>SUM(H15:K15)</f>
        <v>175197</v>
      </c>
      <c r="H15" s="248">
        <v>43100</v>
      </c>
      <c r="I15" s="249">
        <v>43299</v>
      </c>
      <c r="J15" s="249">
        <v>43950</v>
      </c>
      <c r="K15" s="250">
        <v>44848</v>
      </c>
      <c r="L15" s="302">
        <v>46268</v>
      </c>
      <c r="M15" s="249">
        <v>42123</v>
      </c>
      <c r="N15" s="249"/>
      <c r="O15" s="303"/>
      <c r="P15" s="295">
        <f>IFERROR((L15/H15),"100%")</f>
        <v>1.0735034802784222</v>
      </c>
      <c r="Q15" s="310">
        <f>IFERROR((M15/I15),"100%")</f>
        <v>0.9728400193999861</v>
      </c>
      <c r="R15" s="290"/>
      <c r="S15" s="291"/>
      <c r="T15" s="296">
        <f>IFERROR((L15/$G$15),"No Programado")</f>
        <v>0.26409128010182825</v>
      </c>
      <c r="U15" s="297">
        <f>IFERROR((L15+M15)/$G$15, "No Programado")</f>
        <v>0.50452347928332109</v>
      </c>
      <c r="V15" s="297"/>
      <c r="W15" s="298"/>
      <c r="X15" s="313" t="s">
        <v>613</v>
      </c>
    </row>
    <row r="16" spans="2:24" ht="117" x14ac:dyDescent="0.25">
      <c r="B16" s="76" t="s">
        <v>80</v>
      </c>
      <c r="C16" s="154" t="s">
        <v>81</v>
      </c>
      <c r="D16" s="123" t="s">
        <v>82</v>
      </c>
      <c r="E16" s="78" t="s">
        <v>254</v>
      </c>
      <c r="F16" s="78" t="s">
        <v>256</v>
      </c>
      <c r="G16" s="252">
        <f>SUM(H16:K16)</f>
        <v>43</v>
      </c>
      <c r="H16" s="248">
        <v>4</v>
      </c>
      <c r="I16" s="249">
        <v>13</v>
      </c>
      <c r="J16" s="249">
        <v>13</v>
      </c>
      <c r="K16" s="250">
        <v>13</v>
      </c>
      <c r="L16" s="302">
        <v>3</v>
      </c>
      <c r="M16" s="249">
        <v>20</v>
      </c>
      <c r="N16" s="249"/>
      <c r="O16" s="303"/>
      <c r="P16" s="295">
        <f>IFERROR((L16/H16),"100%")</f>
        <v>0.75</v>
      </c>
      <c r="Q16" s="310">
        <f>IFERROR((M16/I16),"100%")</f>
        <v>1.5384615384615385</v>
      </c>
      <c r="R16" s="290"/>
      <c r="S16" s="291"/>
      <c r="T16" s="296">
        <f>IFERROR((L16/$G$16),"No Programado")</f>
        <v>6.9767441860465115E-2</v>
      </c>
      <c r="U16" s="297">
        <f>IFERROR((L16+M16)/$G$16, "No Programado")</f>
        <v>0.53488372093023251</v>
      </c>
      <c r="V16" s="297"/>
      <c r="W16" s="298"/>
      <c r="X16" s="283" t="s">
        <v>586</v>
      </c>
    </row>
    <row r="17" spans="2:24" ht="102.75" x14ac:dyDescent="0.25">
      <c r="B17" s="116" t="s">
        <v>83</v>
      </c>
      <c r="C17" s="117" t="s">
        <v>339</v>
      </c>
      <c r="D17" s="118" t="s">
        <v>84</v>
      </c>
      <c r="E17" s="175" t="s">
        <v>254</v>
      </c>
      <c r="F17" s="175" t="s">
        <v>257</v>
      </c>
      <c r="G17" s="253">
        <f>SUM(H17:K17)</f>
        <v>1054</v>
      </c>
      <c r="H17" s="248">
        <v>263</v>
      </c>
      <c r="I17" s="249">
        <v>264</v>
      </c>
      <c r="J17" s="249">
        <v>264</v>
      </c>
      <c r="K17" s="250">
        <v>263</v>
      </c>
      <c r="L17" s="302">
        <v>265</v>
      </c>
      <c r="M17" s="249">
        <v>273</v>
      </c>
      <c r="N17" s="249"/>
      <c r="O17" s="303"/>
      <c r="P17" s="295">
        <f>IFERROR((L17/H17),"100%")</f>
        <v>1.0076045627376427</v>
      </c>
      <c r="Q17" s="310">
        <f>IFERROR((M17/I17),"100%")</f>
        <v>1.0340909090909092</v>
      </c>
      <c r="R17" s="290"/>
      <c r="S17" s="291"/>
      <c r="T17" s="296">
        <f>IFERROR((L17/$G$17),"No Programado")</f>
        <v>0.25142314990512332</v>
      </c>
      <c r="U17" s="297">
        <f>IFERROR((L17+M17)/$G$17, "No Programado")</f>
        <v>0.5104364326375711</v>
      </c>
      <c r="V17" s="297"/>
      <c r="W17" s="298"/>
      <c r="X17" s="224" t="s">
        <v>583</v>
      </c>
    </row>
    <row r="18" spans="2:24" ht="174" x14ac:dyDescent="0.25">
      <c r="B18" s="119" t="s">
        <v>85</v>
      </c>
      <c r="C18" s="117" t="s">
        <v>340</v>
      </c>
      <c r="D18" s="118" t="s">
        <v>86</v>
      </c>
      <c r="E18" s="176" t="s">
        <v>254</v>
      </c>
      <c r="F18" s="196" t="s">
        <v>258</v>
      </c>
      <c r="G18" s="253">
        <f>SUM(H18:K18)</f>
        <v>717</v>
      </c>
      <c r="H18" s="248">
        <v>180</v>
      </c>
      <c r="I18" s="249">
        <v>180</v>
      </c>
      <c r="J18" s="249">
        <v>180</v>
      </c>
      <c r="K18" s="250">
        <v>177</v>
      </c>
      <c r="L18" s="302">
        <v>179</v>
      </c>
      <c r="M18" s="249">
        <v>184</v>
      </c>
      <c r="N18" s="249"/>
      <c r="O18" s="303"/>
      <c r="P18" s="295">
        <f>IFERROR((L18/H18),"100%")</f>
        <v>0.99444444444444446</v>
      </c>
      <c r="Q18" s="310">
        <f>IFERROR((M18/I18),"100%")</f>
        <v>1.0222222222222221</v>
      </c>
      <c r="R18" s="290"/>
      <c r="S18" s="291"/>
      <c r="T18" s="296">
        <f>IFERROR((L18/$G$18),"No Programado")</f>
        <v>0.24965132496513251</v>
      </c>
      <c r="U18" s="297">
        <f>IFERROR((L18+M18)/$G$18, "No Programado")</f>
        <v>0.50627615062761511</v>
      </c>
      <c r="V18" s="297"/>
      <c r="W18" s="298"/>
      <c r="X18" s="281" t="s">
        <v>584</v>
      </c>
    </row>
    <row r="19" spans="2:24" ht="102.75" x14ac:dyDescent="0.25">
      <c r="B19" s="116" t="s">
        <v>87</v>
      </c>
      <c r="C19" s="120" t="s">
        <v>88</v>
      </c>
      <c r="D19" s="117" t="s">
        <v>89</v>
      </c>
      <c r="E19" s="175" t="s">
        <v>254</v>
      </c>
      <c r="F19" s="175" t="s">
        <v>259</v>
      </c>
      <c r="G19" s="253">
        <f>SUM(H19:K19)</f>
        <v>192</v>
      </c>
      <c r="H19" s="248">
        <v>48</v>
      </c>
      <c r="I19" s="249">
        <v>48</v>
      </c>
      <c r="J19" s="249">
        <v>48</v>
      </c>
      <c r="K19" s="250">
        <v>48</v>
      </c>
      <c r="L19" s="302">
        <v>75</v>
      </c>
      <c r="M19" s="249">
        <v>48</v>
      </c>
      <c r="N19" s="249"/>
      <c r="O19" s="303"/>
      <c r="P19" s="295">
        <f>IFERROR((L19/H19),"100%")</f>
        <v>1.5625</v>
      </c>
      <c r="Q19" s="310">
        <f>IFERROR((M19/I19),"100%")</f>
        <v>1</v>
      </c>
      <c r="R19" s="290"/>
      <c r="S19" s="291"/>
      <c r="T19" s="296">
        <f>IFERROR((L19/$G$19),"No Programado")</f>
        <v>0.390625</v>
      </c>
      <c r="U19" s="297">
        <f>IFERROR((L19+M19)/$G$19, "No Programado")</f>
        <v>0.640625</v>
      </c>
      <c r="V19" s="297"/>
      <c r="W19" s="298"/>
      <c r="X19" s="281" t="s">
        <v>565</v>
      </c>
    </row>
    <row r="20" spans="2:24" ht="186" x14ac:dyDescent="0.25">
      <c r="B20" s="3" t="s">
        <v>90</v>
      </c>
      <c r="C20" s="117" t="s">
        <v>341</v>
      </c>
      <c r="D20" s="4" t="s">
        <v>91</v>
      </c>
      <c r="E20" s="5" t="s">
        <v>254</v>
      </c>
      <c r="F20" s="5" t="s">
        <v>260</v>
      </c>
      <c r="G20" s="254">
        <f t="shared" ref="G20:G27" si="1">SUM(H20:K20)</f>
        <v>327</v>
      </c>
      <c r="H20" s="248">
        <v>81</v>
      </c>
      <c r="I20" s="249">
        <v>81</v>
      </c>
      <c r="J20" s="249">
        <v>82</v>
      </c>
      <c r="K20" s="250">
        <v>83</v>
      </c>
      <c r="L20" s="302">
        <v>81</v>
      </c>
      <c r="M20" s="249">
        <v>80</v>
      </c>
      <c r="N20" s="249"/>
      <c r="O20" s="303"/>
      <c r="P20" s="295">
        <f>IFERROR((L20/H20),"100%")</f>
        <v>1</v>
      </c>
      <c r="Q20" s="310">
        <f>IFERROR((M20/I20),"100%")</f>
        <v>0.98765432098765427</v>
      </c>
      <c r="R20" s="290"/>
      <c r="S20" s="291"/>
      <c r="T20" s="296">
        <f>IFERROR((L20/$G$20),"No Programado")</f>
        <v>0.24770642201834864</v>
      </c>
      <c r="U20" s="297">
        <f>IFERROR((L20+M20)/$G$20, "No Programado")</f>
        <v>0.49235474006116209</v>
      </c>
      <c r="V20" s="297"/>
      <c r="W20" s="298"/>
      <c r="X20" s="282" t="s">
        <v>523</v>
      </c>
    </row>
    <row r="21" spans="2:24" ht="114.75" x14ac:dyDescent="0.25">
      <c r="B21" s="116" t="s">
        <v>92</v>
      </c>
      <c r="C21" s="117" t="s">
        <v>428</v>
      </c>
      <c r="D21" s="121" t="s">
        <v>94</v>
      </c>
      <c r="E21" s="175" t="s">
        <v>254</v>
      </c>
      <c r="F21" s="175" t="s">
        <v>414</v>
      </c>
      <c r="G21" s="254">
        <f t="shared" si="1"/>
        <v>489</v>
      </c>
      <c r="H21" s="248">
        <v>120</v>
      </c>
      <c r="I21" s="249">
        <v>126</v>
      </c>
      <c r="J21" s="249">
        <v>124</v>
      </c>
      <c r="K21" s="250">
        <v>119</v>
      </c>
      <c r="L21" s="302">
        <v>115</v>
      </c>
      <c r="M21" s="249">
        <v>115</v>
      </c>
      <c r="N21" s="249"/>
      <c r="O21" s="303"/>
      <c r="P21" s="295">
        <f>IFERROR((L21/H21),"100%")</f>
        <v>0.95833333333333337</v>
      </c>
      <c r="Q21" s="310">
        <f>IFERROR((M21/I21),"100%")</f>
        <v>0.91269841269841268</v>
      </c>
      <c r="R21" s="290"/>
      <c r="S21" s="291"/>
      <c r="T21" s="296">
        <f>IFERROR((L21/$G$21),"No Programado")</f>
        <v>0.23517382413087934</v>
      </c>
      <c r="U21" s="297">
        <f>IFERROR((L21+M21)/$G$21, "No Programado")</f>
        <v>0.47034764826175868</v>
      </c>
      <c r="V21" s="297"/>
      <c r="W21" s="298"/>
      <c r="X21" s="282" t="s">
        <v>524</v>
      </c>
    </row>
    <row r="22" spans="2:24" ht="117.75" x14ac:dyDescent="0.25">
      <c r="B22" s="116" t="s">
        <v>95</v>
      </c>
      <c r="C22" s="117" t="s">
        <v>96</v>
      </c>
      <c r="D22" s="121" t="s">
        <v>97</v>
      </c>
      <c r="E22" s="175" t="s">
        <v>254</v>
      </c>
      <c r="F22" s="197" t="s">
        <v>415</v>
      </c>
      <c r="G22" s="254">
        <f t="shared" si="1"/>
        <v>840</v>
      </c>
      <c r="H22" s="248">
        <v>250</v>
      </c>
      <c r="I22" s="249">
        <v>250</v>
      </c>
      <c r="J22" s="249">
        <v>150</v>
      </c>
      <c r="K22" s="250">
        <v>190</v>
      </c>
      <c r="L22" s="302">
        <v>240</v>
      </c>
      <c r="M22" s="249">
        <v>271</v>
      </c>
      <c r="N22" s="249"/>
      <c r="O22" s="303"/>
      <c r="P22" s="295">
        <f>IFERROR((L22/H22),"100%")</f>
        <v>0.96</v>
      </c>
      <c r="Q22" s="310">
        <f>IFERROR((M22/I22),"100%")</f>
        <v>1.0840000000000001</v>
      </c>
      <c r="R22" s="290"/>
      <c r="S22" s="291"/>
      <c r="T22" s="296">
        <f>IFERROR((L22/$G$22),"No Programado")</f>
        <v>0.2857142857142857</v>
      </c>
      <c r="U22" s="297">
        <f>IFERROR((L22+M22)/$G$22, "No Programado")</f>
        <v>0.60833333333333328</v>
      </c>
      <c r="V22" s="297"/>
      <c r="W22" s="298"/>
      <c r="X22" s="281" t="s">
        <v>566</v>
      </c>
    </row>
    <row r="23" spans="2:24" ht="117" x14ac:dyDescent="0.25">
      <c r="B23" s="3" t="s">
        <v>98</v>
      </c>
      <c r="C23" s="246" t="s">
        <v>342</v>
      </c>
      <c r="D23" s="122" t="s">
        <v>99</v>
      </c>
      <c r="E23" s="5" t="s">
        <v>254</v>
      </c>
      <c r="F23" s="5" t="s">
        <v>416</v>
      </c>
      <c r="G23" s="254">
        <f t="shared" si="1"/>
        <v>508</v>
      </c>
      <c r="H23" s="248">
        <v>128</v>
      </c>
      <c r="I23" s="249">
        <v>126</v>
      </c>
      <c r="J23" s="249">
        <v>128</v>
      </c>
      <c r="K23" s="250">
        <v>126</v>
      </c>
      <c r="L23" s="302">
        <v>129</v>
      </c>
      <c r="M23" s="249">
        <v>119</v>
      </c>
      <c r="N23" s="249"/>
      <c r="O23" s="303"/>
      <c r="P23" s="295">
        <f>IFERROR((L23/H23),"100%")</f>
        <v>1.0078125</v>
      </c>
      <c r="Q23" s="310">
        <f>IFERROR((M23/I23),"100%")</f>
        <v>0.94444444444444442</v>
      </c>
      <c r="R23" s="290"/>
      <c r="S23" s="291"/>
      <c r="T23" s="296">
        <f>IFERROR((L23/$G$23),"No Programado")</f>
        <v>0.25393700787401574</v>
      </c>
      <c r="U23" s="297">
        <f>IFERROR((L23+M23)/$G$23, "No Programado")</f>
        <v>0.48818897637795278</v>
      </c>
      <c r="V23" s="297"/>
      <c r="W23" s="298"/>
      <c r="X23" s="281" t="s">
        <v>581</v>
      </c>
    </row>
    <row r="24" spans="2:24" ht="171.75" x14ac:dyDescent="0.25">
      <c r="B24" s="3" t="s">
        <v>100</v>
      </c>
      <c r="C24" s="246" t="s">
        <v>101</v>
      </c>
      <c r="D24" s="246" t="s">
        <v>412</v>
      </c>
      <c r="E24" s="5" t="s">
        <v>254</v>
      </c>
      <c r="F24" s="5" t="s">
        <v>261</v>
      </c>
      <c r="G24" s="254">
        <f t="shared" si="1"/>
        <v>73</v>
      </c>
      <c r="H24" s="248">
        <v>19</v>
      </c>
      <c r="I24" s="249">
        <v>19</v>
      </c>
      <c r="J24" s="249">
        <v>16</v>
      </c>
      <c r="K24" s="250">
        <v>19</v>
      </c>
      <c r="L24" s="302">
        <v>16</v>
      </c>
      <c r="M24" s="249">
        <v>18</v>
      </c>
      <c r="N24" s="249"/>
      <c r="O24" s="303"/>
      <c r="P24" s="295">
        <f>IFERROR((L24/H24),"100%")</f>
        <v>0.84210526315789469</v>
      </c>
      <c r="Q24" s="310">
        <f>IFERROR((M24/I24),"100%")</f>
        <v>0.94736842105263153</v>
      </c>
      <c r="R24" s="290"/>
      <c r="S24" s="291"/>
      <c r="T24" s="296">
        <f>IFERROR((L24/$G$24),"No Programado")</f>
        <v>0.21917808219178081</v>
      </c>
      <c r="U24" s="297">
        <f>IFERROR((L24+M24)/$G$24, "No Programado")</f>
        <v>0.46575342465753422</v>
      </c>
      <c r="V24" s="297"/>
      <c r="W24" s="298"/>
      <c r="X24" s="281" t="s">
        <v>614</v>
      </c>
    </row>
    <row r="25" spans="2:24" ht="171.75" x14ac:dyDescent="0.25">
      <c r="B25" s="3" t="s">
        <v>102</v>
      </c>
      <c r="C25" s="117" t="s">
        <v>343</v>
      </c>
      <c r="D25" s="4" t="s">
        <v>378</v>
      </c>
      <c r="E25" s="5" t="s">
        <v>254</v>
      </c>
      <c r="F25" s="5" t="s">
        <v>262</v>
      </c>
      <c r="G25" s="254">
        <f t="shared" si="1"/>
        <v>66</v>
      </c>
      <c r="H25" s="248">
        <v>18</v>
      </c>
      <c r="I25" s="249">
        <v>17</v>
      </c>
      <c r="J25" s="249">
        <v>12</v>
      </c>
      <c r="K25" s="250">
        <v>19</v>
      </c>
      <c r="L25" s="302">
        <v>22</v>
      </c>
      <c r="M25" s="249">
        <v>21</v>
      </c>
      <c r="N25" s="249"/>
      <c r="O25" s="303"/>
      <c r="P25" s="295">
        <f>IFERROR((L25/H25),"100%")</f>
        <v>1.2222222222222223</v>
      </c>
      <c r="Q25" s="310">
        <f>IFERROR((M25/I25),"100%")</f>
        <v>1.2352941176470589</v>
      </c>
      <c r="R25" s="290"/>
      <c r="S25" s="291"/>
      <c r="T25" s="296">
        <f>IFERROR((L25/$G$25),"No Programado")</f>
        <v>0.33333333333333331</v>
      </c>
      <c r="U25" s="297">
        <f>IFERROR((L25+M25)/$G$25, "No Programado")</f>
        <v>0.65151515151515149</v>
      </c>
      <c r="V25" s="297"/>
      <c r="W25" s="298"/>
      <c r="X25" s="281" t="s">
        <v>567</v>
      </c>
    </row>
    <row r="26" spans="2:24" ht="117" x14ac:dyDescent="0.25">
      <c r="B26" s="76" t="s">
        <v>103</v>
      </c>
      <c r="C26" s="77" t="s">
        <v>104</v>
      </c>
      <c r="D26" s="123" t="s">
        <v>105</v>
      </c>
      <c r="E26" s="78" t="s">
        <v>254</v>
      </c>
      <c r="F26" s="78" t="s">
        <v>263</v>
      </c>
      <c r="G26" s="252">
        <f t="shared" si="1"/>
        <v>20160</v>
      </c>
      <c r="H26" s="248">
        <v>4360</v>
      </c>
      <c r="I26" s="249">
        <v>4845</v>
      </c>
      <c r="J26" s="249">
        <v>5615</v>
      </c>
      <c r="K26" s="250">
        <v>5340</v>
      </c>
      <c r="L26" s="302">
        <v>5944</v>
      </c>
      <c r="M26" s="249">
        <v>5874</v>
      </c>
      <c r="N26" s="249"/>
      <c r="O26" s="303"/>
      <c r="P26" s="295">
        <f>IFERROR((L26/H26),"100%")</f>
        <v>1.3633027522935779</v>
      </c>
      <c r="Q26" s="310">
        <f>IFERROR((M26/I26),"100%")</f>
        <v>1.2123839009287927</v>
      </c>
      <c r="R26" s="290"/>
      <c r="S26" s="291"/>
      <c r="T26" s="296">
        <f>IFERROR((L26/$G$26),"No Programado")</f>
        <v>0.29484126984126985</v>
      </c>
      <c r="U26" s="297">
        <f>IFERROR((L26+M26)/$G$26, "No Programado")</f>
        <v>0.58621031746031749</v>
      </c>
      <c r="V26" s="297"/>
      <c r="W26" s="298"/>
      <c r="X26" s="283" t="s">
        <v>568</v>
      </c>
    </row>
    <row r="27" spans="2:24" ht="117" x14ac:dyDescent="0.25">
      <c r="B27" s="116" t="s">
        <v>106</v>
      </c>
      <c r="C27" s="117" t="s">
        <v>107</v>
      </c>
      <c r="D27" s="124" t="s">
        <v>108</v>
      </c>
      <c r="E27" s="177" t="s">
        <v>254</v>
      </c>
      <c r="F27" s="177" t="s">
        <v>264</v>
      </c>
      <c r="G27" s="253">
        <f t="shared" si="1"/>
        <v>3845</v>
      </c>
      <c r="H27" s="248">
        <v>530</v>
      </c>
      <c r="I27" s="249">
        <v>595</v>
      </c>
      <c r="J27" s="249">
        <v>1520</v>
      </c>
      <c r="K27" s="250">
        <v>1200</v>
      </c>
      <c r="L27" s="302">
        <v>450</v>
      </c>
      <c r="M27" s="249">
        <v>536</v>
      </c>
      <c r="N27" s="249"/>
      <c r="O27" s="303"/>
      <c r="P27" s="295">
        <f>IFERROR((L27/H27),"100%")</f>
        <v>0.84905660377358494</v>
      </c>
      <c r="Q27" s="310">
        <f>IFERROR((M27/I27),"100%")</f>
        <v>0.9008403361344538</v>
      </c>
      <c r="R27" s="290"/>
      <c r="S27" s="291"/>
      <c r="T27" s="296">
        <f>IFERROR((L27/$G$27),"No Programado")</f>
        <v>0.11703511053315994</v>
      </c>
      <c r="U27" s="297">
        <f>IFERROR((L27+M27)/$G$27, "No Programado")</f>
        <v>0.2564369310793238</v>
      </c>
      <c r="V27" s="297"/>
      <c r="W27" s="298"/>
      <c r="X27" s="281" t="s">
        <v>569</v>
      </c>
    </row>
    <row r="28" spans="2:24" ht="117" x14ac:dyDescent="0.25">
      <c r="B28" s="3" t="s">
        <v>106</v>
      </c>
      <c r="C28" s="117" t="s">
        <v>109</v>
      </c>
      <c r="D28" s="4" t="s">
        <v>110</v>
      </c>
      <c r="E28" s="178" t="s">
        <v>254</v>
      </c>
      <c r="F28" s="178" t="s">
        <v>265</v>
      </c>
      <c r="G28" s="253">
        <f t="shared" ref="G28:G70" si="2">SUM(H28:K28)</f>
        <v>1495</v>
      </c>
      <c r="H28" s="248">
        <v>330</v>
      </c>
      <c r="I28" s="249">
        <v>430</v>
      </c>
      <c r="J28" s="249">
        <v>395</v>
      </c>
      <c r="K28" s="250">
        <v>340</v>
      </c>
      <c r="L28" s="302">
        <v>224</v>
      </c>
      <c r="M28" s="249">
        <v>171</v>
      </c>
      <c r="N28" s="249"/>
      <c r="O28" s="303"/>
      <c r="P28" s="296">
        <f>IFERROR((L28/H28),"100%")</f>
        <v>0.67878787878787883</v>
      </c>
      <c r="Q28" s="310">
        <f>IFERROR((M28/I28),"100%")</f>
        <v>0.39767441860465114</v>
      </c>
      <c r="R28" s="290"/>
      <c r="S28" s="291"/>
      <c r="T28" s="296">
        <f>IFERROR((L28/$G$28),"No Programado")</f>
        <v>0.14983277591973243</v>
      </c>
      <c r="U28" s="297">
        <f>IFERROR((L28+M28)/$G$28, "No Programado")</f>
        <v>0.26421404682274247</v>
      </c>
      <c r="V28" s="297"/>
      <c r="W28" s="298"/>
      <c r="X28" s="281" t="s">
        <v>525</v>
      </c>
    </row>
    <row r="29" spans="2:24" ht="117" x14ac:dyDescent="0.25">
      <c r="B29" s="3" t="s">
        <v>106</v>
      </c>
      <c r="C29" s="125" t="s">
        <v>344</v>
      </c>
      <c r="D29" s="126" t="s">
        <v>111</v>
      </c>
      <c r="E29" s="5" t="s">
        <v>254</v>
      </c>
      <c r="F29" s="175" t="s">
        <v>396</v>
      </c>
      <c r="G29" s="253">
        <f t="shared" si="2"/>
        <v>14820</v>
      </c>
      <c r="H29" s="248">
        <v>3500</v>
      </c>
      <c r="I29" s="249">
        <v>3820</v>
      </c>
      <c r="J29" s="249">
        <v>3700</v>
      </c>
      <c r="K29" s="250">
        <v>3800</v>
      </c>
      <c r="L29" s="302">
        <v>5283</v>
      </c>
      <c r="M29" s="249">
        <v>5167</v>
      </c>
      <c r="N29" s="249"/>
      <c r="O29" s="303"/>
      <c r="P29" s="295">
        <f>IFERROR((L29/H29),"100%")</f>
        <v>1.5094285714285713</v>
      </c>
      <c r="Q29" s="310">
        <f>IFERROR((M29/I29),"100%")</f>
        <v>1.3526178010471204</v>
      </c>
      <c r="R29" s="290"/>
      <c r="S29" s="291"/>
      <c r="T29" s="296">
        <f>IFERROR((L29/$G$29),"No Programado")</f>
        <v>0.35647773279352224</v>
      </c>
      <c r="U29" s="297">
        <f>IFERROR((L29+M29)/$G$29, "No Programado")</f>
        <v>0.70512820512820518</v>
      </c>
      <c r="V29" s="297"/>
      <c r="W29" s="298"/>
      <c r="X29" s="281" t="s">
        <v>587</v>
      </c>
    </row>
    <row r="30" spans="2:24" ht="117" x14ac:dyDescent="0.25">
      <c r="B30" s="76" t="s">
        <v>112</v>
      </c>
      <c r="C30" s="77" t="s">
        <v>429</v>
      </c>
      <c r="D30" s="123" t="s">
        <v>113</v>
      </c>
      <c r="E30" s="78" t="s">
        <v>254</v>
      </c>
      <c r="F30" s="78" t="s">
        <v>266</v>
      </c>
      <c r="G30" s="252">
        <f>SUM(H30:K30)</f>
        <v>6524</v>
      </c>
      <c r="H30" s="248">
        <v>1630</v>
      </c>
      <c r="I30" s="249">
        <v>1631</v>
      </c>
      <c r="J30" s="249">
        <v>1630</v>
      </c>
      <c r="K30" s="250">
        <v>1633</v>
      </c>
      <c r="L30" s="302">
        <v>3758</v>
      </c>
      <c r="M30" s="249">
        <v>3065</v>
      </c>
      <c r="N30" s="249"/>
      <c r="O30" s="303"/>
      <c r="P30" s="295">
        <f>IFERROR((L30/H30),"100%")</f>
        <v>2.305521472392638</v>
      </c>
      <c r="Q30" s="310">
        <f>IFERROR((M30/I30),"100%")</f>
        <v>1.8792152053954629</v>
      </c>
      <c r="R30" s="290"/>
      <c r="S30" s="291"/>
      <c r="T30" s="296">
        <f>IFERROR((L30/$G$30),"No Programado")</f>
        <v>0.57602697731453101</v>
      </c>
      <c r="U30" s="297">
        <f>IFERROR((L30+M30)/$G$30, "No Programado")</f>
        <v>1.0458307786633967</v>
      </c>
      <c r="V30" s="297"/>
      <c r="W30" s="298"/>
      <c r="X30" s="283" t="s">
        <v>570</v>
      </c>
    </row>
    <row r="31" spans="2:24" ht="132.75" x14ac:dyDescent="0.25">
      <c r="B31" s="3" t="s">
        <v>114</v>
      </c>
      <c r="C31" s="127" t="s">
        <v>115</v>
      </c>
      <c r="D31" s="128" t="s">
        <v>116</v>
      </c>
      <c r="E31" s="179" t="s">
        <v>254</v>
      </c>
      <c r="F31" s="198" t="s">
        <v>267</v>
      </c>
      <c r="G31" s="253">
        <f t="shared" si="2"/>
        <v>100</v>
      </c>
      <c r="H31" s="248">
        <v>25</v>
      </c>
      <c r="I31" s="249">
        <v>25</v>
      </c>
      <c r="J31" s="249">
        <v>25</v>
      </c>
      <c r="K31" s="250">
        <v>25</v>
      </c>
      <c r="L31" s="302">
        <v>25</v>
      </c>
      <c r="M31" s="249">
        <v>25</v>
      </c>
      <c r="N31" s="249"/>
      <c r="O31" s="303"/>
      <c r="P31" s="295">
        <f>IFERROR((L31/H31),"100%")</f>
        <v>1</v>
      </c>
      <c r="Q31" s="310">
        <f>IFERROR((M31/I31),"100%")</f>
        <v>1</v>
      </c>
      <c r="R31" s="290"/>
      <c r="S31" s="291"/>
      <c r="T31" s="296">
        <f>IFERROR((L31/$G$31),"No Programado")</f>
        <v>0.25</v>
      </c>
      <c r="U31" s="297">
        <f>IFERROR((L31+M31)/$G$31, "No Programado")</f>
        <v>0.5</v>
      </c>
      <c r="V31" s="297"/>
      <c r="W31" s="298"/>
      <c r="X31" s="281" t="s">
        <v>437</v>
      </c>
    </row>
    <row r="32" spans="2:24" ht="102.75" x14ac:dyDescent="0.25">
      <c r="B32" s="116" t="s">
        <v>117</v>
      </c>
      <c r="C32" s="117" t="s">
        <v>118</v>
      </c>
      <c r="D32" s="121" t="s">
        <v>119</v>
      </c>
      <c r="E32" s="175" t="s">
        <v>254</v>
      </c>
      <c r="F32" s="175" t="s">
        <v>268</v>
      </c>
      <c r="G32" s="253">
        <f t="shared" si="2"/>
        <v>1822</v>
      </c>
      <c r="H32" s="248">
        <v>455</v>
      </c>
      <c r="I32" s="249">
        <v>456</v>
      </c>
      <c r="J32" s="249">
        <v>455</v>
      </c>
      <c r="K32" s="250">
        <v>456</v>
      </c>
      <c r="L32" s="302">
        <v>270</v>
      </c>
      <c r="M32" s="249">
        <v>542</v>
      </c>
      <c r="N32" s="249"/>
      <c r="O32" s="303"/>
      <c r="P32" s="296">
        <f>IFERROR((L32/H32),"100%")</f>
        <v>0.59340659340659341</v>
      </c>
      <c r="Q32" s="310">
        <f>IFERROR((M32/I32),"100%")</f>
        <v>1.1885964912280702</v>
      </c>
      <c r="R32" s="290"/>
      <c r="S32" s="291"/>
      <c r="T32" s="296">
        <f>IFERROR((L32/$G$32),"No Programado")</f>
        <v>0.14818880351262348</v>
      </c>
      <c r="U32" s="297">
        <f>IFERROR((L32+M32)/$G$32, "No Programado")</f>
        <v>0.44566410537870471</v>
      </c>
      <c r="V32" s="297"/>
      <c r="W32" s="298"/>
      <c r="X32" s="281" t="s">
        <v>526</v>
      </c>
    </row>
    <row r="33" spans="2:24" ht="102.75" x14ac:dyDescent="0.25">
      <c r="B33" s="372" t="s">
        <v>120</v>
      </c>
      <c r="C33" s="373" t="s">
        <v>121</v>
      </c>
      <c r="D33" s="4" t="s">
        <v>122</v>
      </c>
      <c r="E33" s="5" t="s">
        <v>254</v>
      </c>
      <c r="F33" s="199" t="s">
        <v>269</v>
      </c>
      <c r="G33" s="253">
        <v>1700</v>
      </c>
      <c r="H33" s="248">
        <v>700</v>
      </c>
      <c r="I33" s="249">
        <v>600</v>
      </c>
      <c r="J33" s="249">
        <v>200</v>
      </c>
      <c r="K33" s="250">
        <v>200</v>
      </c>
      <c r="L33" s="302">
        <v>710</v>
      </c>
      <c r="M33" s="249">
        <v>649</v>
      </c>
      <c r="N33" s="249"/>
      <c r="O33" s="303"/>
      <c r="P33" s="295">
        <f>IFERROR((L33/H33),"100%")</f>
        <v>1.0142857142857142</v>
      </c>
      <c r="Q33" s="310">
        <f>IFERROR((M33/I33),"100%")</f>
        <v>1.0816666666666668</v>
      </c>
      <c r="R33" s="290"/>
      <c r="S33" s="291"/>
      <c r="T33" s="296">
        <f>IFERROR((L33/$G$33),"No Programado")</f>
        <v>0.41764705882352943</v>
      </c>
      <c r="U33" s="297">
        <f>IFERROR((L33+M33)/$G$33, "No Programado")</f>
        <v>0.79941176470588238</v>
      </c>
      <c r="V33" s="297"/>
      <c r="W33" s="298"/>
      <c r="X33" s="282" t="s">
        <v>571</v>
      </c>
    </row>
    <row r="34" spans="2:24" ht="104.25" x14ac:dyDescent="0.25">
      <c r="B34" s="372"/>
      <c r="C34" s="373"/>
      <c r="D34" s="121" t="s">
        <v>123</v>
      </c>
      <c r="E34" s="175" t="s">
        <v>254</v>
      </c>
      <c r="F34" s="197" t="s">
        <v>270</v>
      </c>
      <c r="G34" s="253">
        <v>30</v>
      </c>
      <c r="H34" s="248">
        <v>15</v>
      </c>
      <c r="I34" s="249">
        <v>9</v>
      </c>
      <c r="J34" s="249">
        <v>3</v>
      </c>
      <c r="K34" s="250">
        <v>3</v>
      </c>
      <c r="L34" s="302">
        <v>17</v>
      </c>
      <c r="M34" s="249">
        <v>6</v>
      </c>
      <c r="N34" s="249"/>
      <c r="O34" s="303"/>
      <c r="P34" s="295">
        <f>IFERROR((L34/H34),"100%")</f>
        <v>1.1333333333333333</v>
      </c>
      <c r="Q34" s="310">
        <f>IFERROR((M34/I34),"100%")</f>
        <v>0.66666666666666663</v>
      </c>
      <c r="R34" s="290"/>
      <c r="S34" s="291"/>
      <c r="T34" s="296">
        <f>IFERROR((L34/$G$34),"No Programado")</f>
        <v>0.56666666666666665</v>
      </c>
      <c r="U34" s="297">
        <f>IFERROR((L34+M34)/$G$34, "No Programado")</f>
        <v>0.76666666666666672</v>
      </c>
      <c r="V34" s="297"/>
      <c r="W34" s="298"/>
      <c r="X34" s="282" t="s">
        <v>572</v>
      </c>
    </row>
    <row r="35" spans="2:24" ht="102.75" x14ac:dyDescent="0.25">
      <c r="B35" s="116" t="s">
        <v>124</v>
      </c>
      <c r="C35" s="129" t="s">
        <v>346</v>
      </c>
      <c r="D35" s="124" t="s">
        <v>125</v>
      </c>
      <c r="E35" s="177" t="s">
        <v>254</v>
      </c>
      <c r="F35" s="177" t="s">
        <v>271</v>
      </c>
      <c r="G35" s="253">
        <f t="shared" si="2"/>
        <v>2</v>
      </c>
      <c r="H35" s="248" t="s">
        <v>426</v>
      </c>
      <c r="I35" s="249">
        <v>1</v>
      </c>
      <c r="J35" s="249">
        <v>0</v>
      </c>
      <c r="K35" s="250">
        <v>1</v>
      </c>
      <c r="L35" s="302" t="s">
        <v>25</v>
      </c>
      <c r="M35" s="249">
        <v>1</v>
      </c>
      <c r="N35" s="249"/>
      <c r="O35" s="303"/>
      <c r="P35" s="292" t="s">
        <v>25</v>
      </c>
      <c r="Q35" s="310">
        <f>IFERROR((M35/I35),"100%")</f>
        <v>1</v>
      </c>
      <c r="R35" s="290"/>
      <c r="S35" s="291"/>
      <c r="T35" s="292" t="s">
        <v>427</v>
      </c>
      <c r="U35" s="297" t="str">
        <f>IFERROR((L35+M35)/$G$35, "No Programado")</f>
        <v>No Programado</v>
      </c>
      <c r="V35" s="297"/>
      <c r="W35" s="298"/>
      <c r="X35" s="282" t="s">
        <v>527</v>
      </c>
    </row>
    <row r="36" spans="2:24" ht="117" x14ac:dyDescent="0.25">
      <c r="B36" s="3" t="s">
        <v>126</v>
      </c>
      <c r="C36" s="246" t="s">
        <v>347</v>
      </c>
      <c r="D36" s="130" t="s">
        <v>127</v>
      </c>
      <c r="E36" s="178" t="s">
        <v>254</v>
      </c>
      <c r="F36" s="178" t="s">
        <v>272</v>
      </c>
      <c r="G36" s="253">
        <f t="shared" si="2"/>
        <v>2100</v>
      </c>
      <c r="H36" s="248">
        <v>525</v>
      </c>
      <c r="I36" s="249">
        <v>525</v>
      </c>
      <c r="J36" s="249">
        <v>525</v>
      </c>
      <c r="K36" s="250">
        <v>525</v>
      </c>
      <c r="L36" s="302">
        <v>468</v>
      </c>
      <c r="M36" s="249">
        <v>675</v>
      </c>
      <c r="N36" s="249"/>
      <c r="O36" s="303"/>
      <c r="P36" s="295">
        <f>IFERROR((L36/H36),"100%")</f>
        <v>0.89142857142857146</v>
      </c>
      <c r="Q36" s="310">
        <f>IFERROR((M36/I36),"100%")</f>
        <v>1.2857142857142858</v>
      </c>
      <c r="R36" s="290"/>
      <c r="S36" s="291"/>
      <c r="T36" s="296">
        <f>IFERROR((L36/$G$36),"No Programado")</f>
        <v>0.22285714285714286</v>
      </c>
      <c r="U36" s="297">
        <f>IFERROR((L36+M36)/$G$36, "No Programado")</f>
        <v>0.54428571428571426</v>
      </c>
      <c r="V36" s="297"/>
      <c r="W36" s="298"/>
      <c r="X36" s="282" t="s">
        <v>573</v>
      </c>
    </row>
    <row r="37" spans="2:24" ht="102.75" x14ac:dyDescent="0.25">
      <c r="B37" s="3" t="s">
        <v>128</v>
      </c>
      <c r="C37" s="246" t="s">
        <v>348</v>
      </c>
      <c r="D37" s="130" t="s">
        <v>129</v>
      </c>
      <c r="E37" s="178" t="s">
        <v>254</v>
      </c>
      <c r="F37" s="178" t="s">
        <v>273</v>
      </c>
      <c r="G37" s="253">
        <f t="shared" si="2"/>
        <v>200</v>
      </c>
      <c r="H37" s="248">
        <v>50</v>
      </c>
      <c r="I37" s="249">
        <v>50</v>
      </c>
      <c r="J37" s="249">
        <v>50</v>
      </c>
      <c r="K37" s="250">
        <v>50</v>
      </c>
      <c r="L37" s="302">
        <v>51</v>
      </c>
      <c r="M37" s="249">
        <v>51</v>
      </c>
      <c r="N37" s="249"/>
      <c r="O37" s="303"/>
      <c r="P37" s="295">
        <f>IFERROR((L37/H37),"100%")</f>
        <v>1.02</v>
      </c>
      <c r="Q37" s="310">
        <f>IFERROR((M37/I37),"100%")</f>
        <v>1.02</v>
      </c>
      <c r="R37" s="290"/>
      <c r="S37" s="291"/>
      <c r="T37" s="296">
        <f>IFERROR((L37/$G$37),"No Programado")</f>
        <v>0.255</v>
      </c>
      <c r="U37" s="297">
        <f>IFERROR((L37+M37)/$G$37, "No Programado")</f>
        <v>0.51</v>
      </c>
      <c r="V37" s="297"/>
      <c r="W37" s="298"/>
      <c r="X37" s="282" t="s">
        <v>438</v>
      </c>
    </row>
    <row r="38" spans="2:24" ht="102.75" x14ac:dyDescent="0.25">
      <c r="B38" s="3" t="s">
        <v>130</v>
      </c>
      <c r="C38" s="246" t="s">
        <v>131</v>
      </c>
      <c r="D38" s="4" t="s">
        <v>132</v>
      </c>
      <c r="E38" s="5" t="s">
        <v>254</v>
      </c>
      <c r="F38" s="5" t="s">
        <v>274</v>
      </c>
      <c r="G38" s="253">
        <f t="shared" si="2"/>
        <v>552</v>
      </c>
      <c r="H38" s="248">
        <v>138</v>
      </c>
      <c r="I38" s="249">
        <v>138</v>
      </c>
      <c r="J38" s="249">
        <v>138</v>
      </c>
      <c r="K38" s="250">
        <v>138</v>
      </c>
      <c r="L38" s="302">
        <v>151</v>
      </c>
      <c r="M38" s="249">
        <v>145</v>
      </c>
      <c r="N38" s="249"/>
      <c r="O38" s="303"/>
      <c r="P38" s="295">
        <f>IFERROR((L38/H38),"100%")</f>
        <v>1.0942028985507246</v>
      </c>
      <c r="Q38" s="310">
        <f>IFERROR((M38/I38),"100%")</f>
        <v>1.0507246376811594</v>
      </c>
      <c r="R38" s="290"/>
      <c r="S38" s="291"/>
      <c r="T38" s="296">
        <f>IFERROR((L38/$G$38),"No Programado")</f>
        <v>0.27355072463768115</v>
      </c>
      <c r="U38" s="297">
        <f>IFERROR((L38+M38)/$G$38, "No Programado")</f>
        <v>0.53623188405797106</v>
      </c>
      <c r="V38" s="297"/>
      <c r="W38" s="298"/>
      <c r="X38" s="282" t="s">
        <v>574</v>
      </c>
    </row>
    <row r="39" spans="2:24" ht="118.5" x14ac:dyDescent="0.25">
      <c r="B39" s="3" t="s">
        <v>133</v>
      </c>
      <c r="C39" s="131" t="s">
        <v>349</v>
      </c>
      <c r="D39" s="128" t="s">
        <v>134</v>
      </c>
      <c r="E39" s="179" t="s">
        <v>254</v>
      </c>
      <c r="F39" s="198" t="s">
        <v>275</v>
      </c>
      <c r="G39" s="253">
        <f t="shared" si="2"/>
        <v>850</v>
      </c>
      <c r="H39" s="248">
        <v>210</v>
      </c>
      <c r="I39" s="249">
        <v>213</v>
      </c>
      <c r="J39" s="249">
        <v>213</v>
      </c>
      <c r="K39" s="250">
        <v>214</v>
      </c>
      <c r="L39" s="302">
        <v>262</v>
      </c>
      <c r="M39" s="249">
        <v>309</v>
      </c>
      <c r="N39" s="249"/>
      <c r="O39" s="303"/>
      <c r="P39" s="295">
        <f>IFERROR((L39/H39),"100%")</f>
        <v>1.2476190476190476</v>
      </c>
      <c r="Q39" s="310">
        <f>IFERROR((M39/I39),"100%")</f>
        <v>1.4507042253521127</v>
      </c>
      <c r="R39" s="290"/>
      <c r="S39" s="291"/>
      <c r="T39" s="296">
        <f>IFERROR((L39/$G$39),"No Programado")</f>
        <v>0.30823529411764705</v>
      </c>
      <c r="U39" s="297">
        <f>IFERROR((L39+M39)/$G$39, "No Programado")</f>
        <v>0.67176470588235293</v>
      </c>
      <c r="V39" s="297"/>
      <c r="W39" s="298"/>
      <c r="X39" s="282" t="s">
        <v>528</v>
      </c>
    </row>
    <row r="40" spans="2:24" ht="102.75" x14ac:dyDescent="0.25">
      <c r="B40" s="76" t="s">
        <v>135</v>
      </c>
      <c r="C40" s="77" t="s">
        <v>350</v>
      </c>
      <c r="D40" s="132" t="s">
        <v>136</v>
      </c>
      <c r="E40" s="78" t="s">
        <v>254</v>
      </c>
      <c r="F40" s="200" t="s">
        <v>276</v>
      </c>
      <c r="G40" s="252">
        <f>SUM(H40:K40)</f>
        <v>548</v>
      </c>
      <c r="H40" s="248">
        <v>137</v>
      </c>
      <c r="I40" s="249">
        <v>137</v>
      </c>
      <c r="J40" s="249">
        <v>137</v>
      </c>
      <c r="K40" s="250">
        <v>137</v>
      </c>
      <c r="L40" s="302">
        <v>240</v>
      </c>
      <c r="M40" s="249">
        <v>165</v>
      </c>
      <c r="N40" s="249"/>
      <c r="O40" s="303"/>
      <c r="P40" s="295">
        <f>IFERROR((L40/H40),"100%")</f>
        <v>1.7518248175182483</v>
      </c>
      <c r="Q40" s="310">
        <f>IFERROR((M40/I40),"100%")</f>
        <v>1.2043795620437956</v>
      </c>
      <c r="R40" s="290"/>
      <c r="S40" s="291"/>
      <c r="T40" s="296">
        <f>IFERROR((L40/$G$40),"No Programado")</f>
        <v>0.43795620437956206</v>
      </c>
      <c r="U40" s="297">
        <f>IFERROR((L40+M40)/$G$40, "No Programado")</f>
        <v>0.73905109489051091</v>
      </c>
      <c r="V40" s="297"/>
      <c r="W40" s="298"/>
      <c r="X40" s="283" t="s">
        <v>575</v>
      </c>
    </row>
    <row r="41" spans="2:24" ht="102.75" x14ac:dyDescent="0.25">
      <c r="B41" s="3" t="s">
        <v>137</v>
      </c>
      <c r="C41" s="246" t="s">
        <v>351</v>
      </c>
      <c r="D41" s="4" t="s">
        <v>138</v>
      </c>
      <c r="E41" s="5" t="s">
        <v>254</v>
      </c>
      <c r="F41" s="5" t="s">
        <v>277</v>
      </c>
      <c r="G41" s="253">
        <f t="shared" si="2"/>
        <v>3120</v>
      </c>
      <c r="H41" s="248">
        <v>780</v>
      </c>
      <c r="I41" s="249">
        <v>780</v>
      </c>
      <c r="J41" s="249">
        <v>780</v>
      </c>
      <c r="K41" s="250">
        <v>780</v>
      </c>
      <c r="L41" s="302">
        <v>1314</v>
      </c>
      <c r="M41" s="249">
        <v>796</v>
      </c>
      <c r="N41" s="249"/>
      <c r="O41" s="303"/>
      <c r="P41" s="295">
        <f>IFERROR((L41/H41),"100%")</f>
        <v>1.6846153846153846</v>
      </c>
      <c r="Q41" s="310">
        <f>IFERROR((M41/I41),"100%")</f>
        <v>1.0205128205128204</v>
      </c>
      <c r="R41" s="290"/>
      <c r="S41" s="291"/>
      <c r="T41" s="296">
        <f>IFERROR((L41/$G$41),"No Programado")</f>
        <v>0.42115384615384616</v>
      </c>
      <c r="U41" s="297">
        <f>IFERROR((L41+M41)/$G$41, "No Programado")</f>
        <v>0.67628205128205132</v>
      </c>
      <c r="V41" s="297"/>
      <c r="W41" s="298"/>
      <c r="X41" s="281" t="s">
        <v>576</v>
      </c>
    </row>
    <row r="42" spans="2:24" ht="204.75" customHeight="1" x14ac:dyDescent="0.25">
      <c r="B42" s="116" t="s">
        <v>137</v>
      </c>
      <c r="C42" s="117" t="s">
        <v>139</v>
      </c>
      <c r="D42" s="121" t="s">
        <v>140</v>
      </c>
      <c r="E42" s="5" t="s">
        <v>254</v>
      </c>
      <c r="F42" s="5" t="s">
        <v>278</v>
      </c>
      <c r="G42" s="253">
        <f t="shared" si="2"/>
        <v>300</v>
      </c>
      <c r="H42" s="248">
        <v>75</v>
      </c>
      <c r="I42" s="249">
        <v>75</v>
      </c>
      <c r="J42" s="249">
        <v>75</v>
      </c>
      <c r="K42" s="250">
        <v>75</v>
      </c>
      <c r="L42" s="302">
        <v>250</v>
      </c>
      <c r="M42" s="249">
        <v>166</v>
      </c>
      <c r="N42" s="249"/>
      <c r="O42" s="303"/>
      <c r="P42" s="295">
        <f>IFERROR((L42/H42),"100%")</f>
        <v>3.3333333333333335</v>
      </c>
      <c r="Q42" s="310">
        <f>IFERROR((M42/I42),"100%")</f>
        <v>2.2133333333333334</v>
      </c>
      <c r="R42" s="290"/>
      <c r="S42" s="291"/>
      <c r="T42" s="296">
        <f>IFERROR((L42/$G$42),"No Programado")</f>
        <v>0.83333333333333337</v>
      </c>
      <c r="U42" s="297">
        <f>IFERROR((L42+M42)/$G$42, "No Programado")</f>
        <v>1.3866666666666667</v>
      </c>
      <c r="V42" s="297"/>
      <c r="W42" s="298"/>
      <c r="X42" s="281" t="s">
        <v>577</v>
      </c>
    </row>
    <row r="43" spans="2:24" ht="144" x14ac:dyDescent="0.25">
      <c r="B43" s="76" t="s">
        <v>141</v>
      </c>
      <c r="C43" s="77" t="s">
        <v>352</v>
      </c>
      <c r="D43" s="132" t="s">
        <v>142</v>
      </c>
      <c r="E43" s="78" t="s">
        <v>254</v>
      </c>
      <c r="F43" s="200" t="s">
        <v>397</v>
      </c>
      <c r="G43" s="252">
        <f>SUM(H43:K43)</f>
        <v>41500</v>
      </c>
      <c r="H43" s="248">
        <v>13000</v>
      </c>
      <c r="I43" s="249">
        <v>12000</v>
      </c>
      <c r="J43" s="249">
        <v>6500</v>
      </c>
      <c r="K43" s="250">
        <v>10000</v>
      </c>
      <c r="L43" s="302">
        <v>14122</v>
      </c>
      <c r="M43" s="249">
        <v>10302</v>
      </c>
      <c r="N43" s="249"/>
      <c r="O43" s="303"/>
      <c r="P43" s="295">
        <f>IFERROR((L43/H43),"100%")</f>
        <v>1.0863076923076924</v>
      </c>
      <c r="Q43" s="310">
        <f>IFERROR((M43/I43),"100%")</f>
        <v>0.85850000000000004</v>
      </c>
      <c r="R43" s="290"/>
      <c r="S43" s="291"/>
      <c r="T43" s="296">
        <f>IFERROR((L43/$G$43),"No Programado")</f>
        <v>0.34028915662650605</v>
      </c>
      <c r="U43" s="297">
        <f>IFERROR((L43+M43)/$G$43, "No Programado")</f>
        <v>0.58853012048192777</v>
      </c>
      <c r="V43" s="297"/>
      <c r="W43" s="298"/>
      <c r="X43" s="284" t="s">
        <v>579</v>
      </c>
    </row>
    <row r="44" spans="2:24" ht="143.25" x14ac:dyDescent="0.25">
      <c r="B44" s="133" t="s">
        <v>143</v>
      </c>
      <c r="C44" s="134" t="s">
        <v>353</v>
      </c>
      <c r="D44" s="135" t="s">
        <v>379</v>
      </c>
      <c r="E44" s="180" t="s">
        <v>254</v>
      </c>
      <c r="F44" s="180" t="s">
        <v>279</v>
      </c>
      <c r="G44" s="253">
        <f t="shared" si="2"/>
        <v>181</v>
      </c>
      <c r="H44" s="248">
        <v>30</v>
      </c>
      <c r="I44" s="249">
        <v>31</v>
      </c>
      <c r="J44" s="249">
        <v>60</v>
      </c>
      <c r="K44" s="250">
        <v>60</v>
      </c>
      <c r="L44" s="302">
        <v>25</v>
      </c>
      <c r="M44" s="249">
        <v>33</v>
      </c>
      <c r="N44" s="249"/>
      <c r="O44" s="303"/>
      <c r="P44" s="295">
        <f>IFERROR((L44/H44),"100%")</f>
        <v>0.83333333333333337</v>
      </c>
      <c r="Q44" s="310">
        <f>IFERROR((M44/I44),"100%")</f>
        <v>1.064516129032258</v>
      </c>
      <c r="R44" s="290"/>
      <c r="S44" s="291"/>
      <c r="T44" s="296">
        <f>IFERROR((L44/$G$44),"No Programado")</f>
        <v>0.13812154696132597</v>
      </c>
      <c r="U44" s="297">
        <f>IFERROR((L44+M44)/$G$44, "No Programado")</f>
        <v>0.32044198895027626</v>
      </c>
      <c r="V44" s="297"/>
      <c r="W44" s="298"/>
      <c r="X44" s="281" t="s">
        <v>529</v>
      </c>
    </row>
    <row r="45" spans="2:24" ht="104.25" x14ac:dyDescent="0.25">
      <c r="B45" s="116" t="s">
        <v>144</v>
      </c>
      <c r="C45" s="129" t="s">
        <v>354</v>
      </c>
      <c r="D45" s="124" t="s">
        <v>145</v>
      </c>
      <c r="E45" s="177" t="s">
        <v>254</v>
      </c>
      <c r="F45" s="201" t="s">
        <v>280</v>
      </c>
      <c r="G45" s="253">
        <f t="shared" si="2"/>
        <v>600</v>
      </c>
      <c r="H45" s="248">
        <v>130</v>
      </c>
      <c r="I45" s="249">
        <v>140</v>
      </c>
      <c r="J45" s="249">
        <v>190</v>
      </c>
      <c r="K45" s="250">
        <v>140</v>
      </c>
      <c r="L45" s="302">
        <v>106</v>
      </c>
      <c r="M45" s="249">
        <v>119</v>
      </c>
      <c r="N45" s="249"/>
      <c r="O45" s="303"/>
      <c r="P45" s="295">
        <f>IFERROR((L45/H45),"100%")</f>
        <v>0.81538461538461537</v>
      </c>
      <c r="Q45" s="310">
        <f>IFERROR((M45/I45),"100%")</f>
        <v>0.85</v>
      </c>
      <c r="R45" s="290"/>
      <c r="S45" s="291"/>
      <c r="T45" s="296">
        <f>IFERROR((L45/$G$45),"No Programado")</f>
        <v>0.17666666666666667</v>
      </c>
      <c r="U45" s="297">
        <f>IFERROR((L45+M45)/$G$45, "No Programado")</f>
        <v>0.375</v>
      </c>
      <c r="V45" s="297"/>
      <c r="W45" s="298"/>
      <c r="X45" s="281" t="s">
        <v>530</v>
      </c>
    </row>
    <row r="46" spans="2:24" ht="131.25" x14ac:dyDescent="0.25">
      <c r="B46" s="116" t="s">
        <v>144</v>
      </c>
      <c r="C46" s="120" t="s">
        <v>146</v>
      </c>
      <c r="D46" s="117" t="s">
        <v>147</v>
      </c>
      <c r="E46" s="175" t="s">
        <v>254</v>
      </c>
      <c r="F46" s="175" t="s">
        <v>281</v>
      </c>
      <c r="G46" s="253">
        <f t="shared" si="2"/>
        <v>2250</v>
      </c>
      <c r="H46" s="248">
        <v>500</v>
      </c>
      <c r="I46" s="249">
        <v>750</v>
      </c>
      <c r="J46" s="249">
        <v>500</v>
      </c>
      <c r="K46" s="250">
        <v>500</v>
      </c>
      <c r="L46" s="302">
        <v>250</v>
      </c>
      <c r="M46" s="249">
        <v>512</v>
      </c>
      <c r="N46" s="249"/>
      <c r="O46" s="303"/>
      <c r="P46" s="296">
        <f>IFERROR((L46/H46),"100%")</f>
        <v>0.5</v>
      </c>
      <c r="Q46" s="310">
        <f>IFERROR((M46/I46),"100%")</f>
        <v>0.68266666666666664</v>
      </c>
      <c r="R46" s="290"/>
      <c r="S46" s="291"/>
      <c r="T46" s="296">
        <f>IFERROR((L46/$G$46),"No Programado")</f>
        <v>0.1111111111111111</v>
      </c>
      <c r="U46" s="297">
        <f>IFERROR((L46+M46)/$G$46, "No Programado")</f>
        <v>0.33866666666666667</v>
      </c>
      <c r="V46" s="297"/>
      <c r="W46" s="298"/>
      <c r="X46" s="281" t="s">
        <v>531</v>
      </c>
    </row>
    <row r="47" spans="2:24" ht="102.75" x14ac:dyDescent="0.25">
      <c r="B47" s="3" t="s">
        <v>148</v>
      </c>
      <c r="C47" s="136" t="s">
        <v>355</v>
      </c>
      <c r="D47" s="130" t="s">
        <v>149</v>
      </c>
      <c r="E47" s="178" t="s">
        <v>254</v>
      </c>
      <c r="F47" s="178" t="s">
        <v>282</v>
      </c>
      <c r="G47" s="253">
        <f t="shared" si="2"/>
        <v>133</v>
      </c>
      <c r="H47" s="248">
        <v>36</v>
      </c>
      <c r="I47" s="249">
        <v>34</v>
      </c>
      <c r="J47" s="249">
        <v>33</v>
      </c>
      <c r="K47" s="250">
        <v>30</v>
      </c>
      <c r="L47" s="302">
        <v>45</v>
      </c>
      <c r="M47" s="249">
        <v>31</v>
      </c>
      <c r="N47" s="249"/>
      <c r="O47" s="303"/>
      <c r="P47" s="295">
        <f>IFERROR((L47/H47),"100%")</f>
        <v>1.25</v>
      </c>
      <c r="Q47" s="310">
        <f>IFERROR((M47/I47),"100%")</f>
        <v>0.91176470588235292</v>
      </c>
      <c r="R47" s="290"/>
      <c r="S47" s="291"/>
      <c r="T47" s="296">
        <f>IFERROR((L47/$G$47),"No Programado")</f>
        <v>0.33834586466165412</v>
      </c>
      <c r="U47" s="297">
        <f>IFERROR((L47+M47)/$G$47, "No Programado")</f>
        <v>0.5714285714285714</v>
      </c>
      <c r="V47" s="297"/>
      <c r="W47" s="298"/>
      <c r="X47" s="281" t="s">
        <v>532</v>
      </c>
    </row>
    <row r="48" spans="2:24" ht="115.5" x14ac:dyDescent="0.25">
      <c r="B48" s="3" t="s">
        <v>150</v>
      </c>
      <c r="C48" s="136" t="s">
        <v>356</v>
      </c>
      <c r="D48" s="137" t="s">
        <v>380</v>
      </c>
      <c r="E48" s="178" t="s">
        <v>254</v>
      </c>
      <c r="F48" s="178" t="s">
        <v>283</v>
      </c>
      <c r="G48" s="253">
        <f t="shared" si="2"/>
        <v>1150</v>
      </c>
      <c r="H48" s="248">
        <v>350</v>
      </c>
      <c r="I48" s="249">
        <v>350</v>
      </c>
      <c r="J48" s="249">
        <v>150</v>
      </c>
      <c r="K48" s="250">
        <v>300</v>
      </c>
      <c r="L48" s="302">
        <v>343</v>
      </c>
      <c r="M48" s="249">
        <v>800</v>
      </c>
      <c r="N48" s="249"/>
      <c r="O48" s="303"/>
      <c r="P48" s="295">
        <f>IFERROR((L48/H48),"100%")</f>
        <v>0.98</v>
      </c>
      <c r="Q48" s="310">
        <f>IFERROR((M48/I48),"100%")</f>
        <v>2.2857142857142856</v>
      </c>
      <c r="R48" s="290"/>
      <c r="S48" s="291"/>
      <c r="T48" s="296">
        <f>IFERROR((L48/$G$48),"No Programado")</f>
        <v>0.29826086956521741</v>
      </c>
      <c r="U48" s="297">
        <f>IFERROR((L48+M48)/$G$48, "No Programado")</f>
        <v>0.99391304347826082</v>
      </c>
      <c r="V48" s="297"/>
      <c r="W48" s="298"/>
      <c r="X48" s="281" t="s">
        <v>548</v>
      </c>
    </row>
    <row r="49" spans="2:24" ht="102.75" x14ac:dyDescent="0.25">
      <c r="B49" s="76" t="s">
        <v>151</v>
      </c>
      <c r="C49" s="77" t="s">
        <v>430</v>
      </c>
      <c r="D49" s="132" t="s">
        <v>153</v>
      </c>
      <c r="E49" s="78" t="s">
        <v>254</v>
      </c>
      <c r="F49" s="200" t="s">
        <v>398</v>
      </c>
      <c r="G49" s="270">
        <f t="shared" si="2"/>
        <v>689</v>
      </c>
      <c r="H49" s="248">
        <v>144</v>
      </c>
      <c r="I49" s="249">
        <v>208</v>
      </c>
      <c r="J49" s="249">
        <v>231</v>
      </c>
      <c r="K49" s="250">
        <v>106</v>
      </c>
      <c r="L49" s="302">
        <v>158</v>
      </c>
      <c r="M49" s="249">
        <v>264</v>
      </c>
      <c r="N49" s="249"/>
      <c r="O49" s="303"/>
      <c r="P49" s="295">
        <f>IFERROR((L49/H49),"100%")</f>
        <v>1.0972222222222223</v>
      </c>
      <c r="Q49" s="310">
        <f>IFERROR((M49/I49),"100%")</f>
        <v>1.2692307692307692</v>
      </c>
      <c r="R49" s="290"/>
      <c r="S49" s="291"/>
      <c r="T49" s="296">
        <f>IFERROR((L49/$G$49),"No Programado")</f>
        <v>0.22931785195936139</v>
      </c>
      <c r="U49" s="297">
        <f>IFERROR((L49+M49)/$G$49, "No Programado")</f>
        <v>0.61248185776487662</v>
      </c>
      <c r="V49" s="297"/>
      <c r="W49" s="298"/>
      <c r="X49" s="283" t="s">
        <v>578</v>
      </c>
    </row>
    <row r="50" spans="2:24" ht="174" x14ac:dyDescent="0.25">
      <c r="B50" s="3" t="s">
        <v>154</v>
      </c>
      <c r="C50" s="136" t="s">
        <v>155</v>
      </c>
      <c r="D50" s="137" t="s">
        <v>156</v>
      </c>
      <c r="E50" s="178" t="s">
        <v>254</v>
      </c>
      <c r="F50" s="178" t="s">
        <v>284</v>
      </c>
      <c r="G50" s="253">
        <f t="shared" si="2"/>
        <v>255</v>
      </c>
      <c r="H50" s="248">
        <v>75</v>
      </c>
      <c r="I50" s="249">
        <v>79</v>
      </c>
      <c r="J50" s="249">
        <v>35</v>
      </c>
      <c r="K50" s="250">
        <v>66</v>
      </c>
      <c r="L50" s="302">
        <v>64</v>
      </c>
      <c r="M50" s="249">
        <v>86</v>
      </c>
      <c r="N50" s="249"/>
      <c r="O50" s="303"/>
      <c r="P50" s="295">
        <f>IFERROR((L50/H50),"100%")</f>
        <v>0.85333333333333339</v>
      </c>
      <c r="Q50" s="310">
        <f>IFERROR((M50/I50),"100%")</f>
        <v>1.0886075949367089</v>
      </c>
      <c r="R50" s="290"/>
      <c r="S50" s="291"/>
      <c r="T50" s="296">
        <f>IFERROR((L50/$G$50),"No Programado")</f>
        <v>0.25098039215686274</v>
      </c>
      <c r="U50" s="297">
        <f>IFERROR((L50+M50)/$G$50, "No Programado")</f>
        <v>0.58823529411764708</v>
      </c>
      <c r="V50" s="297"/>
      <c r="W50" s="298"/>
      <c r="X50" s="281" t="s">
        <v>533</v>
      </c>
    </row>
    <row r="51" spans="2:24" ht="118.5" x14ac:dyDescent="0.25">
      <c r="B51" s="3" t="s">
        <v>154</v>
      </c>
      <c r="C51" s="136" t="s">
        <v>157</v>
      </c>
      <c r="D51" s="130" t="s">
        <v>158</v>
      </c>
      <c r="E51" s="178" t="s">
        <v>254</v>
      </c>
      <c r="F51" s="178" t="s">
        <v>285</v>
      </c>
      <c r="G51" s="253">
        <f t="shared" si="2"/>
        <v>20340</v>
      </c>
      <c r="H51" s="248">
        <v>5800</v>
      </c>
      <c r="I51" s="249">
        <v>7500</v>
      </c>
      <c r="J51" s="249">
        <v>2940</v>
      </c>
      <c r="K51" s="250">
        <v>4100</v>
      </c>
      <c r="L51" s="302">
        <v>6261</v>
      </c>
      <c r="M51" s="249">
        <v>8460</v>
      </c>
      <c r="N51" s="249"/>
      <c r="O51" s="303"/>
      <c r="P51" s="295">
        <f>IFERROR((L51/H51),"100%")</f>
        <v>1.0794827586206897</v>
      </c>
      <c r="Q51" s="310">
        <f>IFERROR((M51/I51),"100%")</f>
        <v>1.1279999999999999</v>
      </c>
      <c r="R51" s="290"/>
      <c r="S51" s="291"/>
      <c r="T51" s="296">
        <f>IFERROR((L51/$G$51),"No Programado")</f>
        <v>0.3078171091445428</v>
      </c>
      <c r="U51" s="297">
        <f>IFERROR((L51+M51)/$G$51, "No Programado")</f>
        <v>0.72374631268436573</v>
      </c>
      <c r="V51" s="297"/>
      <c r="W51" s="298"/>
      <c r="X51" s="281" t="s">
        <v>534</v>
      </c>
    </row>
    <row r="52" spans="2:24" ht="145.5" x14ac:dyDescent="0.25">
      <c r="B52" s="155" t="s">
        <v>159</v>
      </c>
      <c r="C52" s="156" t="s">
        <v>419</v>
      </c>
      <c r="D52" s="157" t="s">
        <v>241</v>
      </c>
      <c r="E52" s="181" t="s">
        <v>254</v>
      </c>
      <c r="F52" s="202" t="s">
        <v>286</v>
      </c>
      <c r="G52" s="253">
        <f t="shared" si="2"/>
        <v>187</v>
      </c>
      <c r="H52" s="248">
        <v>43</v>
      </c>
      <c r="I52" s="249">
        <v>61</v>
      </c>
      <c r="J52" s="249">
        <v>34</v>
      </c>
      <c r="K52" s="250">
        <v>49</v>
      </c>
      <c r="L52" s="302">
        <v>44</v>
      </c>
      <c r="M52" s="249">
        <v>74</v>
      </c>
      <c r="N52" s="249"/>
      <c r="O52" s="303"/>
      <c r="P52" s="295">
        <f>IFERROR((L52/H52),"100%")</f>
        <v>1.0232558139534884</v>
      </c>
      <c r="Q52" s="310">
        <f>IFERROR((M52/I52),"100%")</f>
        <v>1.2131147540983607</v>
      </c>
      <c r="R52" s="290"/>
      <c r="S52" s="291"/>
      <c r="T52" s="296">
        <f>IFERROR((L52/$G$52),"No Programado")</f>
        <v>0.23529411764705882</v>
      </c>
      <c r="U52" s="297">
        <f>IFERROR((L52+M52)/$G$52, "No Programado")</f>
        <v>0.63101604278074863</v>
      </c>
      <c r="V52" s="297"/>
      <c r="W52" s="298"/>
      <c r="X52" s="281" t="s">
        <v>588</v>
      </c>
    </row>
    <row r="53" spans="2:24" ht="144" x14ac:dyDescent="0.25">
      <c r="B53" s="76" t="s">
        <v>160</v>
      </c>
      <c r="C53" s="77" t="s">
        <v>431</v>
      </c>
      <c r="D53" s="123" t="s">
        <v>161</v>
      </c>
      <c r="E53" s="78" t="s">
        <v>254</v>
      </c>
      <c r="F53" s="203" t="s">
        <v>287</v>
      </c>
      <c r="G53" s="252">
        <f t="shared" si="2"/>
        <v>14819</v>
      </c>
      <c r="H53" s="248">
        <v>3093</v>
      </c>
      <c r="I53" s="249">
        <v>3305</v>
      </c>
      <c r="J53" s="249">
        <v>4251</v>
      </c>
      <c r="K53" s="250">
        <v>4170</v>
      </c>
      <c r="L53" s="302">
        <v>3064</v>
      </c>
      <c r="M53" s="249">
        <v>3314</v>
      </c>
      <c r="N53" s="249"/>
      <c r="O53" s="303"/>
      <c r="P53" s="295">
        <f>IFERROR((L53/H53),"100%")</f>
        <v>0.99062398965405751</v>
      </c>
      <c r="Q53" s="310">
        <f>IFERROR((M53/I53),"100%")</f>
        <v>1.0027231467473525</v>
      </c>
      <c r="R53" s="290"/>
      <c r="S53" s="291"/>
      <c r="T53" s="296">
        <f>IFERROR((L53/$G$53),"No Programado")</f>
        <v>0.20676158985086712</v>
      </c>
      <c r="U53" s="297">
        <f>IFERROR((L53+M53)/$G$53, "No Programado")</f>
        <v>0.43039341386058438</v>
      </c>
      <c r="V53" s="297"/>
      <c r="W53" s="298"/>
      <c r="X53" s="283" t="s">
        <v>589</v>
      </c>
    </row>
    <row r="54" spans="2:24" ht="172.5" x14ac:dyDescent="0.25">
      <c r="B54" s="3" t="s">
        <v>162</v>
      </c>
      <c r="C54" s="246" t="s">
        <v>358</v>
      </c>
      <c r="D54" s="130" t="s">
        <v>163</v>
      </c>
      <c r="E54" s="5" t="s">
        <v>254</v>
      </c>
      <c r="F54" s="198" t="s">
        <v>287</v>
      </c>
      <c r="G54" s="253">
        <f t="shared" si="2"/>
        <v>2373</v>
      </c>
      <c r="H54" s="248">
        <v>532</v>
      </c>
      <c r="I54" s="249">
        <v>560</v>
      </c>
      <c r="J54" s="249">
        <v>663</v>
      </c>
      <c r="K54" s="250">
        <v>618</v>
      </c>
      <c r="L54" s="302">
        <v>739</v>
      </c>
      <c r="M54" s="249">
        <v>890</v>
      </c>
      <c r="N54" s="249"/>
      <c r="O54" s="303"/>
      <c r="P54" s="295">
        <f>IFERROR((L54/H54),"100%")</f>
        <v>1.3890977443609023</v>
      </c>
      <c r="Q54" s="310">
        <f>IFERROR((M54/I54),"100%")</f>
        <v>1.5892857142857142</v>
      </c>
      <c r="R54" s="290"/>
      <c r="S54" s="291"/>
      <c r="T54" s="296">
        <f>IFERROR((L54/$G$54),"No Programado")</f>
        <v>0.31142014327855033</v>
      </c>
      <c r="U54" s="297">
        <f>IFERROR((L54+M54)/$G$54, "No Programado")</f>
        <v>0.68647281921618208</v>
      </c>
      <c r="V54" s="297"/>
      <c r="W54" s="298"/>
      <c r="X54" s="281" t="s">
        <v>590</v>
      </c>
    </row>
    <row r="55" spans="2:24" ht="105" x14ac:dyDescent="0.25">
      <c r="B55" s="3" t="s">
        <v>162</v>
      </c>
      <c r="C55" s="246" t="s">
        <v>359</v>
      </c>
      <c r="D55" s="130" t="s">
        <v>432</v>
      </c>
      <c r="E55" s="5" t="s">
        <v>254</v>
      </c>
      <c r="F55" s="198" t="s">
        <v>287</v>
      </c>
      <c r="G55" s="253">
        <f t="shared" si="2"/>
        <v>7304</v>
      </c>
      <c r="H55" s="248">
        <v>1800</v>
      </c>
      <c r="I55" s="249">
        <v>1678</v>
      </c>
      <c r="J55" s="249">
        <v>1985</v>
      </c>
      <c r="K55" s="250">
        <v>1841</v>
      </c>
      <c r="L55" s="302">
        <v>2006</v>
      </c>
      <c r="M55" s="249">
        <v>2314</v>
      </c>
      <c r="N55" s="249"/>
      <c r="O55" s="303"/>
      <c r="P55" s="295">
        <f>IFERROR((L55/H55),"100%")</f>
        <v>1.1144444444444443</v>
      </c>
      <c r="Q55" s="310">
        <f>IFERROR((M55/I55),"100%")</f>
        <v>1.3790226460071513</v>
      </c>
      <c r="R55" s="290"/>
      <c r="S55" s="291"/>
      <c r="T55" s="296">
        <f>IFERROR((L55/$G$55),"No Programado")</f>
        <v>0.27464403066812704</v>
      </c>
      <c r="U55" s="297">
        <f>IFERROR((L55+M55)/$G$55, "No Programado")</f>
        <v>0.59145673603504934</v>
      </c>
      <c r="V55" s="297"/>
      <c r="W55" s="298"/>
      <c r="X55" s="281" t="s">
        <v>591</v>
      </c>
    </row>
    <row r="56" spans="2:24" ht="117" x14ac:dyDescent="0.25">
      <c r="B56" s="3" t="s">
        <v>164</v>
      </c>
      <c r="C56" s="136" t="s">
        <v>420</v>
      </c>
      <c r="D56" s="130" t="s">
        <v>382</v>
      </c>
      <c r="E56" s="178" t="s">
        <v>254</v>
      </c>
      <c r="F56" s="178" t="s">
        <v>399</v>
      </c>
      <c r="G56" s="253">
        <f t="shared" si="2"/>
        <v>13366</v>
      </c>
      <c r="H56" s="248">
        <v>3341</v>
      </c>
      <c r="I56" s="249">
        <v>3342</v>
      </c>
      <c r="J56" s="249">
        <v>3341</v>
      </c>
      <c r="K56" s="250">
        <v>3342</v>
      </c>
      <c r="L56" s="302">
        <v>2362</v>
      </c>
      <c r="M56" s="249">
        <v>2516</v>
      </c>
      <c r="N56" s="249"/>
      <c r="O56" s="303"/>
      <c r="P56" s="295">
        <f>IFERROR((L56/H56),"100%")</f>
        <v>0.70697395989224787</v>
      </c>
      <c r="Q56" s="310">
        <f>IFERROR((M56/I56),"100%")</f>
        <v>0.75284260921603829</v>
      </c>
      <c r="R56" s="290"/>
      <c r="S56" s="291"/>
      <c r="T56" s="296">
        <f>IFERROR((L56/$G$56),"No Programado")</f>
        <v>0.17671704324405207</v>
      </c>
      <c r="U56" s="297">
        <f>IFERROR((L56+M56)/$G$56, "No Programado")</f>
        <v>0.3649558581475385</v>
      </c>
      <c r="V56" s="297"/>
      <c r="W56" s="298"/>
      <c r="X56" s="281" t="s">
        <v>592</v>
      </c>
    </row>
    <row r="57" spans="2:24" ht="131.25" x14ac:dyDescent="0.25">
      <c r="B57" s="3" t="s">
        <v>165</v>
      </c>
      <c r="C57" s="129" t="s">
        <v>433</v>
      </c>
      <c r="D57" s="130" t="s">
        <v>383</v>
      </c>
      <c r="E57" s="178" t="s">
        <v>254</v>
      </c>
      <c r="F57" s="178" t="s">
        <v>288</v>
      </c>
      <c r="G57" s="253">
        <f t="shared" si="2"/>
        <v>1454</v>
      </c>
      <c r="H57" s="248">
        <v>357</v>
      </c>
      <c r="I57" s="249">
        <v>326</v>
      </c>
      <c r="J57" s="249">
        <v>415</v>
      </c>
      <c r="K57" s="250">
        <v>356</v>
      </c>
      <c r="L57" s="302">
        <v>455</v>
      </c>
      <c r="M57" s="249">
        <v>612</v>
      </c>
      <c r="N57" s="249"/>
      <c r="O57" s="303"/>
      <c r="P57" s="295">
        <f>IFERROR((L57/H57),"100%")</f>
        <v>1.2745098039215685</v>
      </c>
      <c r="Q57" s="310">
        <f>IFERROR((M57/I57),"100%")</f>
        <v>1.8773006134969326</v>
      </c>
      <c r="R57" s="290"/>
      <c r="S57" s="291"/>
      <c r="T57" s="296">
        <f>IFERROR((L57/$G$57),"No Programado")</f>
        <v>0.31292984869325996</v>
      </c>
      <c r="U57" s="297">
        <f>IFERROR((L57+M57)/$G$57, "No Programado")</f>
        <v>0.73383768913342506</v>
      </c>
      <c r="V57" s="297"/>
      <c r="W57" s="298"/>
      <c r="X57" s="281" t="s">
        <v>593</v>
      </c>
    </row>
    <row r="58" spans="2:24" ht="189.75" x14ac:dyDescent="0.25">
      <c r="B58" s="138" t="s">
        <v>167</v>
      </c>
      <c r="C58" s="139" t="s">
        <v>168</v>
      </c>
      <c r="D58" s="140" t="s">
        <v>169</v>
      </c>
      <c r="E58" s="182" t="s">
        <v>254</v>
      </c>
      <c r="F58" s="204" t="s">
        <v>289</v>
      </c>
      <c r="G58" s="252">
        <f t="shared" si="2"/>
        <v>1146</v>
      </c>
      <c r="H58" s="248">
        <v>282</v>
      </c>
      <c r="I58" s="249">
        <v>219</v>
      </c>
      <c r="J58" s="249">
        <v>264</v>
      </c>
      <c r="K58" s="250">
        <v>381</v>
      </c>
      <c r="L58" s="302">
        <v>88</v>
      </c>
      <c r="M58" s="249">
        <v>1764</v>
      </c>
      <c r="N58" s="249"/>
      <c r="O58" s="303"/>
      <c r="P58" s="296">
        <f>IFERROR((L58/H58),"100%")</f>
        <v>0.31205673758865249</v>
      </c>
      <c r="Q58" s="310">
        <f>IFERROR((M58/I58),"100%")</f>
        <v>8.0547945205479454</v>
      </c>
      <c r="R58" s="290"/>
      <c r="S58" s="291"/>
      <c r="T58" s="296">
        <f>IFERROR((L58/$G$58),"No Programado")</f>
        <v>7.6788830715532289E-2</v>
      </c>
      <c r="U58" s="297">
        <f>IFERROR((L58+M58)/$G$58, "No Programado")</f>
        <v>1.6160558464223385</v>
      </c>
      <c r="V58" s="297"/>
      <c r="W58" s="298"/>
      <c r="X58" s="283" t="s">
        <v>594</v>
      </c>
    </row>
    <row r="59" spans="2:24" ht="103.5" x14ac:dyDescent="0.25">
      <c r="B59" s="141" t="s">
        <v>170</v>
      </c>
      <c r="C59" s="142" t="s">
        <v>360</v>
      </c>
      <c r="D59" s="143" t="s">
        <v>171</v>
      </c>
      <c r="E59" s="183" t="s">
        <v>254</v>
      </c>
      <c r="F59" s="186" t="s">
        <v>290</v>
      </c>
      <c r="G59" s="253">
        <f t="shared" si="2"/>
        <v>55</v>
      </c>
      <c r="H59" s="248">
        <v>31</v>
      </c>
      <c r="I59" s="249">
        <v>7</v>
      </c>
      <c r="J59" s="249">
        <v>8</v>
      </c>
      <c r="K59" s="250">
        <v>9</v>
      </c>
      <c r="L59" s="302">
        <v>1</v>
      </c>
      <c r="M59" s="249">
        <v>4</v>
      </c>
      <c r="N59" s="249"/>
      <c r="O59" s="303"/>
      <c r="P59" s="296">
        <f>IFERROR((L59/H59),"100%")</f>
        <v>3.2258064516129031E-2</v>
      </c>
      <c r="Q59" s="310">
        <f>IFERROR((M59/I59),"100%")</f>
        <v>0.5714285714285714</v>
      </c>
      <c r="R59" s="290"/>
      <c r="S59" s="291"/>
      <c r="T59" s="296">
        <f>IFERROR((L59/$G$59),"No Programado")</f>
        <v>1.8181818181818181E-2</v>
      </c>
      <c r="U59" s="297">
        <f>IFERROR((L59+M59)/$G$59, "No Programado")</f>
        <v>9.0909090909090912E-2</v>
      </c>
      <c r="V59" s="297"/>
      <c r="W59" s="298"/>
      <c r="X59" s="281" t="s">
        <v>595</v>
      </c>
    </row>
    <row r="60" spans="2:24" ht="103.5" x14ac:dyDescent="0.25">
      <c r="B60" s="141" t="s">
        <v>170</v>
      </c>
      <c r="C60" s="142" t="s">
        <v>361</v>
      </c>
      <c r="D60" s="143" t="s">
        <v>172</v>
      </c>
      <c r="E60" s="183" t="s">
        <v>254</v>
      </c>
      <c r="F60" s="186" t="s">
        <v>291</v>
      </c>
      <c r="G60" s="253">
        <f t="shared" si="2"/>
        <v>1897</v>
      </c>
      <c r="H60" s="248">
        <v>527</v>
      </c>
      <c r="I60" s="249">
        <v>408</v>
      </c>
      <c r="J60" s="249">
        <v>469</v>
      </c>
      <c r="K60" s="250">
        <v>493</v>
      </c>
      <c r="L60" s="302">
        <v>116</v>
      </c>
      <c r="M60" s="249">
        <v>535</v>
      </c>
      <c r="N60" s="249"/>
      <c r="O60" s="303"/>
      <c r="P60" s="296">
        <f>IFERROR((L60/H60),"100%")</f>
        <v>0.22011385199240988</v>
      </c>
      <c r="Q60" s="310">
        <f>IFERROR((M60/I60),"100%")</f>
        <v>1.3112745098039216</v>
      </c>
      <c r="R60" s="290"/>
      <c r="S60" s="291"/>
      <c r="T60" s="296">
        <f>IFERROR((L60/$G$60),"No Programado")</f>
        <v>6.1149182920400634E-2</v>
      </c>
      <c r="U60" s="297">
        <f>IFERROR((L60+M60)/$G$60, "No Programado")</f>
        <v>0.34317343173431736</v>
      </c>
      <c r="V60" s="297"/>
      <c r="W60" s="298"/>
      <c r="X60" s="281" t="s">
        <v>580</v>
      </c>
    </row>
    <row r="61" spans="2:24" ht="103.5" x14ac:dyDescent="0.25">
      <c r="B61" s="141" t="s">
        <v>170</v>
      </c>
      <c r="C61" s="142" t="s">
        <v>362</v>
      </c>
      <c r="D61" s="143" t="s">
        <v>173</v>
      </c>
      <c r="E61" s="183" t="s">
        <v>254</v>
      </c>
      <c r="F61" s="186" t="s">
        <v>292</v>
      </c>
      <c r="G61" s="253">
        <f t="shared" si="2"/>
        <v>7514</v>
      </c>
      <c r="H61" s="248">
        <v>1802</v>
      </c>
      <c r="I61" s="249">
        <v>1666</v>
      </c>
      <c r="J61" s="249">
        <v>1904</v>
      </c>
      <c r="K61" s="250">
        <v>2142</v>
      </c>
      <c r="L61" s="302">
        <v>228</v>
      </c>
      <c r="M61" s="249">
        <v>2144</v>
      </c>
      <c r="N61" s="249"/>
      <c r="O61" s="303"/>
      <c r="P61" s="296">
        <f>IFERROR((L61/H61),"100%")</f>
        <v>0.12652608213096558</v>
      </c>
      <c r="Q61" s="310">
        <f>IFERROR((M61/I61),"100%")</f>
        <v>1.2869147659063624</v>
      </c>
      <c r="R61" s="290"/>
      <c r="S61" s="291"/>
      <c r="T61" s="296">
        <f>IFERROR((L61/$G$61),"No Programado")</f>
        <v>3.0343359063082248E-2</v>
      </c>
      <c r="U61" s="297">
        <f>IFERROR((L61+M61)/$G$61, "No Programado")</f>
        <v>0.31567740218259249</v>
      </c>
      <c r="V61" s="297"/>
      <c r="W61" s="298"/>
      <c r="X61" s="281" t="s">
        <v>596</v>
      </c>
    </row>
    <row r="62" spans="2:24" ht="103.5" x14ac:dyDescent="0.25">
      <c r="B62" s="141" t="s">
        <v>170</v>
      </c>
      <c r="C62" s="142" t="s">
        <v>363</v>
      </c>
      <c r="D62" s="143" t="s">
        <v>174</v>
      </c>
      <c r="E62" s="183" t="s">
        <v>254</v>
      </c>
      <c r="F62" s="186" t="s">
        <v>292</v>
      </c>
      <c r="G62" s="253">
        <f t="shared" si="2"/>
        <v>9084</v>
      </c>
      <c r="H62" s="248">
        <v>4594</v>
      </c>
      <c r="I62" s="249">
        <v>1250</v>
      </c>
      <c r="J62" s="249">
        <v>1440</v>
      </c>
      <c r="K62" s="250">
        <v>1800</v>
      </c>
      <c r="L62" s="302">
        <v>131</v>
      </c>
      <c r="M62" s="249">
        <v>1324</v>
      </c>
      <c r="N62" s="249"/>
      <c r="O62" s="303"/>
      <c r="P62" s="296">
        <f>IFERROR((L62/H62),"100%")</f>
        <v>2.8515454941227689E-2</v>
      </c>
      <c r="Q62" s="310">
        <f>IFERROR((M62/I62),"100%")</f>
        <v>1.0591999999999999</v>
      </c>
      <c r="R62" s="290"/>
      <c r="S62" s="291"/>
      <c r="T62" s="296">
        <f>IFERROR((L62/$G$62),"No Programado")</f>
        <v>1.4420959929546456E-2</v>
      </c>
      <c r="U62" s="297">
        <f>IFERROR((L62+M62)/$G$62, "No Programado")</f>
        <v>0.16017173051519154</v>
      </c>
      <c r="V62" s="297"/>
      <c r="W62" s="298"/>
      <c r="X62" s="281" t="s">
        <v>535</v>
      </c>
    </row>
    <row r="63" spans="2:24" ht="114.75" x14ac:dyDescent="0.25">
      <c r="B63" s="141" t="s">
        <v>170</v>
      </c>
      <c r="C63" s="142" t="s">
        <v>364</v>
      </c>
      <c r="D63" s="143" t="s">
        <v>384</v>
      </c>
      <c r="E63" s="183" t="s">
        <v>254</v>
      </c>
      <c r="F63" s="186" t="s">
        <v>293</v>
      </c>
      <c r="G63" s="253">
        <f t="shared" si="2"/>
        <v>2304</v>
      </c>
      <c r="H63" s="248">
        <v>576</v>
      </c>
      <c r="I63" s="249">
        <v>576</v>
      </c>
      <c r="J63" s="249">
        <v>576</v>
      </c>
      <c r="K63" s="250">
        <v>576</v>
      </c>
      <c r="L63" s="302">
        <v>82</v>
      </c>
      <c r="M63" s="249">
        <v>219</v>
      </c>
      <c r="N63" s="249"/>
      <c r="O63" s="303"/>
      <c r="P63" s="296">
        <f>IFERROR((L63/H63),"100%")</f>
        <v>0.1423611111111111</v>
      </c>
      <c r="Q63" s="310">
        <f>IFERROR((M63/I63),"100%")</f>
        <v>0.38020833333333331</v>
      </c>
      <c r="R63" s="290"/>
      <c r="S63" s="291"/>
      <c r="T63" s="296">
        <f>IFERROR((L63/$G$63),"No Programado")</f>
        <v>3.5590277777777776E-2</v>
      </c>
      <c r="U63" s="297">
        <f>IFERROR((L63+M63)/$G$63, "No Programado")</f>
        <v>0.1306423611111111</v>
      </c>
      <c r="V63" s="297"/>
      <c r="W63" s="298"/>
      <c r="X63" s="281" t="s">
        <v>597</v>
      </c>
    </row>
    <row r="64" spans="2:24" ht="173.25" x14ac:dyDescent="0.25">
      <c r="B64" s="76" t="s">
        <v>175</v>
      </c>
      <c r="C64" s="77" t="s">
        <v>410</v>
      </c>
      <c r="D64" s="132" t="s">
        <v>385</v>
      </c>
      <c r="E64" s="78" t="s">
        <v>254</v>
      </c>
      <c r="F64" s="205" t="s">
        <v>291</v>
      </c>
      <c r="G64" s="252">
        <f t="shared" si="2"/>
        <v>6157</v>
      </c>
      <c r="H64" s="248">
        <v>1614</v>
      </c>
      <c r="I64" s="249">
        <v>1348</v>
      </c>
      <c r="J64" s="249">
        <v>1328</v>
      </c>
      <c r="K64" s="250">
        <v>1867</v>
      </c>
      <c r="L64" s="302">
        <v>1540</v>
      </c>
      <c r="M64" s="249">
        <v>1824</v>
      </c>
      <c r="N64" s="249"/>
      <c r="O64" s="303"/>
      <c r="P64" s="295">
        <f>IFERROR((L64/H64),"100%")</f>
        <v>0.95415117719950437</v>
      </c>
      <c r="Q64" s="310">
        <f>IFERROR((M64/I64),"100%")</f>
        <v>1.3531157270029674</v>
      </c>
      <c r="R64" s="290"/>
      <c r="S64" s="291"/>
      <c r="T64" s="296">
        <f>IFERROR((L64/$G$64),"No Programado")</f>
        <v>0.25012181257105731</v>
      </c>
      <c r="U64" s="297">
        <f>IFERROR((L64+M64)/$G$64, "No Programado")</f>
        <v>0.54636998538249149</v>
      </c>
      <c r="V64" s="297"/>
      <c r="W64" s="298"/>
      <c r="X64" s="283" t="s">
        <v>537</v>
      </c>
    </row>
    <row r="65" spans="2:24" ht="103.5" x14ac:dyDescent="0.25">
      <c r="B65" s="3" t="s">
        <v>176</v>
      </c>
      <c r="C65" s="246" t="s">
        <v>332</v>
      </c>
      <c r="D65" s="4" t="s">
        <v>333</v>
      </c>
      <c r="E65" s="5" t="s">
        <v>254</v>
      </c>
      <c r="F65" s="206" t="s">
        <v>335</v>
      </c>
      <c r="G65" s="253">
        <f t="shared" si="2"/>
        <v>313</v>
      </c>
      <c r="H65" s="248">
        <v>73</v>
      </c>
      <c r="I65" s="249">
        <v>78</v>
      </c>
      <c r="J65" s="249">
        <v>76</v>
      </c>
      <c r="K65" s="250">
        <v>86</v>
      </c>
      <c r="L65" s="302">
        <v>73</v>
      </c>
      <c r="M65" s="249">
        <v>89</v>
      </c>
      <c r="N65" s="249"/>
      <c r="O65" s="303"/>
      <c r="P65" s="295">
        <f>IFERROR((L65/H65),"100%")</f>
        <v>1</v>
      </c>
      <c r="Q65" s="310">
        <f>IFERROR((M65/I65),"100%")</f>
        <v>1.141025641025641</v>
      </c>
      <c r="R65" s="290"/>
      <c r="S65" s="291"/>
      <c r="T65" s="296">
        <f>IFERROR((L65/$G$65),"No Programado")</f>
        <v>0.23322683706070288</v>
      </c>
      <c r="U65" s="297">
        <f>IFERROR((L65+M65)/$G$65, "No Programado")</f>
        <v>0.51757188498402551</v>
      </c>
      <c r="V65" s="297"/>
      <c r="W65" s="298"/>
      <c r="X65" s="281" t="s">
        <v>549</v>
      </c>
    </row>
    <row r="66" spans="2:24" ht="173.25" x14ac:dyDescent="0.25">
      <c r="B66" s="3" t="s">
        <v>176</v>
      </c>
      <c r="C66" s="246" t="s">
        <v>365</v>
      </c>
      <c r="D66" s="4" t="s">
        <v>386</v>
      </c>
      <c r="E66" s="5" t="s">
        <v>254</v>
      </c>
      <c r="F66" s="206" t="s">
        <v>336</v>
      </c>
      <c r="G66" s="253">
        <f t="shared" si="2"/>
        <v>1245</v>
      </c>
      <c r="H66" s="248">
        <v>368</v>
      </c>
      <c r="I66" s="249">
        <v>284</v>
      </c>
      <c r="J66" s="249">
        <v>315</v>
      </c>
      <c r="K66" s="250">
        <v>278</v>
      </c>
      <c r="L66" s="302">
        <v>134</v>
      </c>
      <c r="M66" s="249">
        <v>170</v>
      </c>
      <c r="N66" s="249"/>
      <c r="O66" s="303"/>
      <c r="P66" s="296">
        <f>IFERROR((L66/H66),"100%")</f>
        <v>0.3641304347826087</v>
      </c>
      <c r="Q66" s="310">
        <f>IFERROR((M66/I66),"100%")</f>
        <v>0.59859154929577463</v>
      </c>
      <c r="R66" s="290"/>
      <c r="S66" s="291"/>
      <c r="T66" s="296">
        <f>IFERROR((L66/$G$66),"No Programado")</f>
        <v>0.10763052208835341</v>
      </c>
      <c r="U66" s="297">
        <f>IFERROR((L66+M66)/$G$66, "No Programado")</f>
        <v>0.24417670682730924</v>
      </c>
      <c r="V66" s="297"/>
      <c r="W66" s="298"/>
      <c r="X66" s="281" t="s">
        <v>598</v>
      </c>
    </row>
    <row r="67" spans="2:24" ht="160.5" x14ac:dyDescent="0.25">
      <c r="B67" s="3" t="s">
        <v>176</v>
      </c>
      <c r="C67" s="246" t="s">
        <v>366</v>
      </c>
      <c r="D67" s="4" t="s">
        <v>177</v>
      </c>
      <c r="E67" s="5" t="s">
        <v>254</v>
      </c>
      <c r="F67" s="206" t="s">
        <v>294</v>
      </c>
      <c r="G67" s="253">
        <f t="shared" si="2"/>
        <v>4885</v>
      </c>
      <c r="H67" s="248">
        <v>1412</v>
      </c>
      <c r="I67" s="249">
        <v>824</v>
      </c>
      <c r="J67" s="249">
        <v>1215</v>
      </c>
      <c r="K67" s="250">
        <v>1434</v>
      </c>
      <c r="L67" s="302">
        <v>1135</v>
      </c>
      <c r="M67" s="249">
        <v>1432</v>
      </c>
      <c r="N67" s="249"/>
      <c r="O67" s="303"/>
      <c r="P67" s="295">
        <f>IFERROR((L67/H67),"100%")</f>
        <v>0.80382436260623225</v>
      </c>
      <c r="Q67" s="310">
        <f>IFERROR((M67/I67),"100%")</f>
        <v>1.7378640776699028</v>
      </c>
      <c r="R67" s="290"/>
      <c r="S67" s="291"/>
      <c r="T67" s="296">
        <f>IFERROR((L67/$G$67),"No Programado")</f>
        <v>0.2323439099283521</v>
      </c>
      <c r="U67" s="297">
        <f>IFERROR((L67+M67)/$G$67, "No Programado")</f>
        <v>0.52548618219037868</v>
      </c>
      <c r="V67" s="297"/>
      <c r="W67" s="298"/>
      <c r="X67" s="281" t="s">
        <v>599</v>
      </c>
    </row>
    <row r="68" spans="2:24" ht="114.75" x14ac:dyDescent="0.25">
      <c r="B68" s="3" t="s">
        <v>176</v>
      </c>
      <c r="C68" s="117" t="s">
        <v>434</v>
      </c>
      <c r="D68" s="4" t="s">
        <v>178</v>
      </c>
      <c r="E68" s="5" t="s">
        <v>254</v>
      </c>
      <c r="F68" s="206" t="s">
        <v>292</v>
      </c>
      <c r="G68" s="253">
        <f t="shared" si="2"/>
        <v>31908</v>
      </c>
      <c r="H68" s="248">
        <v>7924</v>
      </c>
      <c r="I68" s="249">
        <v>7904</v>
      </c>
      <c r="J68" s="249">
        <v>7908</v>
      </c>
      <c r="K68" s="250">
        <v>8172</v>
      </c>
      <c r="L68" s="302">
        <v>7318</v>
      </c>
      <c r="M68" s="249">
        <v>7490</v>
      </c>
      <c r="N68" s="249"/>
      <c r="O68" s="303"/>
      <c r="P68" s="295">
        <f>IFERROR((L68/H68),"100%")</f>
        <v>0.92352347299343762</v>
      </c>
      <c r="Q68" s="310">
        <f>IFERROR((M68/I68),"100%")</f>
        <v>0.94762145748987858</v>
      </c>
      <c r="R68" s="290"/>
      <c r="S68" s="291"/>
      <c r="T68" s="296">
        <f>IFERROR((L68/$G$68),"No Programado")</f>
        <v>0.229346872257741</v>
      </c>
      <c r="U68" s="297">
        <f>IFERROR((L68+M68)/$G$68, "No Programado")</f>
        <v>0.46408424219631439</v>
      </c>
      <c r="V68" s="297"/>
      <c r="W68" s="298"/>
      <c r="X68" s="281" t="s">
        <v>536</v>
      </c>
    </row>
    <row r="69" spans="2:24" ht="103.5" x14ac:dyDescent="0.25">
      <c r="B69" s="3" t="s">
        <v>176</v>
      </c>
      <c r="C69" s="117" t="s">
        <v>367</v>
      </c>
      <c r="D69" s="4" t="s">
        <v>179</v>
      </c>
      <c r="E69" s="5" t="s">
        <v>254</v>
      </c>
      <c r="F69" s="206" t="s">
        <v>292</v>
      </c>
      <c r="G69" s="253">
        <f t="shared" si="2"/>
        <v>176996</v>
      </c>
      <c r="H69" s="248">
        <v>43194</v>
      </c>
      <c r="I69" s="249">
        <v>44126</v>
      </c>
      <c r="J69" s="249">
        <v>43678</v>
      </c>
      <c r="K69" s="250">
        <v>45998</v>
      </c>
      <c r="L69" s="302">
        <v>45890</v>
      </c>
      <c r="M69" s="249">
        <v>55800</v>
      </c>
      <c r="N69" s="249"/>
      <c r="O69" s="303"/>
      <c r="P69" s="295">
        <f>IFERROR((L69/H69),"100%")</f>
        <v>1.0624160763068944</v>
      </c>
      <c r="Q69" s="310">
        <f>IFERROR((M69/I69),"100%")</f>
        <v>1.2645605765308434</v>
      </c>
      <c r="R69" s="290"/>
      <c r="S69" s="291"/>
      <c r="T69" s="296">
        <f>IFERROR((L69/$G$69),"No Programado")</f>
        <v>0.25927139596375059</v>
      </c>
      <c r="U69" s="297">
        <f>IFERROR((L69+M69)/$G$69, "No Programado")</f>
        <v>0.57453275780243618</v>
      </c>
      <c r="V69" s="297"/>
      <c r="W69" s="298"/>
      <c r="X69" s="281" t="s">
        <v>538</v>
      </c>
    </row>
    <row r="70" spans="2:24" ht="158.25" x14ac:dyDescent="0.25">
      <c r="B70" s="76" t="s">
        <v>180</v>
      </c>
      <c r="C70" s="77" t="s">
        <v>368</v>
      </c>
      <c r="D70" s="123" t="s">
        <v>387</v>
      </c>
      <c r="E70" s="78" t="s">
        <v>254</v>
      </c>
      <c r="F70" s="200" t="s">
        <v>400</v>
      </c>
      <c r="G70" s="252">
        <f t="shared" si="2"/>
        <v>3305</v>
      </c>
      <c r="H70" s="248">
        <v>1110</v>
      </c>
      <c r="I70" s="249">
        <v>626</v>
      </c>
      <c r="J70" s="249">
        <v>733</v>
      </c>
      <c r="K70" s="250">
        <v>836</v>
      </c>
      <c r="L70" s="302">
        <v>1198</v>
      </c>
      <c r="M70" s="249">
        <v>924</v>
      </c>
      <c r="N70" s="249"/>
      <c r="O70" s="303"/>
      <c r="P70" s="295">
        <f>IFERROR((L70/H70),"100%")</f>
        <v>1.0792792792792794</v>
      </c>
      <c r="Q70" s="310">
        <f>IFERROR((M70/I70),"100%")</f>
        <v>1.476038338658147</v>
      </c>
      <c r="R70" s="290"/>
      <c r="S70" s="291"/>
      <c r="T70" s="296">
        <f>IFERROR((L70/$G$70),"No Programado")</f>
        <v>0.36248108925869893</v>
      </c>
      <c r="U70" s="297">
        <f>IFERROR((L70+M70)/$G$70, "No Programado")</f>
        <v>0.64205748865355516</v>
      </c>
      <c r="V70" s="297"/>
      <c r="W70" s="298"/>
      <c r="X70" s="283" t="s">
        <v>600</v>
      </c>
    </row>
    <row r="71" spans="2:24" ht="102.75" x14ac:dyDescent="0.25">
      <c r="B71" s="3" t="s">
        <v>181</v>
      </c>
      <c r="C71" s="136" t="s">
        <v>369</v>
      </c>
      <c r="D71" s="130" t="s">
        <v>182</v>
      </c>
      <c r="E71" s="178" t="s">
        <v>254</v>
      </c>
      <c r="F71" s="178" t="s">
        <v>295</v>
      </c>
      <c r="G71" s="253">
        <f>SUM(H71:K71)</f>
        <v>1927</v>
      </c>
      <c r="H71" s="248">
        <v>460</v>
      </c>
      <c r="I71" s="249">
        <v>497</v>
      </c>
      <c r="J71" s="249">
        <v>494</v>
      </c>
      <c r="K71" s="250">
        <v>476</v>
      </c>
      <c r="L71" s="302">
        <v>557</v>
      </c>
      <c r="M71" s="249">
        <v>559</v>
      </c>
      <c r="N71" s="249"/>
      <c r="O71" s="303"/>
      <c r="P71" s="295">
        <f>IFERROR((L71/H71),"100%")</f>
        <v>1.2108695652173913</v>
      </c>
      <c r="Q71" s="310">
        <f>IFERROR((M71/I71),"100%")</f>
        <v>1.124748490945674</v>
      </c>
      <c r="R71" s="290"/>
      <c r="S71" s="291"/>
      <c r="T71" s="296">
        <f>IFERROR((L71/$G$71),"No Programado")</f>
        <v>0.28905033731188373</v>
      </c>
      <c r="U71" s="297">
        <f>IFERROR((L71+M71)/$G$71, "No Programado")</f>
        <v>0.57913855734302022</v>
      </c>
      <c r="V71" s="297"/>
      <c r="W71" s="298"/>
      <c r="X71" s="281" t="s">
        <v>601</v>
      </c>
    </row>
    <row r="72" spans="2:24" ht="102.75" x14ac:dyDescent="0.25">
      <c r="B72" s="116" t="s">
        <v>181</v>
      </c>
      <c r="C72" s="136" t="s">
        <v>183</v>
      </c>
      <c r="D72" s="130" t="s">
        <v>388</v>
      </c>
      <c r="E72" s="178" t="s">
        <v>254</v>
      </c>
      <c r="F72" s="178" t="s">
        <v>296</v>
      </c>
      <c r="G72" s="253">
        <f t="shared" ref="G72:G87" si="3">SUM(H72:K72)</f>
        <v>21</v>
      </c>
      <c r="H72" s="248">
        <v>8</v>
      </c>
      <c r="I72" s="249">
        <v>3</v>
      </c>
      <c r="J72" s="249">
        <v>4</v>
      </c>
      <c r="K72" s="250">
        <v>6</v>
      </c>
      <c r="L72" s="302">
        <v>6</v>
      </c>
      <c r="M72" s="249">
        <v>7</v>
      </c>
      <c r="N72" s="249"/>
      <c r="O72" s="303"/>
      <c r="P72" s="295">
        <f>IFERROR((L72/H72),"100%")</f>
        <v>0.75</v>
      </c>
      <c r="Q72" s="310">
        <f>IFERROR((M72/I72),"100%")</f>
        <v>2.3333333333333335</v>
      </c>
      <c r="R72" s="290"/>
      <c r="S72" s="291"/>
      <c r="T72" s="296">
        <f>IFERROR((L72/$G$72),"No Programado")</f>
        <v>0.2857142857142857</v>
      </c>
      <c r="U72" s="297">
        <f>IFERROR((L72+M72)/$G$72, "No Programado")</f>
        <v>0.61904761904761907</v>
      </c>
      <c r="V72" s="297"/>
      <c r="W72" s="298"/>
      <c r="X72" s="281" t="s">
        <v>602</v>
      </c>
    </row>
    <row r="73" spans="2:24" ht="102.75" x14ac:dyDescent="0.25">
      <c r="B73" s="3" t="s">
        <v>181</v>
      </c>
      <c r="C73" s="136" t="s">
        <v>184</v>
      </c>
      <c r="D73" s="130" t="s">
        <v>185</v>
      </c>
      <c r="E73" s="178" t="s">
        <v>254</v>
      </c>
      <c r="F73" s="178" t="s">
        <v>297</v>
      </c>
      <c r="G73" s="253">
        <f t="shared" si="3"/>
        <v>14</v>
      </c>
      <c r="H73" s="248">
        <v>2</v>
      </c>
      <c r="I73" s="249">
        <v>5</v>
      </c>
      <c r="J73" s="249">
        <v>4</v>
      </c>
      <c r="K73" s="250">
        <v>3</v>
      </c>
      <c r="L73" s="302">
        <v>3</v>
      </c>
      <c r="M73" s="249">
        <v>6</v>
      </c>
      <c r="N73" s="249"/>
      <c r="O73" s="303"/>
      <c r="P73" s="295">
        <f>IFERROR((L73/H73),"100%")</f>
        <v>1.5</v>
      </c>
      <c r="Q73" s="310">
        <f>IFERROR((M73/I73),"100%")</f>
        <v>1.2</v>
      </c>
      <c r="R73" s="290"/>
      <c r="S73" s="291"/>
      <c r="T73" s="296">
        <f>IFERROR((L73/$G$73),"No Programado")</f>
        <v>0.21428571428571427</v>
      </c>
      <c r="U73" s="297">
        <f>IFERROR((L73+M73)/$G$73, "No Programado")</f>
        <v>0.6428571428571429</v>
      </c>
      <c r="V73" s="297"/>
      <c r="W73" s="298"/>
      <c r="X73" s="281" t="s">
        <v>539</v>
      </c>
    </row>
    <row r="74" spans="2:24" ht="102.75" x14ac:dyDescent="0.25">
      <c r="B74" s="158" t="s">
        <v>186</v>
      </c>
      <c r="C74" s="159" t="s">
        <v>187</v>
      </c>
      <c r="D74" s="160" t="s">
        <v>389</v>
      </c>
      <c r="E74" s="184" t="s">
        <v>254</v>
      </c>
      <c r="F74" s="184" t="s">
        <v>274</v>
      </c>
      <c r="G74" s="252">
        <f t="shared" ref="G74:G76" si="4">SUM(H74:K74)</f>
        <v>8130</v>
      </c>
      <c r="H74" s="248">
        <v>2700</v>
      </c>
      <c r="I74" s="249">
        <v>1500</v>
      </c>
      <c r="J74" s="249">
        <v>1580</v>
      </c>
      <c r="K74" s="250">
        <v>2350</v>
      </c>
      <c r="L74" s="302">
        <v>2432</v>
      </c>
      <c r="M74" s="249">
        <v>2074</v>
      </c>
      <c r="N74" s="249"/>
      <c r="O74" s="303"/>
      <c r="P74" s="295">
        <f>IFERROR((L74/H74),"100%")</f>
        <v>0.90074074074074073</v>
      </c>
      <c r="Q74" s="310">
        <f>IFERROR((M74/I74),"100%")</f>
        <v>1.3826666666666667</v>
      </c>
      <c r="R74" s="290"/>
      <c r="S74" s="291"/>
      <c r="T74" s="296">
        <f>IFERROR((L74/$G$74),"No Programado")</f>
        <v>0.2991389913899139</v>
      </c>
      <c r="U74" s="297">
        <f>IFERROR((L74+M74)/$G$74, "No Programado")</f>
        <v>0.5542435424354244</v>
      </c>
      <c r="V74" s="297"/>
      <c r="W74" s="298"/>
      <c r="X74" s="283" t="s">
        <v>550</v>
      </c>
    </row>
    <row r="75" spans="2:24" ht="117.75" x14ac:dyDescent="0.25">
      <c r="B75" s="155" t="s">
        <v>188</v>
      </c>
      <c r="C75" s="246" t="s">
        <v>189</v>
      </c>
      <c r="D75" s="4" t="s">
        <v>390</v>
      </c>
      <c r="E75" s="5" t="s">
        <v>254</v>
      </c>
      <c r="F75" s="5" t="s">
        <v>298</v>
      </c>
      <c r="G75" s="271">
        <f t="shared" si="3"/>
        <v>15</v>
      </c>
      <c r="H75" s="248">
        <v>3</v>
      </c>
      <c r="I75" s="249">
        <v>3</v>
      </c>
      <c r="J75" s="249">
        <v>4</v>
      </c>
      <c r="K75" s="250">
        <v>5</v>
      </c>
      <c r="L75" s="302">
        <v>4</v>
      </c>
      <c r="M75" s="249">
        <v>4</v>
      </c>
      <c r="N75" s="249"/>
      <c r="O75" s="303"/>
      <c r="P75" s="295">
        <f>IFERROR((L75/H75),"100%")</f>
        <v>1.3333333333333333</v>
      </c>
      <c r="Q75" s="310">
        <f>IFERROR((M75/I75),"100%")</f>
        <v>1.3333333333333333</v>
      </c>
      <c r="R75" s="290"/>
      <c r="S75" s="291"/>
      <c r="T75" s="296">
        <f>IFERROR((L75/$G$75),"No Programado")</f>
        <v>0.26666666666666666</v>
      </c>
      <c r="U75" s="297">
        <f>IFERROR((L75+M75)/$G$75, "No Programado")</f>
        <v>0.53333333333333333</v>
      </c>
      <c r="V75" s="297"/>
      <c r="W75" s="298"/>
      <c r="X75" s="281" t="s">
        <v>603</v>
      </c>
    </row>
    <row r="76" spans="2:24" ht="144" x14ac:dyDescent="0.25">
      <c r="B76" s="238" t="s">
        <v>190</v>
      </c>
      <c r="C76" s="255" t="s">
        <v>191</v>
      </c>
      <c r="D76" s="256" t="s">
        <v>391</v>
      </c>
      <c r="E76" s="260" t="s">
        <v>254</v>
      </c>
      <c r="F76" s="261" t="s">
        <v>299</v>
      </c>
      <c r="G76" s="252">
        <f t="shared" si="4"/>
        <v>2350</v>
      </c>
      <c r="H76" s="248">
        <v>550</v>
      </c>
      <c r="I76" s="249">
        <v>700</v>
      </c>
      <c r="J76" s="249">
        <v>650</v>
      </c>
      <c r="K76" s="250">
        <v>450</v>
      </c>
      <c r="L76" s="302">
        <v>450</v>
      </c>
      <c r="M76" s="249">
        <v>585</v>
      </c>
      <c r="N76" s="249"/>
      <c r="O76" s="303"/>
      <c r="P76" s="295">
        <f>IFERROR((L76/H76),"100%")</f>
        <v>0.81818181818181823</v>
      </c>
      <c r="Q76" s="310">
        <f>IFERROR((M76/I76),"100%")</f>
        <v>0.83571428571428574</v>
      </c>
      <c r="R76" s="290"/>
      <c r="S76" s="291"/>
      <c r="T76" s="296">
        <f>IFERROR((L76/$G$76),"No Programado")</f>
        <v>0.19148936170212766</v>
      </c>
      <c r="U76" s="297">
        <f>IFERROR((L76+M76)/$G$76, "No Programado")</f>
        <v>0.44042553191489364</v>
      </c>
      <c r="V76" s="297"/>
      <c r="W76" s="298"/>
      <c r="X76" s="283" t="s">
        <v>604</v>
      </c>
    </row>
    <row r="77" spans="2:24" ht="102.75" x14ac:dyDescent="0.25">
      <c r="B77" s="237" t="s">
        <v>192</v>
      </c>
      <c r="C77" s="257" t="s">
        <v>193</v>
      </c>
      <c r="D77" s="258" t="s">
        <v>392</v>
      </c>
      <c r="E77" s="262" t="s">
        <v>254</v>
      </c>
      <c r="F77" s="263" t="s">
        <v>300</v>
      </c>
      <c r="G77" s="271">
        <f t="shared" si="3"/>
        <v>350</v>
      </c>
      <c r="H77" s="248">
        <v>75</v>
      </c>
      <c r="I77" s="249">
        <v>100</v>
      </c>
      <c r="J77" s="249">
        <v>90</v>
      </c>
      <c r="K77" s="250">
        <v>85</v>
      </c>
      <c r="L77" s="302">
        <v>71</v>
      </c>
      <c r="M77" s="249">
        <v>85</v>
      </c>
      <c r="N77" s="249"/>
      <c r="O77" s="303"/>
      <c r="P77" s="295">
        <f>IFERROR((L77/H77),"100%")</f>
        <v>0.94666666666666666</v>
      </c>
      <c r="Q77" s="310">
        <f>IFERROR((M77/I77),"100%")</f>
        <v>0.85</v>
      </c>
      <c r="R77" s="290"/>
      <c r="S77" s="291"/>
      <c r="T77" s="296">
        <f>IFERROR((L77/$G$77),"No Programado")</f>
        <v>0.20285714285714285</v>
      </c>
      <c r="U77" s="297">
        <f>IFERROR((L77+M77)/$G$77, "No Programado")</f>
        <v>0.44571428571428573</v>
      </c>
      <c r="V77" s="297"/>
      <c r="W77" s="298"/>
      <c r="X77" s="281" t="s">
        <v>540</v>
      </c>
    </row>
    <row r="78" spans="2:24" ht="102.75" x14ac:dyDescent="0.25">
      <c r="B78" s="234" t="s">
        <v>192</v>
      </c>
      <c r="C78" s="259" t="s">
        <v>194</v>
      </c>
      <c r="D78" s="259" t="s">
        <v>195</v>
      </c>
      <c r="E78" s="264" t="s">
        <v>254</v>
      </c>
      <c r="F78" s="265" t="s">
        <v>301</v>
      </c>
      <c r="G78" s="271">
        <f t="shared" si="3"/>
        <v>3</v>
      </c>
      <c r="H78" s="248">
        <v>1</v>
      </c>
      <c r="I78" s="249">
        <v>1</v>
      </c>
      <c r="J78" s="249">
        <v>0</v>
      </c>
      <c r="K78" s="250">
        <v>1</v>
      </c>
      <c r="L78" s="302">
        <v>1</v>
      </c>
      <c r="M78" s="249">
        <v>0</v>
      </c>
      <c r="N78" s="249"/>
      <c r="O78" s="303"/>
      <c r="P78" s="295">
        <f>IFERROR((L78/H78),"100%")</f>
        <v>1</v>
      </c>
      <c r="Q78" s="310">
        <f>IFERROR((M78/I78),"100%")</f>
        <v>0</v>
      </c>
      <c r="R78" s="290"/>
      <c r="S78" s="291"/>
      <c r="T78" s="296">
        <f>IFERROR((L78/$G$78),"No Programado")</f>
        <v>0.33333333333333331</v>
      </c>
      <c r="U78" s="297">
        <f>IFERROR((L78+M78)/$G$78, "No Programado")</f>
        <v>0.33333333333333331</v>
      </c>
      <c r="V78" s="297"/>
      <c r="W78" s="298"/>
      <c r="X78" s="281" t="s">
        <v>541</v>
      </c>
    </row>
    <row r="79" spans="2:24" ht="129" x14ac:dyDescent="0.25">
      <c r="B79" s="235" t="s">
        <v>196</v>
      </c>
      <c r="C79" s="145" t="s">
        <v>370</v>
      </c>
      <c r="D79" s="140" t="s">
        <v>401</v>
      </c>
      <c r="E79" s="182" t="s">
        <v>254</v>
      </c>
      <c r="F79" s="204" t="s">
        <v>302</v>
      </c>
      <c r="G79" s="252">
        <f t="shared" ref="G79" si="5">SUM(H79:K79)</f>
        <v>12700</v>
      </c>
      <c r="H79" s="248">
        <v>3300</v>
      </c>
      <c r="I79" s="249">
        <v>3100</v>
      </c>
      <c r="J79" s="249">
        <v>2950</v>
      </c>
      <c r="K79" s="250">
        <v>3350</v>
      </c>
      <c r="L79" s="302">
        <v>3584</v>
      </c>
      <c r="M79" s="249">
        <v>4454</v>
      </c>
      <c r="N79" s="249"/>
      <c r="O79" s="303"/>
      <c r="P79" s="295">
        <f>IFERROR((L79/H79),"100%")</f>
        <v>1.0860606060606062</v>
      </c>
      <c r="Q79" s="310">
        <f>IFERROR((M79/I79),"100%")</f>
        <v>1.4367741935483871</v>
      </c>
      <c r="R79" s="290"/>
      <c r="S79" s="291"/>
      <c r="T79" s="296">
        <f>IFERROR((L79/$G$79),"No Programado")</f>
        <v>0.28220472440944883</v>
      </c>
      <c r="U79" s="297">
        <f>IFERROR((L79+M79)/$G$79, "No Programado")</f>
        <v>0.6329133858267717</v>
      </c>
      <c r="V79" s="297"/>
      <c r="W79" s="298"/>
      <c r="X79" s="283" t="s">
        <v>605</v>
      </c>
    </row>
    <row r="80" spans="2:24" ht="103.5" x14ac:dyDescent="0.25">
      <c r="B80" s="141" t="s">
        <v>197</v>
      </c>
      <c r="C80" s="142" t="s">
        <v>198</v>
      </c>
      <c r="D80" s="143" t="s">
        <v>421</v>
      </c>
      <c r="E80" s="183" t="s">
        <v>254</v>
      </c>
      <c r="F80" s="186" t="s">
        <v>303</v>
      </c>
      <c r="G80" s="271">
        <f t="shared" si="3"/>
        <v>16</v>
      </c>
      <c r="H80" s="248">
        <v>4</v>
      </c>
      <c r="I80" s="249">
        <v>4</v>
      </c>
      <c r="J80" s="249">
        <v>4</v>
      </c>
      <c r="K80" s="250">
        <v>4</v>
      </c>
      <c r="L80" s="302">
        <v>4</v>
      </c>
      <c r="M80" s="249">
        <v>5</v>
      </c>
      <c r="N80" s="249"/>
      <c r="O80" s="303"/>
      <c r="P80" s="295">
        <f>IFERROR((L80/H80),"100%")</f>
        <v>1</v>
      </c>
      <c r="Q80" s="310">
        <f>IFERROR((M80/I80),"100%")</f>
        <v>1.25</v>
      </c>
      <c r="R80" s="290"/>
      <c r="S80" s="291"/>
      <c r="T80" s="296">
        <f>IFERROR((L80/$G$80),"No Programado")</f>
        <v>0.25</v>
      </c>
      <c r="U80" s="297">
        <f>IFERROR((L80+M80)/$G$80, "No Programado")</f>
        <v>0.5625</v>
      </c>
      <c r="V80" s="297"/>
      <c r="W80" s="298"/>
      <c r="X80" s="281" t="s">
        <v>606</v>
      </c>
    </row>
    <row r="81" spans="2:24" ht="102.75" x14ac:dyDescent="0.25">
      <c r="B81" s="141" t="s">
        <v>197</v>
      </c>
      <c r="C81" s="142" t="s">
        <v>199</v>
      </c>
      <c r="D81" s="143" t="s">
        <v>422</v>
      </c>
      <c r="E81" s="183" t="s">
        <v>254</v>
      </c>
      <c r="F81" s="186" t="s">
        <v>304</v>
      </c>
      <c r="G81" s="271">
        <f t="shared" si="3"/>
        <v>20</v>
      </c>
      <c r="H81" s="248">
        <v>10</v>
      </c>
      <c r="I81" s="249">
        <v>4</v>
      </c>
      <c r="J81" s="249">
        <v>3</v>
      </c>
      <c r="K81" s="250">
        <v>3</v>
      </c>
      <c r="L81" s="302">
        <v>19</v>
      </c>
      <c r="M81" s="249">
        <v>3</v>
      </c>
      <c r="N81" s="249"/>
      <c r="O81" s="303"/>
      <c r="P81" s="295">
        <f>IFERROR((L81/H81),"100%")</f>
        <v>1.9</v>
      </c>
      <c r="Q81" s="310">
        <f>IFERROR((M81/I81),"100%")</f>
        <v>0.75</v>
      </c>
      <c r="R81" s="290"/>
      <c r="S81" s="291"/>
      <c r="T81" s="296">
        <f>IFERROR((L81/$G$81),"No Programado")</f>
        <v>0.95</v>
      </c>
      <c r="U81" s="297">
        <f>IFERROR((L81+M81)/$G$81, "No Programado")</f>
        <v>1.1000000000000001</v>
      </c>
      <c r="V81" s="297"/>
      <c r="W81" s="298"/>
      <c r="X81" s="281" t="s">
        <v>615</v>
      </c>
    </row>
    <row r="82" spans="2:24" ht="117" x14ac:dyDescent="0.25">
      <c r="B82" s="116" t="s">
        <v>200</v>
      </c>
      <c r="C82" s="144" t="s">
        <v>423</v>
      </c>
      <c r="D82" s="144" t="s">
        <v>242</v>
      </c>
      <c r="E82" s="175" t="s">
        <v>254</v>
      </c>
      <c r="F82" s="197" t="s">
        <v>305</v>
      </c>
      <c r="G82" s="271">
        <f t="shared" si="3"/>
        <v>918</v>
      </c>
      <c r="H82" s="248">
        <v>240</v>
      </c>
      <c r="I82" s="249">
        <v>228</v>
      </c>
      <c r="J82" s="249">
        <v>201</v>
      </c>
      <c r="K82" s="250">
        <v>249</v>
      </c>
      <c r="L82" s="302">
        <v>188</v>
      </c>
      <c r="M82" s="249">
        <v>207</v>
      </c>
      <c r="N82" s="249"/>
      <c r="O82" s="303"/>
      <c r="P82" s="295">
        <f>IFERROR((L82/H82),"100%")</f>
        <v>0.78333333333333333</v>
      </c>
      <c r="Q82" s="310">
        <f>IFERROR((M82/I82),"100%")</f>
        <v>0.90789473684210531</v>
      </c>
      <c r="R82" s="290"/>
      <c r="S82" s="291"/>
      <c r="T82" s="296">
        <f>IFERROR((L82/$G$82),"No Programado")</f>
        <v>0.20479302832244009</v>
      </c>
      <c r="U82" s="297">
        <f>IFERROR((L82+M82)/$G$82, "No Programado")</f>
        <v>0.43028322440087147</v>
      </c>
      <c r="V82" s="297"/>
      <c r="W82" s="298"/>
      <c r="X82" s="281" t="s">
        <v>551</v>
      </c>
    </row>
    <row r="83" spans="2:24" ht="102.75" x14ac:dyDescent="0.25">
      <c r="B83" s="116" t="s">
        <v>197</v>
      </c>
      <c r="C83" s="117" t="s">
        <v>201</v>
      </c>
      <c r="D83" s="121" t="s">
        <v>202</v>
      </c>
      <c r="E83" s="185" t="s">
        <v>254</v>
      </c>
      <c r="F83" s="185" t="s">
        <v>306</v>
      </c>
      <c r="G83" s="271">
        <f t="shared" si="3"/>
        <v>4</v>
      </c>
      <c r="H83" s="248" t="s">
        <v>426</v>
      </c>
      <c r="I83" s="249">
        <v>1</v>
      </c>
      <c r="J83" s="249">
        <v>2</v>
      </c>
      <c r="K83" s="250">
        <v>1</v>
      </c>
      <c r="L83" s="302" t="s">
        <v>25</v>
      </c>
      <c r="M83" s="249">
        <v>1</v>
      </c>
      <c r="N83" s="249"/>
      <c r="O83" s="303"/>
      <c r="P83" s="292" t="s">
        <v>25</v>
      </c>
      <c r="Q83" s="310">
        <f>IFERROR((M83/I83),"100%")</f>
        <v>1</v>
      </c>
      <c r="R83" s="290"/>
      <c r="S83" s="291"/>
      <c r="T83" s="292" t="s">
        <v>427</v>
      </c>
      <c r="U83" s="297" t="str">
        <f>IFERROR((L83+M83)/$G$83, "No Programado")</f>
        <v>No Programado</v>
      </c>
      <c r="V83" s="297"/>
      <c r="W83" s="298"/>
      <c r="X83" s="281" t="s">
        <v>552</v>
      </c>
    </row>
    <row r="84" spans="2:24" ht="118.5" x14ac:dyDescent="0.25">
      <c r="B84" s="138" t="s">
        <v>203</v>
      </c>
      <c r="C84" s="139" t="s">
        <v>204</v>
      </c>
      <c r="D84" s="140" t="s">
        <v>205</v>
      </c>
      <c r="E84" s="182" t="s">
        <v>254</v>
      </c>
      <c r="F84" s="204" t="s">
        <v>307</v>
      </c>
      <c r="G84" s="252">
        <f t="shared" ref="G84" si="6">SUM(H84:K84)</f>
        <v>3430000</v>
      </c>
      <c r="H84" s="248">
        <v>932500</v>
      </c>
      <c r="I84" s="249">
        <v>932500</v>
      </c>
      <c r="J84" s="249">
        <v>632500</v>
      </c>
      <c r="K84" s="250">
        <v>932500</v>
      </c>
      <c r="L84" s="302">
        <v>612507</v>
      </c>
      <c r="M84" s="249">
        <v>750971</v>
      </c>
      <c r="N84" s="249"/>
      <c r="O84" s="303"/>
      <c r="P84" s="296">
        <f>IFERROR((L84/H84),"100%")</f>
        <v>0.65684396782841825</v>
      </c>
      <c r="Q84" s="310">
        <f>IFERROR((M84/I84),"100%")</f>
        <v>0.80533083109919568</v>
      </c>
      <c r="R84" s="290"/>
      <c r="S84" s="291"/>
      <c r="T84" s="296">
        <f>IFERROR((L84/$G$84),"No Programado")</f>
        <v>0.17857346938775509</v>
      </c>
      <c r="U84" s="297">
        <f>IFERROR((L84+M84)/$G$84, "No Programado")</f>
        <v>0.39751545189504373</v>
      </c>
      <c r="V84" s="297"/>
      <c r="W84" s="298"/>
      <c r="X84" s="283" t="s">
        <v>553</v>
      </c>
    </row>
    <row r="85" spans="2:24" ht="114.75" x14ac:dyDescent="0.25">
      <c r="B85" s="141" t="s">
        <v>206</v>
      </c>
      <c r="C85" s="142" t="s">
        <v>207</v>
      </c>
      <c r="D85" s="143" t="s">
        <v>208</v>
      </c>
      <c r="E85" s="183" t="s">
        <v>254</v>
      </c>
      <c r="F85" s="186" t="s">
        <v>308</v>
      </c>
      <c r="G85" s="271">
        <f t="shared" si="3"/>
        <v>3300000</v>
      </c>
      <c r="H85" s="248">
        <v>900000</v>
      </c>
      <c r="I85" s="249">
        <v>900000</v>
      </c>
      <c r="J85" s="249">
        <v>600000</v>
      </c>
      <c r="K85" s="250">
        <v>900000</v>
      </c>
      <c r="L85" s="302">
        <v>589300</v>
      </c>
      <c r="M85" s="249">
        <v>720560</v>
      </c>
      <c r="N85" s="249"/>
      <c r="O85" s="303"/>
      <c r="P85" s="296">
        <f>IFERROR((L85/H85),"100%")</f>
        <v>0.65477777777777779</v>
      </c>
      <c r="Q85" s="310">
        <f>IFERROR((M85/I85),"100%")</f>
        <v>0.80062222222222224</v>
      </c>
      <c r="R85" s="290"/>
      <c r="S85" s="291"/>
      <c r="T85" s="296">
        <f>IFERROR((L85/$G$85),"No Programado")</f>
        <v>0.17857575757575758</v>
      </c>
      <c r="U85" s="297">
        <f>IFERROR((L85+M85)/$G$85, "No Programado")</f>
        <v>0.39692727272727274</v>
      </c>
      <c r="V85" s="297"/>
      <c r="W85" s="298"/>
      <c r="X85" s="281" t="s">
        <v>607</v>
      </c>
    </row>
    <row r="86" spans="2:24" ht="102.75" x14ac:dyDescent="0.25">
      <c r="B86" s="141" t="s">
        <v>206</v>
      </c>
      <c r="C86" s="142" t="s">
        <v>371</v>
      </c>
      <c r="D86" s="142" t="s">
        <v>209</v>
      </c>
      <c r="E86" s="186" t="s">
        <v>254</v>
      </c>
      <c r="F86" s="186" t="s">
        <v>308</v>
      </c>
      <c r="G86" s="271">
        <f t="shared" si="3"/>
        <v>114000</v>
      </c>
      <c r="H86" s="248">
        <v>28500</v>
      </c>
      <c r="I86" s="249">
        <v>28500</v>
      </c>
      <c r="J86" s="249">
        <v>28500</v>
      </c>
      <c r="K86" s="250">
        <v>28500</v>
      </c>
      <c r="L86" s="302">
        <v>20560</v>
      </c>
      <c r="M86" s="249">
        <v>27431</v>
      </c>
      <c r="N86" s="249"/>
      <c r="O86" s="303"/>
      <c r="P86" s="295">
        <f>IFERROR((L86/H86),"100%")</f>
        <v>0.72140350877192982</v>
      </c>
      <c r="Q86" s="310">
        <f>IFERROR((M86/I86),"100%")</f>
        <v>0.9624912280701754</v>
      </c>
      <c r="R86" s="290"/>
      <c r="S86" s="291"/>
      <c r="T86" s="296">
        <f>IFERROR((L86/$G$86),"No Programado")</f>
        <v>0.18035087719298246</v>
      </c>
      <c r="U86" s="297">
        <f>IFERROR((L86+M86)/$G$86, "No Programado")</f>
        <v>0.42097368421052633</v>
      </c>
      <c r="V86" s="297"/>
      <c r="W86" s="298"/>
      <c r="X86" s="281" t="s">
        <v>554</v>
      </c>
    </row>
    <row r="87" spans="2:24" ht="102.75" x14ac:dyDescent="0.25">
      <c r="B87" s="141" t="s">
        <v>206</v>
      </c>
      <c r="C87" s="142" t="s">
        <v>210</v>
      </c>
      <c r="D87" s="142" t="s">
        <v>211</v>
      </c>
      <c r="E87" s="183" t="s">
        <v>254</v>
      </c>
      <c r="F87" s="186" t="s">
        <v>309</v>
      </c>
      <c r="G87" s="271">
        <f t="shared" si="3"/>
        <v>16000</v>
      </c>
      <c r="H87" s="248">
        <v>4000</v>
      </c>
      <c r="I87" s="249">
        <v>4000</v>
      </c>
      <c r="J87" s="249">
        <v>4000</v>
      </c>
      <c r="K87" s="250">
        <v>4000</v>
      </c>
      <c r="L87" s="302">
        <v>2647</v>
      </c>
      <c r="M87" s="249">
        <v>2990</v>
      </c>
      <c r="N87" s="249"/>
      <c r="O87" s="303"/>
      <c r="P87" s="296">
        <f>IFERROR((L87/H87),"100%")</f>
        <v>0.66174999999999995</v>
      </c>
      <c r="Q87" s="310">
        <f>IFERROR((M87/I87),"100%")</f>
        <v>0.74750000000000005</v>
      </c>
      <c r="R87" s="290"/>
      <c r="S87" s="291"/>
      <c r="T87" s="296">
        <f>IFERROR((L87/$G$87),"No Programado")</f>
        <v>0.16543749999999999</v>
      </c>
      <c r="U87" s="297">
        <f>IFERROR((L87+M87)/$G$87, "No Programado")</f>
        <v>0.35231249999999997</v>
      </c>
      <c r="V87" s="297"/>
      <c r="W87" s="298"/>
      <c r="X87" s="281" t="s">
        <v>608</v>
      </c>
    </row>
    <row r="88" spans="2:24" ht="141" x14ac:dyDescent="0.25">
      <c r="B88" s="161" t="s">
        <v>212</v>
      </c>
      <c r="C88" s="162" t="s">
        <v>243</v>
      </c>
      <c r="D88" s="163" t="s">
        <v>244</v>
      </c>
      <c r="E88" s="187" t="s">
        <v>254</v>
      </c>
      <c r="F88" s="207" t="s">
        <v>310</v>
      </c>
      <c r="G88" s="272">
        <f>SUM(H88:K88)</f>
        <v>20492</v>
      </c>
      <c r="H88" s="248">
        <v>5161</v>
      </c>
      <c r="I88" s="249">
        <v>5086</v>
      </c>
      <c r="J88" s="249">
        <v>5160</v>
      </c>
      <c r="K88" s="250">
        <v>5085</v>
      </c>
      <c r="L88" s="302">
        <v>5922</v>
      </c>
      <c r="M88" s="249">
        <v>5164</v>
      </c>
      <c r="N88" s="249"/>
      <c r="O88" s="303"/>
      <c r="P88" s="295">
        <f>IFERROR((L88/H88),"100%")</f>
        <v>1.1474520441774849</v>
      </c>
      <c r="Q88" s="310">
        <f>IFERROR((M88/I88),"100%")</f>
        <v>1.015336217066457</v>
      </c>
      <c r="R88" s="290"/>
      <c r="S88" s="291"/>
      <c r="T88" s="296">
        <f>IFERROR((L88/$G$88),"No Programado")</f>
        <v>0.28899082568807338</v>
      </c>
      <c r="U88" s="297">
        <f>IFERROR((L88+M88)/$G$88, "No Programado")</f>
        <v>0.54099160648057776</v>
      </c>
      <c r="V88" s="297"/>
      <c r="W88" s="298"/>
      <c r="X88" s="283" t="s">
        <v>555</v>
      </c>
    </row>
    <row r="89" spans="2:24" ht="139.5" x14ac:dyDescent="0.25">
      <c r="B89" s="164" t="s">
        <v>213</v>
      </c>
      <c r="C89" s="165" t="s">
        <v>372</v>
      </c>
      <c r="D89" s="166" t="s">
        <v>245</v>
      </c>
      <c r="E89" s="188" t="s">
        <v>254</v>
      </c>
      <c r="F89" s="188" t="s">
        <v>311</v>
      </c>
      <c r="G89" s="273">
        <f>SUM(H89:K89)</f>
        <v>10746</v>
      </c>
      <c r="H89" s="248">
        <v>2687</v>
      </c>
      <c r="I89" s="249">
        <v>2687</v>
      </c>
      <c r="J89" s="249">
        <v>2686</v>
      </c>
      <c r="K89" s="250">
        <v>2686</v>
      </c>
      <c r="L89" s="302">
        <v>2705</v>
      </c>
      <c r="M89" s="249">
        <v>2374</v>
      </c>
      <c r="N89" s="249"/>
      <c r="O89" s="303"/>
      <c r="P89" s="295">
        <f>IFERROR((L89/H89),"100%")</f>
        <v>1.0066989207294381</v>
      </c>
      <c r="Q89" s="310">
        <f>IFERROR((M89/I89),"100%")</f>
        <v>0.88351321176032749</v>
      </c>
      <c r="R89" s="290"/>
      <c r="S89" s="291"/>
      <c r="T89" s="296">
        <f>IFERROR((L89/$G$89),"No Programado")</f>
        <v>0.25172157081704821</v>
      </c>
      <c r="U89" s="297">
        <f>IFERROR((L89+M89)/$G$89, "No Programado")</f>
        <v>0.47264098269123395</v>
      </c>
      <c r="V89" s="297"/>
      <c r="W89" s="298"/>
      <c r="X89" s="281" t="s">
        <v>556</v>
      </c>
    </row>
    <row r="90" spans="2:24" ht="139.5" x14ac:dyDescent="0.25">
      <c r="B90" s="167" t="s">
        <v>214</v>
      </c>
      <c r="C90" s="168" t="s">
        <v>246</v>
      </c>
      <c r="D90" s="169" t="s">
        <v>247</v>
      </c>
      <c r="E90" s="189" t="s">
        <v>254</v>
      </c>
      <c r="F90" s="189" t="s">
        <v>311</v>
      </c>
      <c r="G90" s="273">
        <f t="shared" ref="G90:G91" si="7">SUM(H90:K90)</f>
        <v>1250</v>
      </c>
      <c r="H90" s="248">
        <v>350</v>
      </c>
      <c r="I90" s="249">
        <v>275</v>
      </c>
      <c r="J90" s="249">
        <v>350</v>
      </c>
      <c r="K90" s="250">
        <v>275</v>
      </c>
      <c r="L90" s="302">
        <v>238</v>
      </c>
      <c r="M90" s="249">
        <v>379</v>
      </c>
      <c r="N90" s="249"/>
      <c r="O90" s="303"/>
      <c r="P90" s="296">
        <f>IFERROR((L90/H90),"100%")</f>
        <v>0.68</v>
      </c>
      <c r="Q90" s="310">
        <f>IFERROR((M90/I90),"100%")</f>
        <v>1.3781818181818182</v>
      </c>
      <c r="R90" s="290"/>
      <c r="S90" s="291"/>
      <c r="T90" s="296">
        <f>IFERROR((L90/$G$90),"No Programado")</f>
        <v>0.19040000000000001</v>
      </c>
      <c r="U90" s="297">
        <f>IFERROR((L90+M90)/$G$90, "No Programado")</f>
        <v>0.49359999999999998</v>
      </c>
      <c r="V90" s="297"/>
      <c r="W90" s="298"/>
      <c r="X90" s="281" t="s">
        <v>542</v>
      </c>
    </row>
    <row r="91" spans="2:24" ht="138.75" x14ac:dyDescent="0.25">
      <c r="B91" s="167" t="s">
        <v>215</v>
      </c>
      <c r="C91" s="168" t="s">
        <v>248</v>
      </c>
      <c r="D91" s="169" t="s">
        <v>424</v>
      </c>
      <c r="E91" s="189" t="s">
        <v>254</v>
      </c>
      <c r="F91" s="189" t="s">
        <v>312</v>
      </c>
      <c r="G91" s="273">
        <f t="shared" si="7"/>
        <v>8496</v>
      </c>
      <c r="H91" s="248">
        <v>2124</v>
      </c>
      <c r="I91" s="249">
        <v>2124</v>
      </c>
      <c r="J91" s="249">
        <v>2124</v>
      </c>
      <c r="K91" s="250">
        <v>2124</v>
      </c>
      <c r="L91" s="302">
        <v>2979</v>
      </c>
      <c r="M91" s="249">
        <v>2411</v>
      </c>
      <c r="N91" s="249"/>
      <c r="O91" s="303"/>
      <c r="P91" s="295">
        <f>IFERROR((L91/H91),"100%")</f>
        <v>1.402542372881356</v>
      </c>
      <c r="Q91" s="310">
        <f>IFERROR((M91/I91),"100%")</f>
        <v>1.1351224105461393</v>
      </c>
      <c r="R91" s="290"/>
      <c r="S91" s="291"/>
      <c r="T91" s="296">
        <f>IFERROR((L91/$G$91),"No Programado")</f>
        <v>0.35063559322033899</v>
      </c>
      <c r="U91" s="297">
        <f>IFERROR((L91+M91)/$G$91, "No Programado")</f>
        <v>0.63441619585687381</v>
      </c>
      <c r="V91" s="297"/>
      <c r="W91" s="298"/>
      <c r="X91" s="281" t="s">
        <v>609</v>
      </c>
    </row>
    <row r="92" spans="2:24" ht="166.5" x14ac:dyDescent="0.25">
      <c r="B92" s="161" t="s">
        <v>216</v>
      </c>
      <c r="C92" s="170" t="s">
        <v>249</v>
      </c>
      <c r="D92" s="171" t="s">
        <v>250</v>
      </c>
      <c r="E92" s="190" t="s">
        <v>254</v>
      </c>
      <c r="F92" s="208" t="s">
        <v>313</v>
      </c>
      <c r="G92" s="274">
        <f t="shared" ref="G92:G99" si="8">SUM(H92:K92)</f>
        <v>21270</v>
      </c>
      <c r="H92" s="248">
        <v>5312</v>
      </c>
      <c r="I92" s="249">
        <v>5323</v>
      </c>
      <c r="J92" s="249">
        <v>5323</v>
      </c>
      <c r="K92" s="250">
        <v>5312</v>
      </c>
      <c r="L92" s="302">
        <v>5883</v>
      </c>
      <c r="M92" s="249">
        <v>6223</v>
      </c>
      <c r="N92" s="249"/>
      <c r="O92" s="303"/>
      <c r="P92" s="295">
        <f>IFERROR((L92/H92),"100%")</f>
        <v>1.1074924698795181</v>
      </c>
      <c r="Q92" s="310">
        <f>IFERROR((M92/I92),"100%")</f>
        <v>1.1690775878264137</v>
      </c>
      <c r="R92" s="290"/>
      <c r="S92" s="291"/>
      <c r="T92" s="296">
        <f>IFERROR((L92/$G$92),"No Programado")</f>
        <v>0.27658674188998589</v>
      </c>
      <c r="U92" s="297">
        <f>IFERROR((L92+M92)/$G$92, "No Programado")</f>
        <v>0.56915843911612596</v>
      </c>
      <c r="V92" s="297"/>
      <c r="W92" s="298"/>
      <c r="X92" s="283" t="s">
        <v>610</v>
      </c>
    </row>
    <row r="93" spans="2:24" ht="154.5" x14ac:dyDescent="0.25">
      <c r="B93" s="167" t="s">
        <v>217</v>
      </c>
      <c r="C93" s="172" t="s">
        <v>251</v>
      </c>
      <c r="D93" s="169" t="s">
        <v>252</v>
      </c>
      <c r="E93" s="191" t="s">
        <v>254</v>
      </c>
      <c r="F93" s="191" t="s">
        <v>314</v>
      </c>
      <c r="G93" s="275">
        <f t="shared" si="8"/>
        <v>7240</v>
      </c>
      <c r="H93" s="248">
        <v>1805</v>
      </c>
      <c r="I93" s="249">
        <v>1815</v>
      </c>
      <c r="J93" s="249">
        <v>1815</v>
      </c>
      <c r="K93" s="250">
        <v>1805</v>
      </c>
      <c r="L93" s="302">
        <v>1061</v>
      </c>
      <c r="M93" s="249">
        <v>1235</v>
      </c>
      <c r="N93" s="249"/>
      <c r="O93" s="303"/>
      <c r="P93" s="296">
        <f>IFERROR((L93/H93),"100%")</f>
        <v>0.5878116343490305</v>
      </c>
      <c r="Q93" s="310">
        <f>IFERROR((M93/I93),"100%")</f>
        <v>0.68044077134986225</v>
      </c>
      <c r="R93" s="290"/>
      <c r="S93" s="291"/>
      <c r="T93" s="296">
        <f>IFERROR((L93/$G$93),"No Programado")</f>
        <v>0.14654696132596684</v>
      </c>
      <c r="U93" s="297">
        <f>IFERROR((L93+M93)/$G$93, "No Programado")</f>
        <v>0.31712707182320443</v>
      </c>
      <c r="V93" s="297"/>
      <c r="W93" s="298"/>
      <c r="X93" s="281" t="s">
        <v>543</v>
      </c>
    </row>
    <row r="94" spans="2:24" ht="139.5" x14ac:dyDescent="0.25">
      <c r="B94" s="164" t="s">
        <v>217</v>
      </c>
      <c r="C94" s="168" t="s">
        <v>404</v>
      </c>
      <c r="D94" s="173" t="s">
        <v>402</v>
      </c>
      <c r="E94" s="192" t="s">
        <v>254</v>
      </c>
      <c r="F94" s="266" t="s">
        <v>403</v>
      </c>
      <c r="G94" s="275">
        <f t="shared" si="8"/>
        <v>11060</v>
      </c>
      <c r="H94" s="248" t="s">
        <v>25</v>
      </c>
      <c r="I94" s="249">
        <v>3200</v>
      </c>
      <c r="J94" s="249">
        <v>3930</v>
      </c>
      <c r="K94" s="250">
        <v>3930</v>
      </c>
      <c r="L94" s="302" t="s">
        <v>25</v>
      </c>
      <c r="M94" s="249">
        <v>1601</v>
      </c>
      <c r="N94" s="249"/>
      <c r="O94" s="303"/>
      <c r="P94" s="292" t="s">
        <v>25</v>
      </c>
      <c r="Q94" s="310">
        <f>IFERROR((M94/I94),"100%")</f>
        <v>0.50031250000000005</v>
      </c>
      <c r="R94" s="290"/>
      <c r="S94" s="291"/>
      <c r="T94" s="292" t="s">
        <v>427</v>
      </c>
      <c r="U94" s="297" t="str">
        <f>IFERROR((L94+M94)/$G$94, "No Programado")</f>
        <v>No Programado</v>
      </c>
      <c r="V94" s="297"/>
      <c r="W94" s="298"/>
      <c r="X94" s="281" t="s">
        <v>557</v>
      </c>
    </row>
    <row r="95" spans="2:24" ht="154.5" x14ac:dyDescent="0.25">
      <c r="B95" s="164" t="s">
        <v>217</v>
      </c>
      <c r="C95" s="168" t="s">
        <v>405</v>
      </c>
      <c r="D95" s="173" t="s">
        <v>253</v>
      </c>
      <c r="E95" s="192" t="s">
        <v>254</v>
      </c>
      <c r="F95" s="209" t="s">
        <v>315</v>
      </c>
      <c r="G95" s="275">
        <f t="shared" si="8"/>
        <v>14030</v>
      </c>
      <c r="H95" s="248">
        <v>3507</v>
      </c>
      <c r="I95" s="249">
        <v>3508</v>
      </c>
      <c r="J95" s="249">
        <v>3508</v>
      </c>
      <c r="K95" s="250">
        <v>3507</v>
      </c>
      <c r="L95" s="302">
        <v>4822</v>
      </c>
      <c r="M95" s="249">
        <v>4988</v>
      </c>
      <c r="N95" s="249"/>
      <c r="O95" s="303"/>
      <c r="P95" s="295">
        <f>IFERROR((L95/H95),"100%")</f>
        <v>1.3749643570002852</v>
      </c>
      <c r="Q95" s="310">
        <f>IFERROR((M95/I95),"100%")</f>
        <v>1.4218928164196123</v>
      </c>
      <c r="R95" s="290"/>
      <c r="S95" s="291"/>
      <c r="T95" s="296">
        <f>IFERROR((L95/$G$95),"No Programado")</f>
        <v>0.34369208838203846</v>
      </c>
      <c r="U95" s="297">
        <f>IFERROR((L95+M95)/$G$95, "No Programado")</f>
        <v>0.69921596578759804</v>
      </c>
      <c r="V95" s="297"/>
      <c r="W95" s="298"/>
      <c r="X95" s="281" t="s">
        <v>611</v>
      </c>
    </row>
    <row r="96" spans="2:24" ht="103.5" x14ac:dyDescent="0.25">
      <c r="B96" s="76" t="s">
        <v>218</v>
      </c>
      <c r="C96" s="146" t="s">
        <v>219</v>
      </c>
      <c r="D96" s="147" t="s">
        <v>220</v>
      </c>
      <c r="E96" s="193" t="s">
        <v>254</v>
      </c>
      <c r="F96" s="210" t="s">
        <v>316</v>
      </c>
      <c r="G96" s="272">
        <f t="shared" si="8"/>
        <v>22</v>
      </c>
      <c r="H96" s="248">
        <v>7</v>
      </c>
      <c r="I96" s="249">
        <v>5</v>
      </c>
      <c r="J96" s="249">
        <v>6</v>
      </c>
      <c r="K96" s="250">
        <v>4</v>
      </c>
      <c r="L96" s="302">
        <v>7</v>
      </c>
      <c r="M96" s="249">
        <v>5</v>
      </c>
      <c r="N96" s="249"/>
      <c r="O96" s="303"/>
      <c r="P96" s="295">
        <f>IFERROR((L96/H96),"100%")</f>
        <v>1</v>
      </c>
      <c r="Q96" s="310">
        <f>IFERROR((M96/I96),"100%")</f>
        <v>1</v>
      </c>
      <c r="R96" s="290"/>
      <c r="S96" s="291"/>
      <c r="T96" s="296">
        <f>IFERROR((L96/$G$96),"No Programado")</f>
        <v>0.31818181818181818</v>
      </c>
      <c r="U96" s="297">
        <f>IFERROR((L96+M96)/$G$96, "No Programado")</f>
        <v>0.54545454545454541</v>
      </c>
      <c r="V96" s="297"/>
      <c r="W96" s="298"/>
      <c r="X96" s="283" t="s">
        <v>558</v>
      </c>
    </row>
    <row r="97" spans="2:24" ht="102.75" x14ac:dyDescent="0.25">
      <c r="B97" s="116" t="s">
        <v>221</v>
      </c>
      <c r="C97" s="125" t="s">
        <v>222</v>
      </c>
      <c r="D97" s="148" t="s">
        <v>223</v>
      </c>
      <c r="E97" s="185" t="s">
        <v>254</v>
      </c>
      <c r="F97" s="185" t="s">
        <v>317</v>
      </c>
      <c r="G97" s="275">
        <f t="shared" si="8"/>
        <v>52</v>
      </c>
      <c r="H97" s="248">
        <v>11</v>
      </c>
      <c r="I97" s="249">
        <v>15</v>
      </c>
      <c r="J97" s="249">
        <v>16</v>
      </c>
      <c r="K97" s="250">
        <v>10</v>
      </c>
      <c r="L97" s="302">
        <v>13</v>
      </c>
      <c r="M97" s="249">
        <v>15</v>
      </c>
      <c r="N97" s="249"/>
      <c r="O97" s="303"/>
      <c r="P97" s="295">
        <f>IFERROR((L97/H97),"100%")</f>
        <v>1.1818181818181819</v>
      </c>
      <c r="Q97" s="310">
        <f>IFERROR((M97/I97),"100%")</f>
        <v>1</v>
      </c>
      <c r="R97" s="290"/>
      <c r="S97" s="291"/>
      <c r="T97" s="296">
        <f>IFERROR((L97/$G$97),"No Programado")</f>
        <v>0.25</v>
      </c>
      <c r="U97" s="297">
        <f>IFERROR((L97+M97)/$G$97, "No Programado")</f>
        <v>0.53846153846153844</v>
      </c>
      <c r="V97" s="297"/>
      <c r="W97" s="298"/>
      <c r="X97" s="281" t="s">
        <v>612</v>
      </c>
    </row>
    <row r="98" spans="2:24" ht="103.5" x14ac:dyDescent="0.25">
      <c r="B98" s="76" t="s">
        <v>224</v>
      </c>
      <c r="C98" s="146" t="s">
        <v>225</v>
      </c>
      <c r="D98" s="147" t="s">
        <v>226</v>
      </c>
      <c r="E98" s="193" t="s">
        <v>254</v>
      </c>
      <c r="F98" s="210" t="s">
        <v>318</v>
      </c>
      <c r="G98" s="272">
        <f t="shared" si="8"/>
        <v>25330</v>
      </c>
      <c r="H98" s="248">
        <v>6350</v>
      </c>
      <c r="I98" s="249">
        <v>6514</v>
      </c>
      <c r="J98" s="249">
        <v>6883</v>
      </c>
      <c r="K98" s="250">
        <v>5583</v>
      </c>
      <c r="L98" s="302">
        <v>5658</v>
      </c>
      <c r="M98" s="249">
        <v>6251</v>
      </c>
      <c r="N98" s="249"/>
      <c r="O98" s="303"/>
      <c r="P98" s="295">
        <f>IFERROR((L98/H98),"100%")</f>
        <v>0.89102362204724406</v>
      </c>
      <c r="Q98" s="310">
        <f>IFERROR((M98/I98),"100%")</f>
        <v>0.95962542216763891</v>
      </c>
      <c r="R98" s="290"/>
      <c r="S98" s="291"/>
      <c r="T98" s="296">
        <f>IFERROR((L98/$G$98),"No Programado")</f>
        <v>0.2233714962495065</v>
      </c>
      <c r="U98" s="297">
        <f>IFERROR((L98+M98)/$G$98, "No Programado")</f>
        <v>0.47015396762731937</v>
      </c>
      <c r="V98" s="297"/>
      <c r="W98" s="298"/>
      <c r="X98" s="283" t="s">
        <v>559</v>
      </c>
    </row>
    <row r="99" spans="2:24" ht="159.75" x14ac:dyDescent="0.25">
      <c r="B99" s="116" t="s">
        <v>227</v>
      </c>
      <c r="C99" s="125" t="s">
        <v>228</v>
      </c>
      <c r="D99" s="148" t="s">
        <v>229</v>
      </c>
      <c r="E99" s="185" t="s">
        <v>254</v>
      </c>
      <c r="F99" s="185" t="s">
        <v>319</v>
      </c>
      <c r="G99" s="273">
        <f t="shared" si="8"/>
        <v>16937</v>
      </c>
      <c r="H99" s="248">
        <v>4211</v>
      </c>
      <c r="I99" s="249">
        <v>4448</v>
      </c>
      <c r="J99" s="249">
        <v>4685</v>
      </c>
      <c r="K99" s="250">
        <v>3593</v>
      </c>
      <c r="L99" s="302">
        <v>3656</v>
      </c>
      <c r="M99" s="249">
        <v>3562</v>
      </c>
      <c r="N99" s="249"/>
      <c r="O99" s="303"/>
      <c r="P99" s="295">
        <f>IFERROR((L99/H99),"100%")</f>
        <v>0.86820232723818569</v>
      </c>
      <c r="Q99" s="310">
        <f>IFERROR((M99/I99),"100%")</f>
        <v>0.80080935251798557</v>
      </c>
      <c r="R99" s="290"/>
      <c r="S99" s="291"/>
      <c r="T99" s="296">
        <f>IFERROR((L99/$G$99),"No Programado")</f>
        <v>0.21585877073861959</v>
      </c>
      <c r="U99" s="297">
        <f>IFERROR((L99+M99)/$G$99, "No Programado")</f>
        <v>0.42616756214205587</v>
      </c>
      <c r="V99" s="297"/>
      <c r="W99" s="298"/>
      <c r="X99" s="281" t="s">
        <v>616</v>
      </c>
    </row>
    <row r="100" spans="2:24" ht="102.75" x14ac:dyDescent="0.25">
      <c r="B100" s="116" t="s">
        <v>227</v>
      </c>
      <c r="C100" s="149" t="s">
        <v>435</v>
      </c>
      <c r="D100" s="148" t="s">
        <v>393</v>
      </c>
      <c r="E100" s="194" t="s">
        <v>255</v>
      </c>
      <c r="F100" s="185" t="s">
        <v>320</v>
      </c>
      <c r="G100" s="273">
        <f t="shared" ref="G100:G101" si="9">SUM(H100:K100)</f>
        <v>720</v>
      </c>
      <c r="H100" s="248">
        <v>165</v>
      </c>
      <c r="I100" s="249">
        <v>185</v>
      </c>
      <c r="J100" s="249">
        <v>205</v>
      </c>
      <c r="K100" s="250">
        <v>165</v>
      </c>
      <c r="L100" s="302">
        <v>140</v>
      </c>
      <c r="M100" s="249">
        <v>176</v>
      </c>
      <c r="N100" s="249"/>
      <c r="O100" s="303"/>
      <c r="P100" s="295">
        <f>IFERROR((L100/H100),"100%")</f>
        <v>0.84848484848484851</v>
      </c>
      <c r="Q100" s="310">
        <f>IFERROR((M100/I100),"100%")</f>
        <v>0.9513513513513514</v>
      </c>
      <c r="R100" s="290"/>
      <c r="S100" s="291"/>
      <c r="T100" s="296">
        <f>IFERROR((L100/$G$100),"No Programado")</f>
        <v>0.19444444444444445</v>
      </c>
      <c r="U100" s="297">
        <f>IFERROR((L100+M100)/$G$100, "No Programado")</f>
        <v>0.43888888888888888</v>
      </c>
      <c r="V100" s="297"/>
      <c r="W100" s="298"/>
      <c r="X100" s="281" t="s">
        <v>544</v>
      </c>
    </row>
    <row r="101" spans="2:24" ht="117" x14ac:dyDescent="0.25">
      <c r="B101" s="116" t="s">
        <v>227</v>
      </c>
      <c r="C101" s="117" t="s">
        <v>231</v>
      </c>
      <c r="D101" s="121" t="s">
        <v>232</v>
      </c>
      <c r="E101" s="175" t="s">
        <v>254</v>
      </c>
      <c r="F101" s="175" t="s">
        <v>321</v>
      </c>
      <c r="G101" s="273">
        <f t="shared" si="9"/>
        <v>7673</v>
      </c>
      <c r="H101" s="248">
        <v>1974</v>
      </c>
      <c r="I101" s="249">
        <v>1881</v>
      </c>
      <c r="J101" s="249">
        <v>1993</v>
      </c>
      <c r="K101" s="250">
        <v>1825</v>
      </c>
      <c r="L101" s="302">
        <v>1862</v>
      </c>
      <c r="M101" s="249">
        <v>2513</v>
      </c>
      <c r="N101" s="249"/>
      <c r="O101" s="303"/>
      <c r="P101" s="295">
        <f>IFERROR((L101/H101),"100%")</f>
        <v>0.94326241134751776</v>
      </c>
      <c r="Q101" s="310">
        <f>IFERROR((M101/I101),"100%")</f>
        <v>1.3359914938862307</v>
      </c>
      <c r="R101" s="290"/>
      <c r="S101" s="291"/>
      <c r="T101" s="296">
        <f>IFERROR((L101/$G$101),"No Programado")</f>
        <v>0.24266909943959339</v>
      </c>
      <c r="U101" s="297">
        <f>IFERROR((L101+M101)/$G$101, "No Programado")</f>
        <v>0.57018115469829267</v>
      </c>
      <c r="V101" s="297"/>
      <c r="W101" s="298"/>
      <c r="X101" s="281" t="s">
        <v>560</v>
      </c>
    </row>
    <row r="102" spans="2:24" ht="158.25" x14ac:dyDescent="0.25">
      <c r="B102" s="76" t="s">
        <v>224</v>
      </c>
      <c r="C102" s="77" t="s">
        <v>373</v>
      </c>
      <c r="D102" s="123" t="s">
        <v>394</v>
      </c>
      <c r="E102" s="78" t="s">
        <v>254</v>
      </c>
      <c r="F102" s="78" t="s">
        <v>322</v>
      </c>
      <c r="G102" s="252">
        <f>SUM(H102:K102)</f>
        <v>39</v>
      </c>
      <c r="H102" s="248">
        <v>12</v>
      </c>
      <c r="I102" s="249">
        <v>8</v>
      </c>
      <c r="J102" s="249">
        <v>11</v>
      </c>
      <c r="K102" s="250">
        <v>8</v>
      </c>
      <c r="L102" s="302">
        <v>9</v>
      </c>
      <c r="M102" s="249">
        <v>7</v>
      </c>
      <c r="N102" s="249"/>
      <c r="O102" s="303"/>
      <c r="P102" s="295">
        <f>IFERROR((L102/H102),"100%")</f>
        <v>0.75</v>
      </c>
      <c r="Q102" s="310">
        <f>IFERROR((M102/I102),"100%")</f>
        <v>0.875</v>
      </c>
      <c r="R102" s="290"/>
      <c r="S102" s="291"/>
      <c r="T102" s="296">
        <f>IFERROR((L102/$G$102),"No Programado")</f>
        <v>0.23076923076923078</v>
      </c>
      <c r="U102" s="297">
        <f>IFERROR((L102+M102)/$G$102, "No Programado")</f>
        <v>0.41025641025641024</v>
      </c>
      <c r="V102" s="297"/>
      <c r="W102" s="298"/>
      <c r="X102" s="283" t="s">
        <v>561</v>
      </c>
    </row>
    <row r="103" spans="2:24" ht="117" x14ac:dyDescent="0.25">
      <c r="B103" s="116" t="s">
        <v>227</v>
      </c>
      <c r="C103" s="117" t="s">
        <v>374</v>
      </c>
      <c r="D103" s="121" t="s">
        <v>406</v>
      </c>
      <c r="E103" s="175" t="s">
        <v>254</v>
      </c>
      <c r="F103" s="175" t="s">
        <v>323</v>
      </c>
      <c r="G103" s="253">
        <f>SUM(H103:K103)</f>
        <v>270</v>
      </c>
      <c r="H103" s="248">
        <v>75</v>
      </c>
      <c r="I103" s="249">
        <v>72</v>
      </c>
      <c r="J103" s="249">
        <v>62</v>
      </c>
      <c r="K103" s="250">
        <v>61</v>
      </c>
      <c r="L103" s="302">
        <v>79</v>
      </c>
      <c r="M103" s="249">
        <v>70</v>
      </c>
      <c r="N103" s="249"/>
      <c r="O103" s="303"/>
      <c r="P103" s="295">
        <f>IFERROR((L103/H103),"100%")</f>
        <v>1.0533333333333332</v>
      </c>
      <c r="Q103" s="310">
        <f>IFERROR((M103/I103),"100%")</f>
        <v>0.97222222222222221</v>
      </c>
      <c r="R103" s="290"/>
      <c r="S103" s="291"/>
      <c r="T103" s="296">
        <f>IFERROR((L103/$G$103),"No Programado")</f>
        <v>0.29259259259259257</v>
      </c>
      <c r="U103" s="297">
        <f>IFERROR((L103+M103)/$G$103, "No Programado")</f>
        <v>0.55185185185185182</v>
      </c>
      <c r="V103" s="297"/>
      <c r="W103" s="298"/>
      <c r="X103" s="281" t="s">
        <v>545</v>
      </c>
    </row>
    <row r="104" spans="2:24" ht="188.25" x14ac:dyDescent="0.25">
      <c r="B104" s="116" t="s">
        <v>227</v>
      </c>
      <c r="C104" s="117" t="s">
        <v>375</v>
      </c>
      <c r="D104" s="121" t="s">
        <v>233</v>
      </c>
      <c r="E104" s="175" t="s">
        <v>254</v>
      </c>
      <c r="F104" s="175" t="s">
        <v>324</v>
      </c>
      <c r="G104" s="253">
        <f t="shared" ref="G104:G105" si="10">SUM(H104:K104)</f>
        <v>1003</v>
      </c>
      <c r="H104" s="248">
        <v>260</v>
      </c>
      <c r="I104" s="249">
        <v>268</v>
      </c>
      <c r="J104" s="249">
        <v>275</v>
      </c>
      <c r="K104" s="250">
        <v>200</v>
      </c>
      <c r="L104" s="302">
        <v>257</v>
      </c>
      <c r="M104" s="249">
        <v>251</v>
      </c>
      <c r="N104" s="249"/>
      <c r="O104" s="303"/>
      <c r="P104" s="295">
        <f>IFERROR((L104/H104),"100%")</f>
        <v>0.9884615384615385</v>
      </c>
      <c r="Q104" s="310">
        <f>IFERROR((M104/I104),"100%")</f>
        <v>0.93656716417910446</v>
      </c>
      <c r="R104" s="290"/>
      <c r="S104" s="291"/>
      <c r="T104" s="296">
        <f>IFERROR((L104/$G$104),"No Programado")</f>
        <v>0.25623130608175476</v>
      </c>
      <c r="U104" s="297">
        <f>IFERROR((L104+M104)/$G$104, "No Programado")</f>
        <v>0.50648055832502492</v>
      </c>
      <c r="V104" s="297"/>
      <c r="W104" s="298"/>
      <c r="X104" s="281" t="s">
        <v>546</v>
      </c>
    </row>
    <row r="105" spans="2:24" ht="117" x14ac:dyDescent="0.25">
      <c r="B105" s="116" t="s">
        <v>227</v>
      </c>
      <c r="C105" s="117" t="s">
        <v>436</v>
      </c>
      <c r="D105" s="121" t="s">
        <v>234</v>
      </c>
      <c r="E105" s="175" t="s">
        <v>255</v>
      </c>
      <c r="F105" s="175" t="s">
        <v>325</v>
      </c>
      <c r="G105" s="253">
        <f t="shared" si="10"/>
        <v>23399</v>
      </c>
      <c r="H105" s="248">
        <v>4999</v>
      </c>
      <c r="I105" s="249">
        <v>6200</v>
      </c>
      <c r="J105" s="249">
        <v>6300</v>
      </c>
      <c r="K105" s="250">
        <v>5900</v>
      </c>
      <c r="L105" s="302">
        <v>4921</v>
      </c>
      <c r="M105" s="249">
        <v>5811</v>
      </c>
      <c r="N105" s="249"/>
      <c r="O105" s="303"/>
      <c r="P105" s="295">
        <f>IFERROR((L105/H105),"100%")</f>
        <v>0.98439687937587517</v>
      </c>
      <c r="Q105" s="310">
        <f>IFERROR((M105/I105),"100%")</f>
        <v>0.93725806451612903</v>
      </c>
      <c r="R105" s="290"/>
      <c r="S105" s="291"/>
      <c r="T105" s="296">
        <f>IFERROR((L105/$G$105),"No Programado")</f>
        <v>0.21030813282618915</v>
      </c>
      <c r="U105" s="297">
        <f>IFERROR((L105+M105)/$G$105, "No Programado")</f>
        <v>0.45865207914868156</v>
      </c>
      <c r="V105" s="297"/>
      <c r="W105" s="298"/>
      <c r="X105" s="281" t="s">
        <v>547</v>
      </c>
    </row>
    <row r="106" spans="2:24" ht="103.5" x14ac:dyDescent="0.25">
      <c r="B106" s="76" t="s">
        <v>235</v>
      </c>
      <c r="C106" s="77" t="s">
        <v>377</v>
      </c>
      <c r="D106" s="123" t="s">
        <v>236</v>
      </c>
      <c r="E106" s="78" t="s">
        <v>254</v>
      </c>
      <c r="F106" s="205" t="s">
        <v>326</v>
      </c>
      <c r="G106" s="252">
        <f>SUM(H106:K106)</f>
        <v>5500</v>
      </c>
      <c r="H106" s="248">
        <v>1375</v>
      </c>
      <c r="I106" s="249">
        <v>1375</v>
      </c>
      <c r="J106" s="249">
        <v>1375</v>
      </c>
      <c r="K106" s="250">
        <v>1375</v>
      </c>
      <c r="L106" s="302">
        <v>1247</v>
      </c>
      <c r="M106" s="249">
        <v>1229</v>
      </c>
      <c r="N106" s="249"/>
      <c r="O106" s="303"/>
      <c r="P106" s="295">
        <f>IFERROR((L106/H106),"100%")</f>
        <v>0.90690909090909089</v>
      </c>
      <c r="Q106" s="310">
        <f>IFERROR((M106/I106),"100%")</f>
        <v>0.89381818181818184</v>
      </c>
      <c r="R106" s="290"/>
      <c r="S106" s="291"/>
      <c r="T106" s="296">
        <f>IFERROR((L106/$G$106),"No Programado")</f>
        <v>0.22672727272727272</v>
      </c>
      <c r="U106" s="297">
        <f>IFERROR((L106+M106)/$G$106, "No Programado")</f>
        <v>0.45018181818181818</v>
      </c>
      <c r="V106" s="297"/>
      <c r="W106" s="298"/>
      <c r="X106" s="283" t="s">
        <v>562</v>
      </c>
    </row>
    <row r="107" spans="2:24" ht="103.5" x14ac:dyDescent="0.25">
      <c r="B107" s="116" t="s">
        <v>237</v>
      </c>
      <c r="C107" s="117" t="s">
        <v>238</v>
      </c>
      <c r="D107" s="121" t="s">
        <v>395</v>
      </c>
      <c r="E107" s="175" t="s">
        <v>254</v>
      </c>
      <c r="F107" s="197" t="s">
        <v>327</v>
      </c>
      <c r="G107" s="253">
        <f>SUM(H107:K107)</f>
        <v>88</v>
      </c>
      <c r="H107" s="248">
        <v>22</v>
      </c>
      <c r="I107" s="249">
        <v>22</v>
      </c>
      <c r="J107" s="249">
        <v>22</v>
      </c>
      <c r="K107" s="250">
        <v>22</v>
      </c>
      <c r="L107" s="302">
        <v>12</v>
      </c>
      <c r="M107" s="249">
        <v>24</v>
      </c>
      <c r="N107" s="249"/>
      <c r="O107" s="303"/>
      <c r="P107" s="296">
        <f>IFERROR((L107/H107),"100%")</f>
        <v>0.54545454545454541</v>
      </c>
      <c r="Q107" s="310">
        <f>IFERROR((M107/I107),"100%")</f>
        <v>1.0909090909090908</v>
      </c>
      <c r="R107" s="290"/>
      <c r="S107" s="291"/>
      <c r="T107" s="296">
        <f>IFERROR((L107/$G$107),"No Programado")</f>
        <v>0.13636363636363635</v>
      </c>
      <c r="U107" s="297">
        <f>IFERROR((L107+M107)/$G$107, "No Programado")</f>
        <v>0.40909090909090912</v>
      </c>
      <c r="V107" s="297"/>
      <c r="W107" s="298"/>
      <c r="X107" s="281" t="s">
        <v>563</v>
      </c>
    </row>
    <row r="108" spans="2:24" ht="104.25" thickBot="1" x14ac:dyDescent="0.3">
      <c r="B108" s="150" t="s">
        <v>237</v>
      </c>
      <c r="C108" s="151" t="s">
        <v>239</v>
      </c>
      <c r="D108" s="152" t="s">
        <v>240</v>
      </c>
      <c r="E108" s="195" t="s">
        <v>254</v>
      </c>
      <c r="F108" s="211" t="s">
        <v>328</v>
      </c>
      <c r="G108" s="276">
        <f>SUM(H108:K108)</f>
        <v>8</v>
      </c>
      <c r="H108" s="267">
        <v>2</v>
      </c>
      <c r="I108" s="268">
        <v>2</v>
      </c>
      <c r="J108" s="268">
        <v>2</v>
      </c>
      <c r="K108" s="269">
        <v>2</v>
      </c>
      <c r="L108" s="304">
        <v>2</v>
      </c>
      <c r="M108" s="268">
        <v>1</v>
      </c>
      <c r="N108" s="268"/>
      <c r="O108" s="305"/>
      <c r="P108" s="295">
        <f>IFERROR((L108/H108),"100%")</f>
        <v>1</v>
      </c>
      <c r="Q108" s="310">
        <f>IFERROR((M108/I108),"100%")</f>
        <v>0.5</v>
      </c>
      <c r="R108" s="293"/>
      <c r="S108" s="294"/>
      <c r="T108" s="299">
        <f>IFERROR((L108/$G$108),"No Programado")</f>
        <v>0.25</v>
      </c>
      <c r="U108" s="300">
        <f>IFERROR((L108+M108)/$G$108, "No Programado")</f>
        <v>0.375</v>
      </c>
      <c r="V108" s="300"/>
      <c r="W108" s="301"/>
      <c r="X108" s="281" t="s">
        <v>564</v>
      </c>
    </row>
    <row r="114" spans="3:24" ht="50.25" customHeight="1" x14ac:dyDescent="0.25"/>
    <row r="124" spans="3:24" ht="96" customHeight="1" x14ac:dyDescent="0.25">
      <c r="C124" s="363" t="s">
        <v>337</v>
      </c>
      <c r="D124" s="363"/>
      <c r="E124" s="363"/>
      <c r="F124" s="363"/>
      <c r="G124" s="49"/>
      <c r="L124" s="363" t="s">
        <v>33</v>
      </c>
      <c r="M124" s="364"/>
      <c r="N124" s="364"/>
      <c r="O124" s="364"/>
      <c r="P124" s="364"/>
      <c r="Q124" s="364"/>
      <c r="V124" s="363" t="s">
        <v>338</v>
      </c>
      <c r="W124" s="364"/>
      <c r="X124" s="364"/>
    </row>
    <row r="131" spans="5:24" ht="15.75" thickBot="1" x14ac:dyDescent="0.3"/>
    <row r="132" spans="5:24" ht="15.75" customHeight="1" thickBot="1" x14ac:dyDescent="0.3">
      <c r="E132" s="365" t="s">
        <v>35</v>
      </c>
      <c r="F132" s="366"/>
      <c r="G132" s="366"/>
      <c r="H132" s="366"/>
      <c r="I132" s="366"/>
      <c r="J132" s="366"/>
      <c r="K132" s="366"/>
      <c r="L132" s="366"/>
      <c r="M132" s="366"/>
      <c r="N132" s="366"/>
      <c r="O132" s="366"/>
      <c r="P132" s="366"/>
      <c r="Q132" s="366"/>
      <c r="R132" s="366"/>
      <c r="S132" s="366"/>
      <c r="T132" s="366"/>
      <c r="U132" s="366"/>
      <c r="V132" s="366"/>
      <c r="W132" s="366"/>
      <c r="X132" s="367"/>
    </row>
    <row r="133" spans="5:24" ht="27" customHeight="1" thickBot="1" x14ac:dyDescent="0.3">
      <c r="E133" s="361" t="s">
        <v>36</v>
      </c>
      <c r="F133" s="361" t="s">
        <v>37</v>
      </c>
      <c r="G133" s="368" t="s">
        <v>38</v>
      </c>
      <c r="H133" s="369"/>
      <c r="I133" s="369"/>
      <c r="J133" s="370"/>
      <c r="K133" s="368" t="s">
        <v>39</v>
      </c>
      <c r="L133" s="369"/>
      <c r="M133" s="369"/>
      <c r="N133" s="370"/>
      <c r="O133" s="368" t="s">
        <v>40</v>
      </c>
      <c r="P133" s="369"/>
      <c r="Q133" s="369"/>
      <c r="R133" s="370"/>
      <c r="S133" s="368" t="s">
        <v>41</v>
      </c>
      <c r="T133" s="369"/>
      <c r="U133" s="369"/>
      <c r="V133" s="374"/>
      <c r="W133" s="327" t="s">
        <v>42</v>
      </c>
      <c r="X133" s="328"/>
    </row>
    <row r="134" spans="5:24" ht="27" customHeight="1" thickBot="1" x14ac:dyDescent="0.3">
      <c r="E134" s="362"/>
      <c r="F134" s="362"/>
      <c r="G134" s="10" t="s">
        <v>43</v>
      </c>
      <c r="H134" s="86" t="s">
        <v>44</v>
      </c>
      <c r="I134" s="11" t="s">
        <v>45</v>
      </c>
      <c r="J134" s="87" t="s">
        <v>46</v>
      </c>
      <c r="K134" s="10" t="s">
        <v>43</v>
      </c>
      <c r="L134" s="86" t="s">
        <v>44</v>
      </c>
      <c r="M134" s="11" t="s">
        <v>45</v>
      </c>
      <c r="N134" s="87" t="s">
        <v>46</v>
      </c>
      <c r="O134" s="10" t="s">
        <v>43</v>
      </c>
      <c r="P134" s="86" t="s">
        <v>44</v>
      </c>
      <c r="Q134" s="11" t="s">
        <v>45</v>
      </c>
      <c r="R134" s="87" t="s">
        <v>46</v>
      </c>
      <c r="S134" s="10" t="s">
        <v>43</v>
      </c>
      <c r="T134" s="86" t="s">
        <v>44</v>
      </c>
      <c r="U134" s="11" t="s">
        <v>45</v>
      </c>
      <c r="V134" s="92" t="s">
        <v>46</v>
      </c>
      <c r="W134" s="329"/>
      <c r="X134" s="330"/>
    </row>
    <row r="135" spans="5:24" x14ac:dyDescent="0.25">
      <c r="E135" s="94"/>
      <c r="F135" s="95"/>
      <c r="G135" s="22"/>
      <c r="H135" s="45"/>
      <c r="I135" s="45"/>
      <c r="J135" s="46"/>
      <c r="K135" s="44"/>
      <c r="L135" s="45"/>
      <c r="M135" s="45"/>
      <c r="N135" s="47"/>
      <c r="O135" s="96" t="str">
        <f>IFERROR((K135/G135),"NO APLICA")</f>
        <v>NO APLICA</v>
      </c>
      <c r="P135" s="97" t="str">
        <f>IFERROR((L135/H135),"NO APLICA")</f>
        <v>NO APLICA</v>
      </c>
      <c r="Q135" s="97" t="str">
        <f t="shared" ref="Q135:R150" si="11">IFERROR((M135/I135),"NO APLICA")</f>
        <v>NO APLICA</v>
      </c>
      <c r="R135" s="98" t="str">
        <f t="shared" si="11"/>
        <v>NO APLICA</v>
      </c>
      <c r="S135" s="96" t="str">
        <f>IFERROR(((K135)/(G135)),"NO APLICA")</f>
        <v>NO APLICA</v>
      </c>
      <c r="T135" s="97" t="str">
        <f>IFERROR(((K135+L135)/(G135+H135)),"NO APLICA")</f>
        <v>NO APLICA</v>
      </c>
      <c r="U135" s="97" t="str">
        <f>IFERROR(((K135+L135+M135)/(G135+H135+I135)),"NO APLICA")</f>
        <v>NO APLICA</v>
      </c>
      <c r="V135" s="98" t="str">
        <f>IFERROR(((K135+L135+M135+N135)/(G135+H135+I135+J135)),"NO APLICA")</f>
        <v>NO APLICA</v>
      </c>
      <c r="W135" s="331"/>
      <c r="X135" s="332"/>
    </row>
    <row r="136" spans="5:24" x14ac:dyDescent="0.25">
      <c r="E136" s="99" t="s">
        <v>439</v>
      </c>
      <c r="F136" s="100">
        <v>1893716</v>
      </c>
      <c r="G136" s="22">
        <v>1435452</v>
      </c>
      <c r="H136" s="23">
        <v>151563</v>
      </c>
      <c r="I136" s="23">
        <v>168563</v>
      </c>
      <c r="J136" s="24">
        <v>138138</v>
      </c>
      <c r="K136" s="22">
        <v>2931643.33</v>
      </c>
      <c r="L136" s="25"/>
      <c r="M136" s="25"/>
      <c r="N136" s="26"/>
      <c r="O136" s="96">
        <f t="shared" ref="O136:R151" si="12">IFERROR((K136/G136),"NO APLICA")</f>
        <v>2.0423137311453119</v>
      </c>
      <c r="P136" s="97">
        <f t="shared" si="12"/>
        <v>0</v>
      </c>
      <c r="Q136" s="97">
        <f t="shared" si="11"/>
        <v>0</v>
      </c>
      <c r="R136" s="101">
        <f t="shared" si="11"/>
        <v>0</v>
      </c>
      <c r="S136" s="96">
        <f t="shared" ref="S136:S178" si="13">IFERROR(((K136)/(G136)),"NO APLICA")</f>
        <v>2.0423137311453119</v>
      </c>
      <c r="T136" s="97">
        <f t="shared" ref="T136:T178" si="14">IFERROR(((K136+L136)/(G136+H136)),"NO APLICA")</f>
        <v>1.8472688222858638</v>
      </c>
      <c r="U136" s="97">
        <f t="shared" ref="U136:U178" si="15">IFERROR(((K136+L136+M136)/(G136+H136+I136)),"NO APLICA")</f>
        <v>1.6699020664419355</v>
      </c>
      <c r="V136" s="101">
        <f t="shared" ref="V136:V178" si="16">IFERROR(((K136+L136+M136+N136)/(G136+H136+I136+J136)),"NO APLICA")</f>
        <v>1.5480902785845396</v>
      </c>
      <c r="W136" s="333" t="s">
        <v>440</v>
      </c>
      <c r="X136" s="334"/>
    </row>
    <row r="137" spans="5:24" x14ac:dyDescent="0.25">
      <c r="E137" s="99" t="s">
        <v>441</v>
      </c>
      <c r="F137" s="100">
        <v>479987</v>
      </c>
      <c r="G137" s="22">
        <v>91820</v>
      </c>
      <c r="H137" s="23">
        <v>128391</v>
      </c>
      <c r="I137" s="23">
        <v>131388</v>
      </c>
      <c r="J137" s="24">
        <v>128388</v>
      </c>
      <c r="K137" s="22">
        <v>105079.65</v>
      </c>
      <c r="L137" s="25"/>
      <c r="M137" s="25"/>
      <c r="N137" s="26"/>
      <c r="O137" s="96">
        <f t="shared" si="12"/>
        <v>1.1444091701154433</v>
      </c>
      <c r="P137" s="97">
        <f t="shared" si="12"/>
        <v>0</v>
      </c>
      <c r="Q137" s="97">
        <f t="shared" si="11"/>
        <v>0</v>
      </c>
      <c r="R137" s="101">
        <f t="shared" si="11"/>
        <v>0</v>
      </c>
      <c r="S137" s="96">
        <f t="shared" si="13"/>
        <v>1.1444091701154433</v>
      </c>
      <c r="T137" s="97">
        <f t="shared" si="14"/>
        <v>0.47717711649281824</v>
      </c>
      <c r="U137" s="97">
        <f t="shared" si="15"/>
        <v>0.29886219812911868</v>
      </c>
      <c r="V137" s="101">
        <f t="shared" si="16"/>
        <v>0.21892186663388799</v>
      </c>
      <c r="W137" s="335" t="s">
        <v>442</v>
      </c>
      <c r="X137" s="336"/>
    </row>
    <row r="138" spans="5:24" ht="57.75" thickBot="1" x14ac:dyDescent="0.3">
      <c r="E138" s="102" t="s">
        <v>443</v>
      </c>
      <c r="F138" s="103">
        <v>10115</v>
      </c>
      <c r="G138" s="29">
        <v>5766</v>
      </c>
      <c r="H138" s="30">
        <v>783</v>
      </c>
      <c r="I138" s="30">
        <v>2783</v>
      </c>
      <c r="J138" s="31">
        <v>783</v>
      </c>
      <c r="K138" s="29">
        <v>797.79</v>
      </c>
      <c r="L138" s="32"/>
      <c r="M138" s="32"/>
      <c r="N138" s="33"/>
      <c r="O138" s="104">
        <f t="shared" si="12"/>
        <v>0.13836108220603538</v>
      </c>
      <c r="P138" s="105">
        <f t="shared" si="12"/>
        <v>0</v>
      </c>
      <c r="Q138" s="105">
        <f t="shared" si="11"/>
        <v>0</v>
      </c>
      <c r="R138" s="106">
        <f t="shared" si="11"/>
        <v>0</v>
      </c>
      <c r="S138" s="104">
        <f t="shared" si="13"/>
        <v>0.13836108220603538</v>
      </c>
      <c r="T138" s="105">
        <f t="shared" si="14"/>
        <v>0.12181859825927623</v>
      </c>
      <c r="U138" s="105">
        <f t="shared" si="15"/>
        <v>8.5489712816116586E-2</v>
      </c>
      <c r="V138" s="106">
        <f t="shared" si="16"/>
        <v>7.8871972318339104E-2</v>
      </c>
      <c r="W138" s="325" t="s">
        <v>444</v>
      </c>
      <c r="X138" s="326"/>
    </row>
    <row r="139" spans="5:24" ht="29.25" thickBot="1" x14ac:dyDescent="0.3">
      <c r="E139" s="102" t="s">
        <v>445</v>
      </c>
      <c r="F139" s="103">
        <v>71260</v>
      </c>
      <c r="G139" s="29">
        <v>13927</v>
      </c>
      <c r="H139" s="30">
        <v>19713</v>
      </c>
      <c r="I139" s="30">
        <v>18810</v>
      </c>
      <c r="J139" s="31">
        <v>18810</v>
      </c>
      <c r="K139" s="29">
        <v>8336.6</v>
      </c>
      <c r="L139" s="32"/>
      <c r="M139" s="32"/>
      <c r="N139" s="33"/>
      <c r="O139" s="104">
        <f t="shared" si="12"/>
        <v>0.59859266173619585</v>
      </c>
      <c r="P139" s="105">
        <f t="shared" si="12"/>
        <v>0</v>
      </c>
      <c r="Q139" s="105">
        <f t="shared" si="11"/>
        <v>0</v>
      </c>
      <c r="R139" s="106">
        <f t="shared" si="11"/>
        <v>0</v>
      </c>
      <c r="S139" s="104">
        <f t="shared" si="13"/>
        <v>0.59859266173619585</v>
      </c>
      <c r="T139" s="105">
        <f t="shared" si="14"/>
        <v>0.24781807372175982</v>
      </c>
      <c r="U139" s="105">
        <f t="shared" si="15"/>
        <v>0.15894375595805529</v>
      </c>
      <c r="V139" s="106">
        <f t="shared" si="16"/>
        <v>0.11698849284310975</v>
      </c>
      <c r="W139" s="325" t="s">
        <v>446</v>
      </c>
      <c r="X139" s="326"/>
    </row>
    <row r="140" spans="5:24" ht="29.25" thickBot="1" x14ac:dyDescent="0.3">
      <c r="E140" s="102" t="s">
        <v>447</v>
      </c>
      <c r="F140" s="103">
        <v>472903</v>
      </c>
      <c r="G140" s="29">
        <v>87642</v>
      </c>
      <c r="H140" s="30">
        <v>129316</v>
      </c>
      <c r="I140" s="30">
        <v>126629</v>
      </c>
      <c r="J140" s="31">
        <v>129316</v>
      </c>
      <c r="K140" s="29">
        <v>81936.23</v>
      </c>
      <c r="L140" s="32"/>
      <c r="M140" s="32"/>
      <c r="N140" s="33"/>
      <c r="O140" s="104">
        <f t="shared" si="12"/>
        <v>0.9348968531069578</v>
      </c>
      <c r="P140" s="105">
        <f t="shared" si="12"/>
        <v>0</v>
      </c>
      <c r="Q140" s="105">
        <f t="shared" si="11"/>
        <v>0</v>
      </c>
      <c r="R140" s="106">
        <f t="shared" si="11"/>
        <v>0</v>
      </c>
      <c r="S140" s="104">
        <f t="shared" si="13"/>
        <v>0.9348968531069578</v>
      </c>
      <c r="T140" s="105">
        <f t="shared" si="14"/>
        <v>0.37765940873348758</v>
      </c>
      <c r="U140" s="105">
        <f t="shared" si="15"/>
        <v>0.23847302138905138</v>
      </c>
      <c r="V140" s="106">
        <f t="shared" si="16"/>
        <v>0.17326223348128475</v>
      </c>
      <c r="W140" s="325" t="s">
        <v>448</v>
      </c>
      <c r="X140" s="326"/>
    </row>
    <row r="141" spans="5:24" ht="29.25" thickBot="1" x14ac:dyDescent="0.3">
      <c r="E141" s="102" t="s">
        <v>449</v>
      </c>
      <c r="F141" s="103">
        <v>269718</v>
      </c>
      <c r="G141" s="29">
        <v>60216</v>
      </c>
      <c r="H141" s="30">
        <v>69834</v>
      </c>
      <c r="I141" s="30">
        <v>69834</v>
      </c>
      <c r="J141" s="31">
        <v>69834</v>
      </c>
      <c r="K141" s="29">
        <v>60358.01</v>
      </c>
      <c r="L141" s="32"/>
      <c r="M141" s="32"/>
      <c r="N141" s="33"/>
      <c r="O141" s="104">
        <f t="shared" si="12"/>
        <v>1.0023583432974625</v>
      </c>
      <c r="P141" s="105">
        <f t="shared" si="12"/>
        <v>0</v>
      </c>
      <c r="Q141" s="105">
        <f t="shared" si="11"/>
        <v>0</v>
      </c>
      <c r="R141" s="106">
        <f t="shared" si="11"/>
        <v>0</v>
      </c>
      <c r="S141" s="104">
        <f t="shared" si="13"/>
        <v>1.0023583432974625</v>
      </c>
      <c r="T141" s="105">
        <f t="shared" si="14"/>
        <v>0.4641138792772011</v>
      </c>
      <c r="U141" s="105">
        <f t="shared" si="15"/>
        <v>0.30196518981008985</v>
      </c>
      <c r="V141" s="106">
        <f t="shared" si="16"/>
        <v>0.22378191296094441</v>
      </c>
      <c r="W141" s="325" t="s">
        <v>450</v>
      </c>
      <c r="X141" s="326"/>
    </row>
    <row r="142" spans="5:24" ht="29.25" thickBot="1" x14ac:dyDescent="0.3">
      <c r="E142" s="102" t="s">
        <v>451</v>
      </c>
      <c r="F142" s="103">
        <v>420434</v>
      </c>
      <c r="G142" s="29">
        <v>73774</v>
      </c>
      <c r="H142" s="30">
        <v>133573</v>
      </c>
      <c r="I142" s="30">
        <v>109653</v>
      </c>
      <c r="J142" s="31">
        <v>103434</v>
      </c>
      <c r="K142" s="29">
        <v>66100.66</v>
      </c>
      <c r="L142" s="32"/>
      <c r="M142" s="32"/>
      <c r="N142" s="33"/>
      <c r="O142" s="104">
        <f t="shared" si="12"/>
        <v>0.89598855965516311</v>
      </c>
      <c r="P142" s="105">
        <f t="shared" si="12"/>
        <v>0</v>
      </c>
      <c r="Q142" s="105">
        <f t="shared" si="11"/>
        <v>0</v>
      </c>
      <c r="R142" s="106">
        <f t="shared" si="11"/>
        <v>0</v>
      </c>
      <c r="S142" s="104">
        <f t="shared" si="13"/>
        <v>0.89598855965516311</v>
      </c>
      <c r="T142" s="105">
        <f t="shared" si="14"/>
        <v>0.31879245901797471</v>
      </c>
      <c r="U142" s="105">
        <f t="shared" si="15"/>
        <v>0.20851943217665617</v>
      </c>
      <c r="V142" s="106">
        <f t="shared" si="16"/>
        <v>0.15722006307767689</v>
      </c>
      <c r="W142" s="325" t="s">
        <v>452</v>
      </c>
      <c r="X142" s="326"/>
    </row>
    <row r="143" spans="5:24" ht="15.75" thickBot="1" x14ac:dyDescent="0.3">
      <c r="E143" s="102" t="s">
        <v>453</v>
      </c>
      <c r="F143" s="103">
        <v>24685</v>
      </c>
      <c r="G143" s="29">
        <v>12670</v>
      </c>
      <c r="H143" s="30">
        <v>4005</v>
      </c>
      <c r="I143" s="30">
        <v>4005</v>
      </c>
      <c r="J143" s="31">
        <v>4005</v>
      </c>
      <c r="K143" s="29">
        <v>3032.2</v>
      </c>
      <c r="L143" s="32"/>
      <c r="M143" s="32"/>
      <c r="N143" s="33"/>
      <c r="O143" s="104">
        <f t="shared" si="12"/>
        <v>0.2393212312549329</v>
      </c>
      <c r="P143" s="105">
        <f t="shared" si="12"/>
        <v>0</v>
      </c>
      <c r="Q143" s="105">
        <f t="shared" si="11"/>
        <v>0</v>
      </c>
      <c r="R143" s="106">
        <f t="shared" si="11"/>
        <v>0</v>
      </c>
      <c r="S143" s="104">
        <f t="shared" si="13"/>
        <v>0.2393212312549329</v>
      </c>
      <c r="T143" s="105">
        <f t="shared" si="14"/>
        <v>0.18184107946026987</v>
      </c>
      <c r="U143" s="105">
        <f t="shared" si="15"/>
        <v>0.14662475822050289</v>
      </c>
      <c r="V143" s="106">
        <f t="shared" si="16"/>
        <v>0.12283573020052663</v>
      </c>
      <c r="W143" s="325" t="s">
        <v>454</v>
      </c>
      <c r="X143" s="326"/>
    </row>
    <row r="144" spans="5:24" ht="29.25" thickBot="1" x14ac:dyDescent="0.3">
      <c r="E144" s="102" t="s">
        <v>455</v>
      </c>
      <c r="F144" s="103">
        <v>178955</v>
      </c>
      <c r="G144" s="29">
        <v>90381</v>
      </c>
      <c r="H144" s="30">
        <v>33332</v>
      </c>
      <c r="I144" s="30">
        <v>34069</v>
      </c>
      <c r="J144" s="31">
        <v>21173</v>
      </c>
      <c r="K144" s="29">
        <v>20221.400000000001</v>
      </c>
      <c r="L144" s="32"/>
      <c r="M144" s="32"/>
      <c r="N144" s="33"/>
      <c r="O144" s="104">
        <f t="shared" si="12"/>
        <v>0.223735077062657</v>
      </c>
      <c r="P144" s="105">
        <f t="shared" si="12"/>
        <v>0</v>
      </c>
      <c r="Q144" s="105">
        <f t="shared" si="11"/>
        <v>0</v>
      </c>
      <c r="R144" s="106">
        <f t="shared" si="11"/>
        <v>0</v>
      </c>
      <c r="S144" s="104">
        <f t="shared" si="13"/>
        <v>0.223735077062657</v>
      </c>
      <c r="T144" s="105">
        <f t="shared" si="14"/>
        <v>0.16345412365717427</v>
      </c>
      <c r="U144" s="105">
        <f t="shared" si="15"/>
        <v>0.12816037317311227</v>
      </c>
      <c r="V144" s="106">
        <f t="shared" si="16"/>
        <v>0.11299712218155403</v>
      </c>
      <c r="W144" s="325" t="s">
        <v>456</v>
      </c>
      <c r="X144" s="326"/>
    </row>
    <row r="145" spans="5:24" ht="43.5" thickBot="1" x14ac:dyDescent="0.3">
      <c r="E145" s="102" t="s">
        <v>457</v>
      </c>
      <c r="F145" s="103">
        <v>1910158</v>
      </c>
      <c r="G145" s="29">
        <v>1259785</v>
      </c>
      <c r="H145" s="30">
        <v>236596</v>
      </c>
      <c r="I145" s="30">
        <v>234595</v>
      </c>
      <c r="J145" s="31">
        <v>179182</v>
      </c>
      <c r="K145" s="29">
        <v>156214.98000000001</v>
      </c>
      <c r="L145" s="32"/>
      <c r="M145" s="32"/>
      <c r="N145" s="33"/>
      <c r="O145" s="104">
        <f t="shared" si="12"/>
        <v>0.12400130180943575</v>
      </c>
      <c r="P145" s="105">
        <f t="shared" si="12"/>
        <v>0</v>
      </c>
      <c r="Q145" s="105">
        <f t="shared" si="11"/>
        <v>0</v>
      </c>
      <c r="R145" s="106">
        <f t="shared" si="11"/>
        <v>0</v>
      </c>
      <c r="S145" s="104">
        <f t="shared" si="13"/>
        <v>0.12400130180943575</v>
      </c>
      <c r="T145" s="105">
        <f t="shared" si="14"/>
        <v>0.10439519079699623</v>
      </c>
      <c r="U145" s="105">
        <f t="shared" si="15"/>
        <v>9.0246762520104273E-2</v>
      </c>
      <c r="V145" s="106">
        <f t="shared" si="16"/>
        <v>8.1781182499039345E-2</v>
      </c>
      <c r="W145" s="325" t="s">
        <v>458</v>
      </c>
      <c r="X145" s="326"/>
    </row>
    <row r="146" spans="5:24" ht="29.25" thickBot="1" x14ac:dyDescent="0.3">
      <c r="E146" s="102" t="s">
        <v>459</v>
      </c>
      <c r="F146" s="103">
        <v>1143319.01</v>
      </c>
      <c r="G146" s="29">
        <v>326194.01</v>
      </c>
      <c r="H146" s="30">
        <v>270275</v>
      </c>
      <c r="I146" s="30">
        <v>282375</v>
      </c>
      <c r="J146" s="31">
        <v>264475</v>
      </c>
      <c r="K146" s="29">
        <v>209044.2</v>
      </c>
      <c r="L146" s="32"/>
      <c r="M146" s="32"/>
      <c r="N146" s="33"/>
      <c r="O146" s="104">
        <f>IFERROR((K146/G146),"NO APLICA")</f>
        <v>0.64085848786738908</v>
      </c>
      <c r="P146" s="105">
        <f t="shared" si="12"/>
        <v>0</v>
      </c>
      <c r="Q146" s="105">
        <f t="shared" si="11"/>
        <v>0</v>
      </c>
      <c r="R146" s="106">
        <f t="shared" si="11"/>
        <v>0</v>
      </c>
      <c r="S146" s="104">
        <f t="shared" si="13"/>
        <v>0.64085848786738908</v>
      </c>
      <c r="T146" s="105">
        <f t="shared" si="14"/>
        <v>0.35046950720876513</v>
      </c>
      <c r="U146" s="105">
        <f t="shared" si="15"/>
        <v>0.2378626896484167</v>
      </c>
      <c r="V146" s="106">
        <f t="shared" si="16"/>
        <v>0.18283978327273681</v>
      </c>
      <c r="W146" s="325" t="s">
        <v>460</v>
      </c>
      <c r="X146" s="326"/>
    </row>
    <row r="147" spans="5:24" ht="29.25" thickBot="1" x14ac:dyDescent="0.3">
      <c r="E147" s="102" t="s">
        <v>461</v>
      </c>
      <c r="F147" s="103">
        <v>437338.35</v>
      </c>
      <c r="G147" s="29">
        <v>269425.34999999998</v>
      </c>
      <c r="H147" s="30">
        <v>55971</v>
      </c>
      <c r="I147" s="30">
        <v>55971</v>
      </c>
      <c r="J147" s="31">
        <v>55971</v>
      </c>
      <c r="K147" s="29">
        <v>120265.59</v>
      </c>
      <c r="L147" s="32"/>
      <c r="M147" s="32"/>
      <c r="N147" s="33"/>
      <c r="O147" s="104">
        <f t="shared" si="12"/>
        <v>0.44637815261258829</v>
      </c>
      <c r="P147" s="105">
        <f t="shared" si="12"/>
        <v>0</v>
      </c>
      <c r="Q147" s="105">
        <f t="shared" si="11"/>
        <v>0</v>
      </c>
      <c r="R147" s="106">
        <f t="shared" si="11"/>
        <v>0</v>
      </c>
      <c r="S147" s="104">
        <f t="shared" si="13"/>
        <v>0.44637815261258829</v>
      </c>
      <c r="T147" s="105">
        <f t="shared" si="14"/>
        <v>0.3695972311920524</v>
      </c>
      <c r="U147" s="105">
        <f t="shared" si="15"/>
        <v>0.315353660978057</v>
      </c>
      <c r="V147" s="106">
        <f t="shared" si="16"/>
        <v>0.2749943836391206</v>
      </c>
      <c r="W147" s="325" t="s">
        <v>462</v>
      </c>
      <c r="X147" s="326"/>
    </row>
    <row r="148" spans="5:24" ht="29.25" thickBot="1" x14ac:dyDescent="0.3">
      <c r="E148" s="102" t="s">
        <v>463</v>
      </c>
      <c r="F148" s="103">
        <v>812564</v>
      </c>
      <c r="G148" s="29">
        <v>669917</v>
      </c>
      <c r="H148" s="30">
        <v>60649</v>
      </c>
      <c r="I148" s="30">
        <v>41349</v>
      </c>
      <c r="J148" s="31">
        <v>40649</v>
      </c>
      <c r="K148" s="29">
        <v>199527.56</v>
      </c>
      <c r="L148" s="32"/>
      <c r="M148" s="32"/>
      <c r="N148" s="33"/>
      <c r="O148" s="104">
        <f t="shared" si="12"/>
        <v>0.29783922485919895</v>
      </c>
      <c r="P148" s="105">
        <f t="shared" si="12"/>
        <v>0</v>
      </c>
      <c r="Q148" s="105">
        <f t="shared" si="11"/>
        <v>0</v>
      </c>
      <c r="R148" s="106">
        <f t="shared" si="11"/>
        <v>0</v>
      </c>
      <c r="S148" s="104">
        <f t="shared" si="13"/>
        <v>0.29783922485919895</v>
      </c>
      <c r="T148" s="105">
        <f t="shared" si="14"/>
        <v>0.27311366803273079</v>
      </c>
      <c r="U148" s="105">
        <f t="shared" si="15"/>
        <v>0.25848384861027446</v>
      </c>
      <c r="V148" s="106">
        <f t="shared" si="16"/>
        <v>0.24555303951442595</v>
      </c>
      <c r="W148" s="325" t="s">
        <v>464</v>
      </c>
      <c r="X148" s="326"/>
    </row>
    <row r="149" spans="5:24" ht="15.75" thickBot="1" x14ac:dyDescent="0.3">
      <c r="E149" s="102" t="s">
        <v>465</v>
      </c>
      <c r="F149" s="103">
        <v>36632</v>
      </c>
      <c r="G149" s="29">
        <v>14572</v>
      </c>
      <c r="H149" s="30">
        <v>21020</v>
      </c>
      <c r="I149" s="30">
        <v>520</v>
      </c>
      <c r="J149" s="31">
        <v>520</v>
      </c>
      <c r="K149" s="29">
        <v>0</v>
      </c>
      <c r="L149" s="32"/>
      <c r="M149" s="32"/>
      <c r="N149" s="33"/>
      <c r="O149" s="104">
        <f t="shared" si="12"/>
        <v>0</v>
      </c>
      <c r="P149" s="105">
        <f t="shared" si="12"/>
        <v>0</v>
      </c>
      <c r="Q149" s="105">
        <f t="shared" si="11"/>
        <v>0</v>
      </c>
      <c r="R149" s="106">
        <f t="shared" si="11"/>
        <v>0</v>
      </c>
      <c r="S149" s="104">
        <f t="shared" si="13"/>
        <v>0</v>
      </c>
      <c r="T149" s="105">
        <f t="shared" si="14"/>
        <v>0</v>
      </c>
      <c r="U149" s="105">
        <f t="shared" si="15"/>
        <v>0</v>
      </c>
      <c r="V149" s="106">
        <f t="shared" si="16"/>
        <v>0</v>
      </c>
    </row>
    <row r="150" spans="5:24" ht="29.25" thickBot="1" x14ac:dyDescent="0.3">
      <c r="E150" s="102" t="s">
        <v>466</v>
      </c>
      <c r="F150" s="103">
        <v>1089357</v>
      </c>
      <c r="G150" s="29">
        <v>277908</v>
      </c>
      <c r="H150" s="30">
        <v>270483</v>
      </c>
      <c r="I150" s="30">
        <v>270483</v>
      </c>
      <c r="J150" s="31">
        <v>270483</v>
      </c>
      <c r="K150" s="29">
        <v>546093.96</v>
      </c>
      <c r="L150" s="32"/>
      <c r="M150" s="32"/>
      <c r="N150" s="33"/>
      <c r="O150" s="104">
        <f t="shared" si="12"/>
        <v>1.9650170560041451</v>
      </c>
      <c r="P150" s="105">
        <f t="shared" si="12"/>
        <v>0</v>
      </c>
      <c r="Q150" s="105">
        <f t="shared" si="11"/>
        <v>0</v>
      </c>
      <c r="R150" s="106">
        <f t="shared" si="11"/>
        <v>0</v>
      </c>
      <c r="S150" s="104">
        <f t="shared" si="13"/>
        <v>1.9650170560041451</v>
      </c>
      <c r="T150" s="105">
        <f t="shared" si="14"/>
        <v>0.99581130981361832</v>
      </c>
      <c r="U150" s="105">
        <f t="shared" si="15"/>
        <v>0.66688398947823468</v>
      </c>
      <c r="V150" s="106">
        <f t="shared" si="16"/>
        <v>0.50129935365541323</v>
      </c>
      <c r="W150" s="325" t="s">
        <v>467</v>
      </c>
      <c r="X150" s="326"/>
    </row>
    <row r="151" spans="5:24" ht="29.25" thickBot="1" x14ac:dyDescent="0.3">
      <c r="E151" s="102" t="s">
        <v>468</v>
      </c>
      <c r="F151" s="103">
        <v>5869301</v>
      </c>
      <c r="G151" s="29">
        <v>3194733</v>
      </c>
      <c r="H151" s="30">
        <v>885160</v>
      </c>
      <c r="I151" s="30">
        <v>908080</v>
      </c>
      <c r="J151" s="31">
        <v>881328</v>
      </c>
      <c r="K151" s="29">
        <v>936577.78</v>
      </c>
      <c r="L151" s="32"/>
      <c r="M151" s="32"/>
      <c r="N151" s="33"/>
      <c r="O151" s="104">
        <f t="shared" si="12"/>
        <v>0.29316308436417066</v>
      </c>
      <c r="P151" s="105">
        <f t="shared" si="12"/>
        <v>0</v>
      </c>
      <c r="Q151" s="105">
        <f t="shared" si="12"/>
        <v>0</v>
      </c>
      <c r="R151" s="106">
        <f t="shared" si="12"/>
        <v>0</v>
      </c>
      <c r="S151" s="104">
        <f t="shared" si="13"/>
        <v>0.29316308436417066</v>
      </c>
      <c r="T151" s="105">
        <f t="shared" si="14"/>
        <v>0.22955939775871573</v>
      </c>
      <c r="U151" s="105">
        <f t="shared" si="15"/>
        <v>0.18776721124994061</v>
      </c>
      <c r="V151" s="106">
        <f t="shared" si="16"/>
        <v>0.15957228637618007</v>
      </c>
      <c r="W151" s="325" t="s">
        <v>469</v>
      </c>
      <c r="X151" s="326"/>
    </row>
    <row r="152" spans="5:24" ht="29.25" thickBot="1" x14ac:dyDescent="0.3">
      <c r="E152" s="102" t="s">
        <v>470</v>
      </c>
      <c r="F152" s="103">
        <v>1158760</v>
      </c>
      <c r="G152" s="29">
        <v>1106919</v>
      </c>
      <c r="H152" s="30">
        <v>49657</v>
      </c>
      <c r="I152" s="30">
        <v>1092</v>
      </c>
      <c r="J152" s="31">
        <v>1092</v>
      </c>
      <c r="K152" s="29">
        <v>33330.839999999997</v>
      </c>
      <c r="L152" s="32"/>
      <c r="M152" s="32"/>
      <c r="N152" s="33"/>
      <c r="O152" s="104">
        <f t="shared" ref="O152:R178" si="17">IFERROR((K152/G152),"NO APLICA")</f>
        <v>3.0111363162074186E-2</v>
      </c>
      <c r="P152" s="105">
        <f t="shared" si="17"/>
        <v>0</v>
      </c>
      <c r="Q152" s="105">
        <f t="shared" si="17"/>
        <v>0</v>
      </c>
      <c r="R152" s="106">
        <f t="shared" si="17"/>
        <v>0</v>
      </c>
      <c r="S152" s="104">
        <f t="shared" si="13"/>
        <v>3.0111363162074186E-2</v>
      </c>
      <c r="T152" s="105">
        <f t="shared" si="14"/>
        <v>2.8818547159892644E-2</v>
      </c>
      <c r="U152" s="105">
        <f t="shared" si="15"/>
        <v>2.8791363326964203E-2</v>
      </c>
      <c r="V152" s="106">
        <f t="shared" si="16"/>
        <v>2.8764230729400389E-2</v>
      </c>
      <c r="W152" s="325" t="s">
        <v>471</v>
      </c>
      <c r="X152" s="326"/>
    </row>
    <row r="153" spans="5:24" ht="15.75" thickBot="1" x14ac:dyDescent="0.3">
      <c r="E153" s="102" t="s">
        <v>472</v>
      </c>
      <c r="F153" s="103">
        <v>226214</v>
      </c>
      <c r="G153" s="29">
        <v>45293</v>
      </c>
      <c r="H153" s="30">
        <v>65515</v>
      </c>
      <c r="I153" s="30">
        <v>50204</v>
      </c>
      <c r="J153" s="31">
        <v>65202</v>
      </c>
      <c r="K153" s="29">
        <v>51179.79</v>
      </c>
      <c r="L153" s="32"/>
      <c r="M153" s="32"/>
      <c r="N153" s="33"/>
      <c r="O153" s="104">
        <f t="shared" si="17"/>
        <v>1.1299712979930674</v>
      </c>
      <c r="P153" s="105">
        <f t="shared" si="17"/>
        <v>0</v>
      </c>
      <c r="Q153" s="105">
        <f t="shared" si="17"/>
        <v>0</v>
      </c>
      <c r="R153" s="106">
        <f t="shared" si="17"/>
        <v>0</v>
      </c>
      <c r="S153" s="104">
        <f t="shared" si="13"/>
        <v>1.1299712979930674</v>
      </c>
      <c r="T153" s="105">
        <f t="shared" si="14"/>
        <v>0.46187811349361058</v>
      </c>
      <c r="U153" s="105">
        <f t="shared" si="15"/>
        <v>0.31786320274265273</v>
      </c>
      <c r="V153" s="106">
        <f t="shared" si="16"/>
        <v>0.22624501578151662</v>
      </c>
      <c r="W153" s="325" t="s">
        <v>473</v>
      </c>
      <c r="X153" s="326"/>
    </row>
    <row r="154" spans="5:24" ht="29.25" thickBot="1" x14ac:dyDescent="0.3">
      <c r="E154" s="102" t="s">
        <v>474</v>
      </c>
      <c r="F154" s="103">
        <v>435499</v>
      </c>
      <c r="G154" s="29">
        <v>118502</v>
      </c>
      <c r="H154" s="30">
        <v>115009</v>
      </c>
      <c r="I154" s="30">
        <v>100993</v>
      </c>
      <c r="J154" s="31">
        <v>100995</v>
      </c>
      <c r="K154" s="29">
        <v>202222.09</v>
      </c>
      <c r="L154" s="32"/>
      <c r="M154" s="32"/>
      <c r="N154" s="33"/>
      <c r="O154" s="104">
        <f t="shared" si="17"/>
        <v>1.706486725962431</v>
      </c>
      <c r="P154" s="105">
        <f t="shared" si="17"/>
        <v>0</v>
      </c>
      <c r="Q154" s="105">
        <f t="shared" si="17"/>
        <v>0</v>
      </c>
      <c r="R154" s="106">
        <f t="shared" si="17"/>
        <v>0</v>
      </c>
      <c r="S154" s="104">
        <f t="shared" si="13"/>
        <v>1.706486725962431</v>
      </c>
      <c r="T154" s="105">
        <f t="shared" si="14"/>
        <v>0.86600669775727912</v>
      </c>
      <c r="U154" s="105">
        <f t="shared" si="15"/>
        <v>0.60454311458158949</v>
      </c>
      <c r="V154" s="106">
        <f t="shared" si="16"/>
        <v>0.4643457045825593</v>
      </c>
      <c r="W154" s="325" t="s">
        <v>475</v>
      </c>
      <c r="X154" s="326"/>
    </row>
    <row r="155" spans="5:24" ht="15.75" thickBot="1" x14ac:dyDescent="0.3">
      <c r="E155" s="102" t="s">
        <v>476</v>
      </c>
      <c r="F155" s="103">
        <v>1511108.26</v>
      </c>
      <c r="G155" s="29">
        <v>433340.26</v>
      </c>
      <c r="H155" s="30">
        <v>339862</v>
      </c>
      <c r="I155" s="30">
        <v>384348</v>
      </c>
      <c r="J155" s="31">
        <v>353558</v>
      </c>
      <c r="K155" s="29">
        <v>229297.89</v>
      </c>
      <c r="L155" s="32"/>
      <c r="M155" s="32"/>
      <c r="N155" s="33"/>
      <c r="O155" s="104">
        <f t="shared" si="17"/>
        <v>0.52914051881539925</v>
      </c>
      <c r="P155" s="105">
        <f t="shared" si="17"/>
        <v>0</v>
      </c>
      <c r="Q155" s="105">
        <f t="shared" si="17"/>
        <v>0</v>
      </c>
      <c r="R155" s="106">
        <f t="shared" si="17"/>
        <v>0</v>
      </c>
      <c r="S155" s="104">
        <f t="shared" si="13"/>
        <v>0.52914051881539925</v>
      </c>
      <c r="T155" s="105">
        <f t="shared" si="14"/>
        <v>0.29655615595329482</v>
      </c>
      <c r="U155" s="105">
        <f t="shared" si="15"/>
        <v>0.19808892790538529</v>
      </c>
      <c r="V155" s="106">
        <f t="shared" si="16"/>
        <v>0.15174153703587062</v>
      </c>
      <c r="W155" s="325" t="s">
        <v>477</v>
      </c>
      <c r="X155" s="326"/>
    </row>
    <row r="156" spans="5:24" ht="57.75" thickBot="1" x14ac:dyDescent="0.3">
      <c r="E156" s="102" t="s">
        <v>478</v>
      </c>
      <c r="F156" s="103">
        <v>55733</v>
      </c>
      <c r="G156" s="29">
        <v>20225</v>
      </c>
      <c r="H156" s="30">
        <v>11856</v>
      </c>
      <c r="I156" s="30">
        <v>16026</v>
      </c>
      <c r="J156" s="31">
        <v>7626</v>
      </c>
      <c r="K156" s="29">
        <v>6769.05</v>
      </c>
      <c r="L156" s="32"/>
      <c r="M156" s="32"/>
      <c r="N156" s="33"/>
      <c r="O156" s="104">
        <f t="shared" si="17"/>
        <v>0.33468726823238565</v>
      </c>
      <c r="P156" s="105">
        <f t="shared" si="17"/>
        <v>0</v>
      </c>
      <c r="Q156" s="105">
        <f t="shared" si="17"/>
        <v>0</v>
      </c>
      <c r="R156" s="106">
        <f t="shared" si="17"/>
        <v>0</v>
      </c>
      <c r="S156" s="104">
        <f t="shared" si="13"/>
        <v>0.33468726823238565</v>
      </c>
      <c r="T156" s="105">
        <f t="shared" si="14"/>
        <v>0.21099872198497555</v>
      </c>
      <c r="U156" s="105">
        <f t="shared" si="15"/>
        <v>0.14070821294198349</v>
      </c>
      <c r="V156" s="106">
        <f t="shared" si="16"/>
        <v>0.12145497281682308</v>
      </c>
      <c r="W156" s="325" t="s">
        <v>479</v>
      </c>
      <c r="X156" s="326"/>
    </row>
    <row r="157" spans="5:24" ht="43.5" thickBot="1" x14ac:dyDescent="0.3">
      <c r="E157" s="102" t="s">
        <v>480</v>
      </c>
      <c r="F157" s="103">
        <v>261771</v>
      </c>
      <c r="G157" s="29">
        <v>57052</v>
      </c>
      <c r="H157" s="30">
        <v>70075</v>
      </c>
      <c r="I157" s="30">
        <v>66172</v>
      </c>
      <c r="J157" s="31">
        <v>68472</v>
      </c>
      <c r="K157" s="29">
        <v>58007.18</v>
      </c>
      <c r="L157" s="32"/>
      <c r="M157" s="32"/>
      <c r="N157" s="33"/>
      <c r="O157" s="104">
        <f t="shared" si="17"/>
        <v>1.0167422702096334</v>
      </c>
      <c r="P157" s="105">
        <f t="shared" si="17"/>
        <v>0</v>
      </c>
      <c r="Q157" s="105">
        <f t="shared" si="17"/>
        <v>0</v>
      </c>
      <c r="R157" s="106">
        <f t="shared" si="17"/>
        <v>0</v>
      </c>
      <c r="S157" s="104">
        <f t="shared" si="13"/>
        <v>1.0167422702096334</v>
      </c>
      <c r="T157" s="105">
        <f t="shared" si="14"/>
        <v>0.45629315566323442</v>
      </c>
      <c r="U157" s="105">
        <f t="shared" si="15"/>
        <v>0.30009042985219792</v>
      </c>
      <c r="V157" s="106">
        <f t="shared" si="16"/>
        <v>0.22159513467878414</v>
      </c>
      <c r="W157" s="325" t="s">
        <v>481</v>
      </c>
      <c r="X157" s="326"/>
    </row>
    <row r="158" spans="5:24" ht="29.25" thickBot="1" x14ac:dyDescent="0.3">
      <c r="E158" s="102" t="s">
        <v>482</v>
      </c>
      <c r="F158" s="103">
        <v>350631</v>
      </c>
      <c r="G158" s="29">
        <v>60914</v>
      </c>
      <c r="H158" s="30">
        <v>98969</v>
      </c>
      <c r="I158" s="30">
        <v>95280</v>
      </c>
      <c r="J158" s="31">
        <v>95468</v>
      </c>
      <c r="K158" s="29">
        <v>65012.34</v>
      </c>
      <c r="L158" s="32"/>
      <c r="M158" s="32"/>
      <c r="N158" s="33"/>
      <c r="O158" s="104">
        <f t="shared" si="17"/>
        <v>1.0672807564763436</v>
      </c>
      <c r="P158" s="105">
        <f t="shared" si="17"/>
        <v>0</v>
      </c>
      <c r="Q158" s="105">
        <f t="shared" si="17"/>
        <v>0</v>
      </c>
      <c r="R158" s="106">
        <f t="shared" si="17"/>
        <v>0</v>
      </c>
      <c r="S158" s="104">
        <f t="shared" si="13"/>
        <v>1.0672807564763436</v>
      </c>
      <c r="T158" s="105">
        <f t="shared" si="14"/>
        <v>0.40662446914306083</v>
      </c>
      <c r="U158" s="105">
        <f t="shared" si="15"/>
        <v>0.25478748878168073</v>
      </c>
      <c r="V158" s="106">
        <f t="shared" si="16"/>
        <v>0.18541526562112304</v>
      </c>
      <c r="W158" s="325" t="s">
        <v>483</v>
      </c>
      <c r="X158" s="326"/>
    </row>
    <row r="159" spans="5:24" ht="43.5" thickBot="1" x14ac:dyDescent="0.3">
      <c r="E159" s="102" t="s">
        <v>484</v>
      </c>
      <c r="F159" s="103">
        <v>686768</v>
      </c>
      <c r="G159" s="29">
        <v>127791</v>
      </c>
      <c r="H159" s="30">
        <v>195409</v>
      </c>
      <c r="I159" s="30">
        <v>211259</v>
      </c>
      <c r="J159" s="31">
        <v>152309</v>
      </c>
      <c r="K159" s="29">
        <v>76911.679999999993</v>
      </c>
      <c r="L159" s="32"/>
      <c r="M159" s="32"/>
      <c r="N159" s="33"/>
      <c r="O159" s="104">
        <f t="shared" si="17"/>
        <v>0.60185521672105224</v>
      </c>
      <c r="P159" s="105">
        <f t="shared" si="17"/>
        <v>0</v>
      </c>
      <c r="Q159" s="105">
        <f t="shared" si="17"/>
        <v>0</v>
      </c>
      <c r="R159" s="106">
        <f t="shared" si="17"/>
        <v>0</v>
      </c>
      <c r="S159" s="104">
        <f t="shared" si="13"/>
        <v>0.60185521672105224</v>
      </c>
      <c r="T159" s="105">
        <f t="shared" si="14"/>
        <v>0.23796930693069304</v>
      </c>
      <c r="U159" s="105">
        <f t="shared" si="15"/>
        <v>0.14390566909716179</v>
      </c>
      <c r="V159" s="106">
        <f t="shared" si="16"/>
        <v>0.11199077417701464</v>
      </c>
      <c r="W159" s="325" t="s">
        <v>485</v>
      </c>
      <c r="X159" s="326"/>
    </row>
    <row r="160" spans="5:24" ht="43.5" thickBot="1" x14ac:dyDescent="0.3">
      <c r="E160" s="102" t="s">
        <v>486</v>
      </c>
      <c r="F160" s="103">
        <v>4116123</v>
      </c>
      <c r="G160" s="29">
        <v>1291957</v>
      </c>
      <c r="H160" s="30">
        <v>1009722</v>
      </c>
      <c r="I160" s="30">
        <v>895754</v>
      </c>
      <c r="J160" s="31">
        <v>918690</v>
      </c>
      <c r="K160" s="29">
        <v>591022.98</v>
      </c>
      <c r="L160" s="32"/>
      <c r="M160" s="32"/>
      <c r="N160" s="33"/>
      <c r="O160" s="104">
        <f t="shared" si="17"/>
        <v>0.457463352108468</v>
      </c>
      <c r="P160" s="105">
        <f t="shared" si="17"/>
        <v>0</v>
      </c>
      <c r="Q160" s="105">
        <f t="shared" si="17"/>
        <v>0</v>
      </c>
      <c r="R160" s="106">
        <f t="shared" si="17"/>
        <v>0</v>
      </c>
      <c r="S160" s="104">
        <f t="shared" si="13"/>
        <v>0.457463352108468</v>
      </c>
      <c r="T160" s="105">
        <f t="shared" si="14"/>
        <v>0.25677906432651987</v>
      </c>
      <c r="U160" s="105">
        <f t="shared" si="15"/>
        <v>0.18484295996194447</v>
      </c>
      <c r="V160" s="106">
        <f t="shared" si="16"/>
        <v>0.14358729804721579</v>
      </c>
      <c r="W160" s="325" t="s">
        <v>487</v>
      </c>
      <c r="X160" s="326"/>
    </row>
    <row r="161" spans="5:24" ht="57.75" thickBot="1" x14ac:dyDescent="0.3">
      <c r="E161" s="102" t="s">
        <v>488</v>
      </c>
      <c r="F161" s="103">
        <v>3728572</v>
      </c>
      <c r="G161" s="29">
        <v>783715</v>
      </c>
      <c r="H161" s="30">
        <v>982119</v>
      </c>
      <c r="I161" s="30">
        <v>983519</v>
      </c>
      <c r="J161" s="31">
        <v>979219</v>
      </c>
      <c r="K161" s="29">
        <v>310628.90999999997</v>
      </c>
      <c r="L161" s="32"/>
      <c r="M161" s="32"/>
      <c r="N161" s="33"/>
      <c r="O161" s="104">
        <f t="shared" si="17"/>
        <v>0.39635442731094844</v>
      </c>
      <c r="P161" s="105">
        <f t="shared" si="17"/>
        <v>0</v>
      </c>
      <c r="Q161" s="105">
        <f t="shared" si="17"/>
        <v>0</v>
      </c>
      <c r="R161" s="106">
        <f t="shared" si="17"/>
        <v>0</v>
      </c>
      <c r="S161" s="104">
        <f t="shared" si="13"/>
        <v>0.39635442731094844</v>
      </c>
      <c r="T161" s="105">
        <f t="shared" si="14"/>
        <v>0.17591059522016225</v>
      </c>
      <c r="U161" s="105">
        <f t="shared" si="15"/>
        <v>0.11298254898516123</v>
      </c>
      <c r="V161" s="106">
        <f t="shared" si="16"/>
        <v>8.3310422864302999E-2</v>
      </c>
      <c r="W161" s="325" t="s">
        <v>489</v>
      </c>
      <c r="X161" s="326"/>
    </row>
    <row r="162" spans="5:24" ht="29.25" thickBot="1" x14ac:dyDescent="0.3">
      <c r="E162" s="102" t="s">
        <v>490</v>
      </c>
      <c r="F162" s="103">
        <v>633368</v>
      </c>
      <c r="G162" s="29">
        <v>119410</v>
      </c>
      <c r="H162" s="30">
        <v>167006</v>
      </c>
      <c r="I162" s="30">
        <v>179946</v>
      </c>
      <c r="J162" s="31">
        <v>167006</v>
      </c>
      <c r="K162" s="29">
        <v>104599.72</v>
      </c>
      <c r="L162" s="32"/>
      <c r="M162" s="32"/>
      <c r="N162" s="33"/>
      <c r="O162" s="104">
        <f t="shared" si="17"/>
        <v>0.87597119169248805</v>
      </c>
      <c r="P162" s="105">
        <f t="shared" si="17"/>
        <v>0</v>
      </c>
      <c r="Q162" s="105">
        <f t="shared" si="17"/>
        <v>0</v>
      </c>
      <c r="R162" s="106">
        <f t="shared" si="17"/>
        <v>0</v>
      </c>
      <c r="S162" s="104">
        <f t="shared" si="13"/>
        <v>0.87597119169248805</v>
      </c>
      <c r="T162" s="105">
        <f t="shared" si="14"/>
        <v>0.36520208368247586</v>
      </c>
      <c r="U162" s="105">
        <f t="shared" si="15"/>
        <v>0.22428868561332185</v>
      </c>
      <c r="V162" s="106">
        <f t="shared" si="16"/>
        <v>0.16514841292897653</v>
      </c>
      <c r="W162" s="325" t="s">
        <v>491</v>
      </c>
      <c r="X162" s="326"/>
    </row>
    <row r="163" spans="5:24" ht="29.25" thickBot="1" x14ac:dyDescent="0.3">
      <c r="E163" s="102" t="s">
        <v>492</v>
      </c>
      <c r="F163" s="103">
        <v>572226</v>
      </c>
      <c r="G163" s="29">
        <v>108224</v>
      </c>
      <c r="H163" s="30">
        <v>159334</v>
      </c>
      <c r="I163" s="30">
        <v>152334</v>
      </c>
      <c r="J163" s="31">
        <v>152334</v>
      </c>
      <c r="K163" s="29">
        <v>91787.47</v>
      </c>
      <c r="L163" s="32"/>
      <c r="M163" s="32"/>
      <c r="N163" s="33"/>
      <c r="O163" s="104">
        <f t="shared" si="17"/>
        <v>0.84812490759905379</v>
      </c>
      <c r="P163" s="105">
        <f t="shared" si="17"/>
        <v>0</v>
      </c>
      <c r="Q163" s="105">
        <f t="shared" si="17"/>
        <v>0</v>
      </c>
      <c r="R163" s="106">
        <f t="shared" si="17"/>
        <v>0</v>
      </c>
      <c r="S163" s="104">
        <f t="shared" si="13"/>
        <v>0.84812490759905379</v>
      </c>
      <c r="T163" s="105">
        <f t="shared" si="14"/>
        <v>0.34305634666128465</v>
      </c>
      <c r="U163" s="105">
        <f t="shared" si="15"/>
        <v>0.21859780610252161</v>
      </c>
      <c r="V163" s="106">
        <f t="shared" si="16"/>
        <v>0.16040422839926882</v>
      </c>
      <c r="W163" s="325" t="s">
        <v>493</v>
      </c>
      <c r="X163" s="326"/>
    </row>
    <row r="164" spans="5:24" ht="43.5" thickBot="1" x14ac:dyDescent="0.3">
      <c r="E164" s="102" t="s">
        <v>494</v>
      </c>
      <c r="F164" s="103">
        <v>3512206</v>
      </c>
      <c r="G164" s="29">
        <v>747951</v>
      </c>
      <c r="H164" s="30">
        <v>924285</v>
      </c>
      <c r="I164" s="30">
        <v>911985</v>
      </c>
      <c r="J164" s="31">
        <v>927985</v>
      </c>
      <c r="K164" s="29">
        <v>543657.09</v>
      </c>
      <c r="L164" s="32"/>
      <c r="M164" s="32"/>
      <c r="N164" s="33"/>
      <c r="O164" s="104">
        <f t="shared" si="17"/>
        <v>0.72686190672918405</v>
      </c>
      <c r="P164" s="105">
        <f t="shared" si="17"/>
        <v>0</v>
      </c>
      <c r="Q164" s="105">
        <f t="shared" si="17"/>
        <v>0</v>
      </c>
      <c r="R164" s="106">
        <f t="shared" si="17"/>
        <v>0</v>
      </c>
      <c r="S164" s="104">
        <f t="shared" si="13"/>
        <v>0.72686190672918405</v>
      </c>
      <c r="T164" s="105">
        <f t="shared" si="14"/>
        <v>0.32510787352981274</v>
      </c>
      <c r="U164" s="105">
        <f t="shared" si="15"/>
        <v>0.21037561802957253</v>
      </c>
      <c r="V164" s="106">
        <f t="shared" si="16"/>
        <v>0.15479077537023739</v>
      </c>
      <c r="W164" s="325" t="s">
        <v>495</v>
      </c>
      <c r="X164" s="326"/>
    </row>
    <row r="165" spans="5:24" ht="43.5" thickBot="1" x14ac:dyDescent="0.3">
      <c r="E165" s="102" t="s">
        <v>496</v>
      </c>
      <c r="F165" s="103">
        <v>19283731</v>
      </c>
      <c r="G165" s="29">
        <v>4516834</v>
      </c>
      <c r="H165" s="30">
        <v>4940935</v>
      </c>
      <c r="I165" s="30">
        <v>4927165</v>
      </c>
      <c r="J165" s="31">
        <v>4898797</v>
      </c>
      <c r="K165" s="29">
        <v>2821958.45</v>
      </c>
      <c r="L165" s="32"/>
      <c r="M165" s="32"/>
      <c r="N165" s="33"/>
      <c r="O165" s="104">
        <f t="shared" si="17"/>
        <v>0.62476470244423421</v>
      </c>
      <c r="P165" s="105">
        <f t="shared" si="17"/>
        <v>0</v>
      </c>
      <c r="Q165" s="105">
        <f t="shared" si="17"/>
        <v>0</v>
      </c>
      <c r="R165" s="106">
        <f t="shared" si="17"/>
        <v>0</v>
      </c>
      <c r="S165" s="104">
        <f t="shared" si="13"/>
        <v>0.62476470244423421</v>
      </c>
      <c r="T165" s="105">
        <f t="shared" si="14"/>
        <v>0.29837464311086476</v>
      </c>
      <c r="U165" s="105">
        <f t="shared" si="15"/>
        <v>0.1961745844645516</v>
      </c>
      <c r="V165" s="106">
        <f t="shared" si="16"/>
        <v>0.14633882053218852</v>
      </c>
      <c r="W165" s="325" t="s">
        <v>497</v>
      </c>
      <c r="X165" s="326"/>
    </row>
    <row r="166" spans="5:24" ht="43.5" thickBot="1" x14ac:dyDescent="0.3">
      <c r="E166" s="102" t="s">
        <v>498</v>
      </c>
      <c r="F166" s="103">
        <v>681680</v>
      </c>
      <c r="G166" s="29">
        <v>284700</v>
      </c>
      <c r="H166" s="30">
        <v>134060</v>
      </c>
      <c r="I166" s="30">
        <v>132060</v>
      </c>
      <c r="J166" s="31">
        <v>130860</v>
      </c>
      <c r="K166" s="29">
        <v>93665.75</v>
      </c>
      <c r="L166" s="32"/>
      <c r="M166" s="32"/>
      <c r="N166" s="33"/>
      <c r="O166" s="104">
        <f t="shared" si="17"/>
        <v>0.32899806814190374</v>
      </c>
      <c r="P166" s="105">
        <f t="shared" si="17"/>
        <v>0</v>
      </c>
      <c r="Q166" s="105">
        <f t="shared" si="17"/>
        <v>0</v>
      </c>
      <c r="R166" s="106">
        <f t="shared" si="17"/>
        <v>0</v>
      </c>
      <c r="S166" s="104">
        <f t="shared" si="13"/>
        <v>0.32899806814190374</v>
      </c>
      <c r="T166" s="105">
        <f t="shared" si="14"/>
        <v>0.2236740615149489</v>
      </c>
      <c r="U166" s="105">
        <f t="shared" si="15"/>
        <v>0.17004783776914417</v>
      </c>
      <c r="V166" s="106">
        <f t="shared" si="16"/>
        <v>0.13740428060086846</v>
      </c>
      <c r="W166" s="325" t="s">
        <v>499</v>
      </c>
      <c r="X166" s="326"/>
    </row>
    <row r="167" spans="5:24" ht="29.25" thickBot="1" x14ac:dyDescent="0.3">
      <c r="E167" s="102" t="s">
        <v>500</v>
      </c>
      <c r="F167" s="103">
        <v>2415004</v>
      </c>
      <c r="G167" s="29">
        <v>2313999</v>
      </c>
      <c r="H167" s="30">
        <v>13815</v>
      </c>
      <c r="I167" s="30">
        <v>43795</v>
      </c>
      <c r="J167" s="31">
        <v>43395</v>
      </c>
      <c r="K167" s="29">
        <v>2410062.59</v>
      </c>
      <c r="L167" s="32"/>
      <c r="M167" s="32"/>
      <c r="N167" s="33"/>
      <c r="O167" s="104">
        <f t="shared" si="17"/>
        <v>1.0415141017779177</v>
      </c>
      <c r="P167" s="105">
        <f t="shared" si="17"/>
        <v>0</v>
      </c>
      <c r="Q167" s="105">
        <f t="shared" si="17"/>
        <v>0</v>
      </c>
      <c r="R167" s="106">
        <f t="shared" si="17"/>
        <v>0</v>
      </c>
      <c r="S167" s="104">
        <f t="shared" si="13"/>
        <v>1.0415141017779177</v>
      </c>
      <c r="T167" s="105">
        <f t="shared" si="14"/>
        <v>1.0353329733389351</v>
      </c>
      <c r="U167" s="105">
        <f t="shared" si="15"/>
        <v>1.0162141356353429</v>
      </c>
      <c r="V167" s="106">
        <f t="shared" si="16"/>
        <v>0.99795387088385767</v>
      </c>
      <c r="W167" s="325" t="s">
        <v>501</v>
      </c>
      <c r="X167" s="326"/>
    </row>
    <row r="168" spans="5:24" ht="29.25" thickBot="1" x14ac:dyDescent="0.3">
      <c r="E168" s="102" t="s">
        <v>502</v>
      </c>
      <c r="F168" s="103">
        <v>1099700</v>
      </c>
      <c r="G168" s="29">
        <v>293827</v>
      </c>
      <c r="H168" s="30">
        <v>251571</v>
      </c>
      <c r="I168" s="30">
        <v>267993</v>
      </c>
      <c r="J168" s="31">
        <v>286309</v>
      </c>
      <c r="K168" s="29">
        <v>137805.69</v>
      </c>
      <c r="L168" s="32"/>
      <c r="M168" s="32"/>
      <c r="N168" s="33"/>
      <c r="O168" s="104">
        <f t="shared" si="17"/>
        <v>0.46900281458136933</v>
      </c>
      <c r="P168" s="105">
        <f t="shared" si="17"/>
        <v>0</v>
      </c>
      <c r="Q168" s="105">
        <f t="shared" si="17"/>
        <v>0</v>
      </c>
      <c r="R168" s="106">
        <f t="shared" si="17"/>
        <v>0</v>
      </c>
      <c r="S168" s="104">
        <f t="shared" si="13"/>
        <v>0.46900281458136933</v>
      </c>
      <c r="T168" s="105">
        <f t="shared" si="14"/>
        <v>0.25266995845235957</v>
      </c>
      <c r="U168" s="105">
        <f t="shared" si="15"/>
        <v>0.16942121316808276</v>
      </c>
      <c r="V168" s="106">
        <f t="shared" si="16"/>
        <v>0.12531207602073294</v>
      </c>
      <c r="W168" s="375" t="s">
        <v>503</v>
      </c>
      <c r="X168" s="376"/>
    </row>
    <row r="169" spans="5:24" ht="29.25" thickBot="1" x14ac:dyDescent="0.3">
      <c r="E169" s="102" t="s">
        <v>504</v>
      </c>
      <c r="F169" s="103">
        <v>606619</v>
      </c>
      <c r="G169" s="29">
        <v>103715</v>
      </c>
      <c r="H169" s="30">
        <v>169137</v>
      </c>
      <c r="I169" s="30">
        <v>163632</v>
      </c>
      <c r="J169" s="31">
        <v>170135</v>
      </c>
      <c r="K169" s="29">
        <v>101197.22</v>
      </c>
      <c r="L169" s="32"/>
      <c r="M169" s="32"/>
      <c r="N169" s="33"/>
      <c r="O169" s="104">
        <f t="shared" si="17"/>
        <v>0.97572405148724872</v>
      </c>
      <c r="P169" s="105">
        <f t="shared" si="17"/>
        <v>0</v>
      </c>
      <c r="Q169" s="105">
        <f t="shared" si="17"/>
        <v>0</v>
      </c>
      <c r="R169" s="106">
        <f t="shared" si="17"/>
        <v>0</v>
      </c>
      <c r="S169" s="104">
        <f t="shared" si="13"/>
        <v>0.97572405148724872</v>
      </c>
      <c r="T169" s="105">
        <f t="shared" si="14"/>
        <v>0.3708868544119156</v>
      </c>
      <c r="U169" s="105">
        <f t="shared" si="15"/>
        <v>0.23184634488320305</v>
      </c>
      <c r="V169" s="106">
        <f t="shared" si="16"/>
        <v>0.16682171181581851</v>
      </c>
      <c r="W169" s="325" t="s">
        <v>505</v>
      </c>
      <c r="X169" s="326"/>
    </row>
    <row r="170" spans="5:24" ht="43.5" thickBot="1" x14ac:dyDescent="0.3">
      <c r="E170" s="102" t="s">
        <v>506</v>
      </c>
      <c r="F170" s="103">
        <v>3463907</v>
      </c>
      <c r="G170" s="29">
        <v>1180746</v>
      </c>
      <c r="H170" s="30">
        <v>829321</v>
      </c>
      <c r="I170" s="30">
        <v>626920</v>
      </c>
      <c r="J170" s="31">
        <v>826920</v>
      </c>
      <c r="K170" s="29">
        <v>635200.37</v>
      </c>
      <c r="L170" s="32"/>
      <c r="M170" s="32"/>
      <c r="N170" s="33"/>
      <c r="O170" s="104">
        <f t="shared" si="17"/>
        <v>0.5379652948220871</v>
      </c>
      <c r="P170" s="105">
        <f t="shared" si="17"/>
        <v>0</v>
      </c>
      <c r="Q170" s="105">
        <f t="shared" si="17"/>
        <v>0</v>
      </c>
      <c r="R170" s="106">
        <f t="shared" si="17"/>
        <v>0</v>
      </c>
      <c r="S170" s="104">
        <f t="shared" si="13"/>
        <v>0.5379652948220871</v>
      </c>
      <c r="T170" s="105">
        <f t="shared" si="14"/>
        <v>0.31600955092541694</v>
      </c>
      <c r="U170" s="105">
        <f t="shared" si="15"/>
        <v>0.24088111545487331</v>
      </c>
      <c r="V170" s="106">
        <f t="shared" si="16"/>
        <v>0.18337685451716804</v>
      </c>
      <c r="W170" s="325" t="s">
        <v>507</v>
      </c>
      <c r="X170" s="326"/>
    </row>
    <row r="171" spans="5:24" ht="29.25" thickBot="1" x14ac:dyDescent="0.3">
      <c r="E171" s="102" t="s">
        <v>508</v>
      </c>
      <c r="F171" s="103"/>
      <c r="G171" s="29"/>
      <c r="H171" s="30"/>
      <c r="I171" s="30"/>
      <c r="J171" s="31"/>
      <c r="K171" s="29"/>
      <c r="L171" s="32"/>
      <c r="M171" s="32"/>
      <c r="N171" s="33"/>
      <c r="O171" s="104" t="str">
        <f t="shared" si="17"/>
        <v>NO APLICA</v>
      </c>
      <c r="P171" s="105" t="str">
        <f t="shared" si="17"/>
        <v>NO APLICA</v>
      </c>
      <c r="Q171" s="105" t="str">
        <f t="shared" si="17"/>
        <v>NO APLICA</v>
      </c>
      <c r="R171" s="106" t="str">
        <f t="shared" si="17"/>
        <v>NO APLICA</v>
      </c>
      <c r="S171" s="104" t="str">
        <f t="shared" si="13"/>
        <v>NO APLICA</v>
      </c>
      <c r="T171" s="105" t="str">
        <f t="shared" si="14"/>
        <v>NO APLICA</v>
      </c>
      <c r="U171" s="105" t="str">
        <f t="shared" si="15"/>
        <v>NO APLICA</v>
      </c>
      <c r="V171" s="106" t="str">
        <f t="shared" si="16"/>
        <v>NO APLICA</v>
      </c>
      <c r="W171" s="325" t="s">
        <v>509</v>
      </c>
      <c r="X171" s="326"/>
    </row>
    <row r="172" spans="5:24" ht="29.25" thickBot="1" x14ac:dyDescent="0.3">
      <c r="E172" s="102" t="s">
        <v>510</v>
      </c>
      <c r="F172" s="103">
        <v>1211696</v>
      </c>
      <c r="G172" s="29">
        <v>276397</v>
      </c>
      <c r="H172" s="30">
        <v>308913</v>
      </c>
      <c r="I172" s="30">
        <v>315343</v>
      </c>
      <c r="J172" s="31">
        <v>311043</v>
      </c>
      <c r="K172" s="29">
        <v>220744.04</v>
      </c>
      <c r="L172" s="32"/>
      <c r="M172" s="32"/>
      <c r="N172" s="33"/>
      <c r="O172" s="104">
        <f t="shared" si="17"/>
        <v>0.79864846579376769</v>
      </c>
      <c r="P172" s="105">
        <f t="shared" si="17"/>
        <v>0</v>
      </c>
      <c r="Q172" s="105">
        <f t="shared" si="17"/>
        <v>0</v>
      </c>
      <c r="R172" s="106">
        <f t="shared" si="17"/>
        <v>0</v>
      </c>
      <c r="S172" s="104">
        <f t="shared" si="13"/>
        <v>0.79864846579376769</v>
      </c>
      <c r="T172" s="105">
        <f t="shared" si="14"/>
        <v>0.37714038714527348</v>
      </c>
      <c r="U172" s="105">
        <f t="shared" si="15"/>
        <v>0.24509332673071649</v>
      </c>
      <c r="V172" s="106">
        <f t="shared" si="16"/>
        <v>0.18217774095152581</v>
      </c>
      <c r="W172" s="325" t="s">
        <v>511</v>
      </c>
      <c r="X172" s="326"/>
    </row>
    <row r="173" spans="5:24" ht="43.5" thickBot="1" x14ac:dyDescent="0.3">
      <c r="E173" s="102" t="s">
        <v>512</v>
      </c>
      <c r="F173" s="103">
        <v>250000</v>
      </c>
      <c r="G173" s="29">
        <v>125000</v>
      </c>
      <c r="H173" s="30"/>
      <c r="I173" s="30">
        <v>125000</v>
      </c>
      <c r="J173" s="31"/>
      <c r="K173" s="29">
        <v>69701.5</v>
      </c>
      <c r="L173" s="32"/>
      <c r="M173" s="32"/>
      <c r="N173" s="33"/>
      <c r="O173" s="104">
        <f t="shared" si="17"/>
        <v>0.557612</v>
      </c>
      <c r="P173" s="105" t="str">
        <f t="shared" si="17"/>
        <v>NO APLICA</v>
      </c>
      <c r="Q173" s="105">
        <f t="shared" si="17"/>
        <v>0</v>
      </c>
      <c r="R173" s="106" t="str">
        <f t="shared" si="17"/>
        <v>NO APLICA</v>
      </c>
      <c r="S173" s="104">
        <f t="shared" si="13"/>
        <v>0.557612</v>
      </c>
      <c r="T173" s="105">
        <f t="shared" si="14"/>
        <v>0.557612</v>
      </c>
      <c r="U173" s="105">
        <f t="shared" si="15"/>
        <v>0.278806</v>
      </c>
      <c r="V173" s="106">
        <f t="shared" si="16"/>
        <v>0.278806</v>
      </c>
      <c r="W173" s="325" t="s">
        <v>513</v>
      </c>
      <c r="X173" s="326"/>
    </row>
    <row r="174" spans="5:24" ht="15.75" thickBot="1" x14ac:dyDescent="0.3">
      <c r="E174" s="102" t="s">
        <v>514</v>
      </c>
      <c r="F174" s="103">
        <v>1159949</v>
      </c>
      <c r="G174" s="29">
        <v>235574</v>
      </c>
      <c r="H174" s="30">
        <v>320685</v>
      </c>
      <c r="I174" s="30">
        <v>313445</v>
      </c>
      <c r="J174" s="31">
        <v>290245</v>
      </c>
      <c r="K174" s="29">
        <v>234314.5</v>
      </c>
      <c r="L174" s="32"/>
      <c r="M174" s="32"/>
      <c r="N174" s="33"/>
      <c r="O174" s="104">
        <f t="shared" si="17"/>
        <v>0.99465348467997317</v>
      </c>
      <c r="P174" s="105">
        <f t="shared" si="17"/>
        <v>0</v>
      </c>
      <c r="Q174" s="105">
        <f t="shared" si="17"/>
        <v>0</v>
      </c>
      <c r="R174" s="106">
        <f t="shared" si="17"/>
        <v>0</v>
      </c>
      <c r="S174" s="104">
        <f t="shared" si="13"/>
        <v>0.99465348467997317</v>
      </c>
      <c r="T174" s="105">
        <f t="shared" si="14"/>
        <v>0.42123273511080273</v>
      </c>
      <c r="U174" s="105">
        <f t="shared" si="15"/>
        <v>0.26941867577934564</v>
      </c>
      <c r="V174" s="106">
        <f t="shared" si="16"/>
        <v>0.20200413983718249</v>
      </c>
      <c r="W174" s="325" t="s">
        <v>515</v>
      </c>
      <c r="X174" s="326"/>
    </row>
    <row r="175" spans="5:24" ht="29.25" thickBot="1" x14ac:dyDescent="0.3">
      <c r="E175" s="102" t="s">
        <v>516</v>
      </c>
      <c r="F175" s="103">
        <v>8729140</v>
      </c>
      <c r="G175" s="29">
        <v>1266126</v>
      </c>
      <c r="H175" s="30">
        <v>2517865</v>
      </c>
      <c r="I175" s="30">
        <v>2530289</v>
      </c>
      <c r="J175" s="31">
        <v>2414860</v>
      </c>
      <c r="K175" s="29">
        <v>950092.43</v>
      </c>
      <c r="L175" s="32"/>
      <c r="M175" s="32"/>
      <c r="N175" s="33"/>
      <c r="O175" s="104">
        <f t="shared" si="17"/>
        <v>0.75039327049598548</v>
      </c>
      <c r="P175" s="105">
        <f t="shared" si="17"/>
        <v>0</v>
      </c>
      <c r="Q175" s="105">
        <f t="shared" si="17"/>
        <v>0</v>
      </c>
      <c r="R175" s="106">
        <f t="shared" si="17"/>
        <v>0</v>
      </c>
      <c r="S175" s="104">
        <f t="shared" si="13"/>
        <v>0.75039327049598548</v>
      </c>
      <c r="T175" s="105">
        <f t="shared" si="14"/>
        <v>0.25108210616780008</v>
      </c>
      <c r="U175" s="105">
        <f t="shared" si="15"/>
        <v>0.15046726309254579</v>
      </c>
      <c r="V175" s="106">
        <f t="shared" si="16"/>
        <v>0.1088414700646341</v>
      </c>
      <c r="W175" s="325" t="s">
        <v>517</v>
      </c>
      <c r="X175" s="326"/>
    </row>
    <row r="176" spans="5:24" ht="15.75" thickBot="1" x14ac:dyDescent="0.3">
      <c r="E176" s="102" t="s">
        <v>518</v>
      </c>
      <c r="F176" s="103">
        <v>41000</v>
      </c>
      <c r="G176" s="29">
        <v>8000</v>
      </c>
      <c r="H176" s="30">
        <v>6000</v>
      </c>
      <c r="I176" s="30">
        <v>21000</v>
      </c>
      <c r="J176" s="31">
        <v>6000</v>
      </c>
      <c r="K176" s="29">
        <v>0</v>
      </c>
      <c r="L176" s="32"/>
      <c r="M176" s="32"/>
      <c r="N176" s="33"/>
      <c r="O176" s="104">
        <f t="shared" si="17"/>
        <v>0</v>
      </c>
      <c r="P176" s="105">
        <f t="shared" si="17"/>
        <v>0</v>
      </c>
      <c r="Q176" s="105">
        <f t="shared" si="17"/>
        <v>0</v>
      </c>
      <c r="R176" s="106">
        <f t="shared" si="17"/>
        <v>0</v>
      </c>
      <c r="S176" s="104">
        <f t="shared" si="13"/>
        <v>0</v>
      </c>
      <c r="T176" s="105">
        <f t="shared" si="14"/>
        <v>0</v>
      </c>
      <c r="U176" s="105">
        <f t="shared" si="15"/>
        <v>0</v>
      </c>
      <c r="V176" s="106">
        <f t="shared" si="16"/>
        <v>0</v>
      </c>
      <c r="W176" s="325" t="s">
        <v>519</v>
      </c>
      <c r="X176" s="326"/>
    </row>
    <row r="177" spans="5:24" ht="29.25" thickBot="1" x14ac:dyDescent="0.3">
      <c r="E177" s="102" t="s">
        <v>520</v>
      </c>
      <c r="F177" s="103">
        <v>5115058</v>
      </c>
      <c r="G177" s="29">
        <v>982915</v>
      </c>
      <c r="H177" s="30">
        <v>1375289</v>
      </c>
      <c r="I177" s="30">
        <v>1395341</v>
      </c>
      <c r="J177" s="31">
        <v>1361513</v>
      </c>
      <c r="K177" s="29">
        <v>957913.42</v>
      </c>
      <c r="L177" s="32"/>
      <c r="M177" s="32"/>
      <c r="N177" s="33"/>
      <c r="O177" s="104">
        <f t="shared" si="17"/>
        <v>0.97456384326213363</v>
      </c>
      <c r="P177" s="105">
        <f t="shared" si="17"/>
        <v>0</v>
      </c>
      <c r="Q177" s="105">
        <f t="shared" si="17"/>
        <v>0</v>
      </c>
      <c r="R177" s="106">
        <f t="shared" si="17"/>
        <v>0</v>
      </c>
      <c r="S177" s="104">
        <f t="shared" si="13"/>
        <v>0.97456384326213363</v>
      </c>
      <c r="T177" s="105">
        <f t="shared" si="14"/>
        <v>0.40620464556925528</v>
      </c>
      <c r="U177" s="105">
        <f t="shared" si="15"/>
        <v>0.2552023273998314</v>
      </c>
      <c r="V177" s="106">
        <f t="shared" si="16"/>
        <v>0.18727322740035401</v>
      </c>
      <c r="W177" s="325" t="s">
        <v>521</v>
      </c>
      <c r="X177" s="326"/>
    </row>
    <row r="178" spans="5:24" ht="29.25" thickBot="1" x14ac:dyDescent="0.3">
      <c r="E178" s="102" t="s">
        <v>522</v>
      </c>
      <c r="F178" s="103">
        <v>421782</v>
      </c>
      <c r="G178" s="29">
        <v>77432</v>
      </c>
      <c r="H178" s="30">
        <v>116850</v>
      </c>
      <c r="I178" s="30">
        <v>114250</v>
      </c>
      <c r="J178" s="31">
        <v>113250</v>
      </c>
      <c r="K178" s="29">
        <v>91288.19</v>
      </c>
      <c r="L178" s="32"/>
      <c r="M178" s="32"/>
      <c r="N178" s="33"/>
      <c r="O178" s="104">
        <f t="shared" si="17"/>
        <v>1.1789465595619382</v>
      </c>
      <c r="P178" s="105">
        <f t="shared" si="17"/>
        <v>0</v>
      </c>
      <c r="Q178" s="105">
        <f t="shared" si="17"/>
        <v>0</v>
      </c>
      <c r="R178" s="106">
        <f t="shared" si="17"/>
        <v>0</v>
      </c>
      <c r="S178" s="104">
        <f t="shared" si="13"/>
        <v>1.1789465595619382</v>
      </c>
      <c r="T178" s="105">
        <f t="shared" si="14"/>
        <v>0.46987466672156969</v>
      </c>
      <c r="U178" s="105">
        <f t="shared" si="15"/>
        <v>0.29587916326345404</v>
      </c>
      <c r="V178" s="106">
        <f t="shared" si="16"/>
        <v>0.21643453253102313</v>
      </c>
      <c r="W178" s="325" t="s">
        <v>442</v>
      </c>
      <c r="X178" s="326"/>
    </row>
  </sheetData>
  <mergeCells count="69">
    <mergeCell ref="W175:X175"/>
    <mergeCell ref="W176:X176"/>
    <mergeCell ref="W177:X177"/>
    <mergeCell ref="W178:X178"/>
    <mergeCell ref="W170:X170"/>
    <mergeCell ref="W171:X171"/>
    <mergeCell ref="W172:X172"/>
    <mergeCell ref="W173:X173"/>
    <mergeCell ref="W174:X174"/>
    <mergeCell ref="W165:X165"/>
    <mergeCell ref="W166:X166"/>
    <mergeCell ref="W167:X167"/>
    <mergeCell ref="W168:X168"/>
    <mergeCell ref="W169:X169"/>
    <mergeCell ref="W160:X160"/>
    <mergeCell ref="W161:X161"/>
    <mergeCell ref="W162:X162"/>
    <mergeCell ref="W163:X163"/>
    <mergeCell ref="W164:X164"/>
    <mergeCell ref="W155:X155"/>
    <mergeCell ref="W156:X156"/>
    <mergeCell ref="W157:X157"/>
    <mergeCell ref="W158:X158"/>
    <mergeCell ref="W159:X159"/>
    <mergeCell ref="W150:X150"/>
    <mergeCell ref="W151:X151"/>
    <mergeCell ref="W152:X152"/>
    <mergeCell ref="W153:X153"/>
    <mergeCell ref="W154:X154"/>
    <mergeCell ref="W144:X144"/>
    <mergeCell ref="W145:X145"/>
    <mergeCell ref="W146:X146"/>
    <mergeCell ref="W147:X147"/>
    <mergeCell ref="W148:X148"/>
    <mergeCell ref="B11:B12"/>
    <mergeCell ref="C11:C12"/>
    <mergeCell ref="X11:X12"/>
    <mergeCell ref="F133:F134"/>
    <mergeCell ref="L124:Q124"/>
    <mergeCell ref="V124:X124"/>
    <mergeCell ref="C124:F124"/>
    <mergeCell ref="E132:X132"/>
    <mergeCell ref="E133:E134"/>
    <mergeCell ref="G133:J133"/>
    <mergeCell ref="K133:N133"/>
    <mergeCell ref="O133:R133"/>
    <mergeCell ref="T11:W11"/>
    <mergeCell ref="B33:B34"/>
    <mergeCell ref="C33:C34"/>
    <mergeCell ref="S133:V133"/>
    <mergeCell ref="E2:S2"/>
    <mergeCell ref="E3:S3"/>
    <mergeCell ref="D11:F11"/>
    <mergeCell ref="L11:O11"/>
    <mergeCell ref="P11:S11"/>
    <mergeCell ref="E4:S4"/>
    <mergeCell ref="E5:S5"/>
    <mergeCell ref="G11:K11"/>
    <mergeCell ref="G10:X10"/>
    <mergeCell ref="W133:X134"/>
    <mergeCell ref="W135:X135"/>
    <mergeCell ref="W136:X136"/>
    <mergeCell ref="W137:X137"/>
    <mergeCell ref="W138:X138"/>
    <mergeCell ref="W139:X139"/>
    <mergeCell ref="W140:X140"/>
    <mergeCell ref="W141:X141"/>
    <mergeCell ref="W142:X142"/>
    <mergeCell ref="W143:X143"/>
  </mergeCells>
  <conditionalFormatting sqref="G135:J178">
    <cfRule type="containsBlanks" dxfId="90" priority="13">
      <formula>LEN(TRIM(G135))=0</formula>
    </cfRule>
  </conditionalFormatting>
  <conditionalFormatting sqref="H13:H14">
    <cfRule type="cellIs" priority="85" operator="equal">
      <formula>"NO DISPONIBLE"</formula>
    </cfRule>
  </conditionalFormatting>
  <conditionalFormatting sqref="H15:K108">
    <cfRule type="containsBlanks" dxfId="89" priority="169">
      <formula>LEN(TRIM(H15))=0</formula>
    </cfRule>
  </conditionalFormatting>
  <conditionalFormatting sqref="I13:K14">
    <cfRule type="cellIs" dxfId="88" priority="84" operator="equal">
      <formula>"NO DISPONIBLE"</formula>
    </cfRule>
  </conditionalFormatting>
  <conditionalFormatting sqref="K135:N178">
    <cfRule type="containsBlanks" dxfId="87" priority="12">
      <formula>LEN(TRIM(K135))=0</formula>
    </cfRule>
  </conditionalFormatting>
  <conditionalFormatting sqref="L13:L14">
    <cfRule type="cellIs" priority="83" operator="equal">
      <formula>"NO DISPONIBLE"</formula>
    </cfRule>
  </conditionalFormatting>
  <conditionalFormatting sqref="M13:O14">
    <cfRule type="cellIs" dxfId="86" priority="69" operator="equal">
      <formula>"NO DISPONIBLE"</formula>
    </cfRule>
  </conditionalFormatting>
  <conditionalFormatting sqref="O135:V178">
    <cfRule type="cellIs" dxfId="85" priority="11" operator="greaterThan">
      <formula>1.2</formula>
    </cfRule>
    <cfRule type="cellIs" dxfId="84" priority="7" operator="equal">
      <formula>"NO APLICA"</formula>
    </cfRule>
    <cfRule type="cellIs" dxfId="83" priority="8" operator="between">
      <formula>0.7</formula>
      <formula>1.2</formula>
    </cfRule>
    <cfRule type="cellIs" dxfId="82" priority="9" operator="between">
      <formula>0.5</formula>
      <formula>0.7</formula>
    </cfRule>
    <cfRule type="cellIs" dxfId="81" priority="10" operator="lessThan">
      <formula>0.5</formula>
    </cfRule>
  </conditionalFormatting>
  <conditionalFormatting sqref="P36:P82 P84:P93 P95:P108">
    <cfRule type="cellIs" dxfId="80" priority="25" stopIfTrue="1" operator="between">
      <formula>0.5</formula>
      <formula>0.7</formula>
    </cfRule>
    <cfRule type="cellIs" dxfId="79" priority="26" stopIfTrue="1" operator="between">
      <formula>0.7</formula>
      <formula>1.2</formula>
    </cfRule>
    <cfRule type="cellIs" dxfId="78" priority="27" stopIfTrue="1" operator="greaterThanOrEqual">
      <formula>1.2</formula>
    </cfRule>
    <cfRule type="containsBlanks" dxfId="77" priority="28" stopIfTrue="1">
      <formula>LEN(TRIM(P36))=0</formula>
    </cfRule>
    <cfRule type="cellIs" dxfId="76" priority="23" stopIfTrue="1" operator="equal">
      <formula>"100%"</formula>
    </cfRule>
    <cfRule type="cellIs" dxfId="75" priority="24" stopIfTrue="1" operator="lessThan">
      <formula>0.5</formula>
    </cfRule>
  </conditionalFormatting>
  <conditionalFormatting sqref="P83 R83:T83">
    <cfRule type="containsBlanks" dxfId="74" priority="22">
      <formula>LEN(TRIM(P83))=0</formula>
    </cfRule>
  </conditionalFormatting>
  <conditionalFormatting sqref="P94 R94:T94">
    <cfRule type="containsBlanks" dxfId="73" priority="21">
      <formula>LEN(TRIM(P94))=0</formula>
    </cfRule>
  </conditionalFormatting>
  <conditionalFormatting sqref="P13:Q13">
    <cfRule type="cellIs" dxfId="72" priority="5" stopIfTrue="1" operator="greaterThanOrEqual">
      <formula>1.2</formula>
    </cfRule>
    <cfRule type="containsBlanks" dxfId="71" priority="6" stopIfTrue="1">
      <formula>LEN(TRIM(P13))=0</formula>
    </cfRule>
    <cfRule type="cellIs" dxfId="70" priority="1" stopIfTrue="1" operator="equal">
      <formula>"100%"</formula>
    </cfRule>
    <cfRule type="cellIs" dxfId="69" priority="2" stopIfTrue="1" operator="lessThan">
      <formula>0.5</formula>
    </cfRule>
    <cfRule type="cellIs" dxfId="68" priority="3" stopIfTrue="1" operator="between">
      <formula>0.5</formula>
      <formula>0.7</formula>
    </cfRule>
    <cfRule type="cellIs" dxfId="67" priority="4" stopIfTrue="1" operator="between">
      <formula>0.7</formula>
      <formula>1.2</formula>
    </cfRule>
  </conditionalFormatting>
  <conditionalFormatting sqref="P14:S14 P15:P34 Q15:Q108 V15:W108">
    <cfRule type="cellIs" dxfId="66" priority="49" stopIfTrue="1" operator="lessThan">
      <formula>0.5</formula>
    </cfRule>
    <cfRule type="cellIs" dxfId="65" priority="50" stopIfTrue="1" operator="between">
      <formula>0.5</formula>
      <formula>0.7</formula>
    </cfRule>
    <cfRule type="cellIs" dxfId="64" priority="51" stopIfTrue="1" operator="between">
      <formula>0.7</formula>
      <formula>1.2</formula>
    </cfRule>
    <cfRule type="cellIs" dxfId="63" priority="52" stopIfTrue="1" operator="greaterThanOrEqual">
      <formula>1.2</formula>
    </cfRule>
    <cfRule type="containsBlanks" dxfId="62" priority="53" stopIfTrue="1">
      <formula>LEN(TRIM(P14))=0</formula>
    </cfRule>
    <cfRule type="cellIs" dxfId="61" priority="48" stopIfTrue="1" operator="equal">
      <formula>"100%"</formula>
    </cfRule>
  </conditionalFormatting>
  <conditionalFormatting sqref="R13:S13">
    <cfRule type="cellIs" dxfId="60" priority="64" operator="equal">
      <formula>"NO DISPONIBLE"</formula>
    </cfRule>
  </conditionalFormatting>
  <conditionalFormatting sqref="V13:W13">
    <cfRule type="cellIs" dxfId="59" priority="65" operator="equal">
      <formula>"NO DISPONIBLE"</formula>
    </cfRule>
    <cfRule type="cellIs" dxfId="58" priority="66" operator="lessThanOrEqual">
      <formula>0</formula>
    </cfRule>
    <cfRule type="cellIs" dxfId="57" priority="67" operator="between">
      <formula>0</formula>
      <formula>0.15</formula>
    </cfRule>
    <cfRule type="cellIs" dxfId="56" priority="68" operator="greaterThanOrEqual">
      <formula>0.15</formula>
    </cfRule>
  </conditionalFormatting>
  <conditionalFormatting sqref="V15:W108 L15:O34 R15:S34 L35:P35 R35:T35 R36:S82 L36:O108 R84:S93 R95:S108">
    <cfRule type="containsBlanks" dxfId="55" priority="116">
      <formula>LEN(TRIM(L15))=0</formula>
    </cfRule>
  </conditionalFormatting>
  <conditionalFormatting sqref="W14">
    <cfRule type="containsBlanks" dxfId="54" priority="34" stopIfTrue="1">
      <formula>LEN(TRIM(W14))=0</formula>
    </cfRule>
    <cfRule type="cellIs" dxfId="53" priority="30" stopIfTrue="1" operator="lessThan">
      <formula>0.5</formula>
    </cfRule>
    <cfRule type="cellIs" dxfId="52" priority="29" stopIfTrue="1" operator="equal">
      <formula>"100%"</formula>
    </cfRule>
    <cfRule type="cellIs" dxfId="51" priority="31" stopIfTrue="1" operator="between">
      <formula>0.5</formula>
      <formula>0.7</formula>
    </cfRule>
    <cfRule type="cellIs" dxfId="50" priority="32" stopIfTrue="1" operator="between">
      <formula>0.7</formula>
      <formula>1.2</formula>
    </cfRule>
    <cfRule type="cellIs" dxfId="49" priority="33" stopIfTrue="1" operator="greaterThanOrEqual">
      <formula>1.2</formula>
    </cfRule>
  </conditionalFormatting>
  <printOptions horizontalCentered="1"/>
  <pageMargins left="0.67" right="0.45" top="0.35433070866141736" bottom="0.35433070866141736" header="0.31496062992125984" footer="0.31496062992125984"/>
  <pageSetup paperSize="5" scale="30" fitToHeight="0" orientation="landscape" r:id="rId1"/>
  <rowBreaks count="1" manualBreakCount="1">
    <brk id="1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6590E-B702-4D80-B1B7-AB375A9BF127}">
  <sheetPr>
    <pageSetUpPr fitToPage="1"/>
  </sheetPr>
  <dimension ref="A1:X129"/>
  <sheetViews>
    <sheetView topLeftCell="E12" zoomScale="80" zoomScaleNormal="80" zoomScaleSheetLayoutView="25" workbookViewId="0">
      <selection activeCell="P17" sqref="P17"/>
    </sheetView>
  </sheetViews>
  <sheetFormatPr baseColWidth="10" defaultColWidth="11.42578125" defaultRowHeight="15" x14ac:dyDescent="0.25"/>
  <cols>
    <col min="1" max="1" width="11.42578125" hidden="1" customWidth="1"/>
    <col min="2" max="2" width="21.85546875" customWidth="1"/>
    <col min="3" max="3" width="29" customWidth="1"/>
    <col min="4" max="4" width="26.42578125" customWidth="1"/>
    <col min="5" max="5" width="27" customWidth="1"/>
    <col min="6" max="7" width="22" customWidth="1"/>
    <col min="8" max="15" width="20.140625" customWidth="1"/>
    <col min="16" max="23" width="19.7109375" customWidth="1"/>
    <col min="24" max="24" width="88.140625" customWidth="1"/>
  </cols>
  <sheetData>
    <row r="1" spans="2:24" ht="15.75" thickBot="1" x14ac:dyDescent="0.3"/>
    <row r="2" spans="2:24" ht="63" customHeight="1" x14ac:dyDescent="0.25">
      <c r="E2" s="337" t="s">
        <v>53</v>
      </c>
      <c r="F2" s="338"/>
      <c r="G2" s="338"/>
      <c r="H2" s="338"/>
      <c r="I2" s="338"/>
      <c r="J2" s="338"/>
      <c r="K2" s="338"/>
      <c r="L2" s="338"/>
      <c r="M2" s="338"/>
      <c r="N2" s="338"/>
      <c r="O2" s="338"/>
      <c r="P2" s="338"/>
      <c r="Q2" s="338"/>
      <c r="R2" s="338"/>
      <c r="S2" s="339"/>
    </row>
    <row r="3" spans="2:24" ht="30" customHeight="1" x14ac:dyDescent="0.25">
      <c r="E3" s="340" t="s">
        <v>1</v>
      </c>
      <c r="F3" s="341"/>
      <c r="G3" s="341"/>
      <c r="H3" s="341"/>
      <c r="I3" s="341"/>
      <c r="J3" s="341"/>
      <c r="K3" s="341"/>
      <c r="L3" s="341"/>
      <c r="M3" s="341"/>
      <c r="N3" s="341"/>
      <c r="O3" s="341"/>
      <c r="P3" s="341"/>
      <c r="Q3" s="341"/>
      <c r="R3" s="341"/>
      <c r="S3" s="342"/>
    </row>
    <row r="4" spans="2:24" ht="30" customHeight="1" x14ac:dyDescent="0.25">
      <c r="E4" s="340" t="s">
        <v>329</v>
      </c>
      <c r="F4" s="341"/>
      <c r="G4" s="341"/>
      <c r="H4" s="341"/>
      <c r="I4" s="341"/>
      <c r="J4" s="341"/>
      <c r="K4" s="341"/>
      <c r="L4" s="341"/>
      <c r="M4" s="341"/>
      <c r="N4" s="341"/>
      <c r="O4" s="341"/>
      <c r="P4" s="341"/>
      <c r="Q4" s="341"/>
      <c r="R4" s="341"/>
      <c r="S4" s="342"/>
    </row>
    <row r="5" spans="2:24" ht="30" customHeight="1" x14ac:dyDescent="0.25">
      <c r="E5" s="340" t="s">
        <v>330</v>
      </c>
      <c r="F5" s="341"/>
      <c r="G5" s="341"/>
      <c r="H5" s="341"/>
      <c r="I5" s="341"/>
      <c r="J5" s="341"/>
      <c r="K5" s="341"/>
      <c r="L5" s="341"/>
      <c r="M5" s="341"/>
      <c r="N5" s="341"/>
      <c r="O5" s="341"/>
      <c r="P5" s="341"/>
      <c r="Q5" s="341"/>
      <c r="R5" s="341"/>
      <c r="S5" s="342"/>
    </row>
    <row r="6" spans="2:24" ht="15.75" customHeight="1" thickBot="1" x14ac:dyDescent="0.3">
      <c r="E6" s="67"/>
      <c r="F6" s="68"/>
      <c r="G6" s="68"/>
      <c r="H6" s="68"/>
      <c r="I6" s="68"/>
      <c r="J6" s="68"/>
      <c r="K6" s="68"/>
      <c r="L6" s="68"/>
      <c r="M6" s="68"/>
      <c r="N6" s="68"/>
      <c r="O6" s="68"/>
      <c r="P6" s="68"/>
      <c r="Q6" s="68"/>
      <c r="R6" s="68"/>
      <c r="S6" s="69"/>
    </row>
    <row r="9" spans="2:24" ht="15.75" thickBot="1" x14ac:dyDescent="0.3"/>
    <row r="10" spans="2:24" ht="21" thickBot="1" x14ac:dyDescent="0.3">
      <c r="G10" s="354" t="s">
        <v>54</v>
      </c>
      <c r="H10" s="355"/>
      <c r="I10" s="355"/>
      <c r="J10" s="355"/>
      <c r="K10" s="355"/>
      <c r="L10" s="355"/>
      <c r="M10" s="355"/>
      <c r="N10" s="355"/>
      <c r="O10" s="355"/>
      <c r="P10" s="355"/>
      <c r="Q10" s="355"/>
      <c r="R10" s="355"/>
      <c r="S10" s="355"/>
      <c r="T10" s="355"/>
      <c r="U10" s="355"/>
      <c r="V10" s="355"/>
      <c r="W10" s="355"/>
      <c r="X10" s="356"/>
    </row>
    <row r="11" spans="2:24" ht="33" customHeight="1" thickBot="1" x14ac:dyDescent="0.3">
      <c r="B11" s="357" t="s">
        <v>5</v>
      </c>
      <c r="C11" s="357" t="s">
        <v>6</v>
      </c>
      <c r="D11" s="343" t="s">
        <v>7</v>
      </c>
      <c r="E11" s="344"/>
      <c r="F11" s="345"/>
      <c r="G11" s="351" t="s">
        <v>417</v>
      </c>
      <c r="H11" s="352"/>
      <c r="I11" s="352"/>
      <c r="J11" s="352"/>
      <c r="K11" s="353"/>
      <c r="L11" s="346" t="s">
        <v>55</v>
      </c>
      <c r="M11" s="346"/>
      <c r="N11" s="346"/>
      <c r="O11" s="347"/>
      <c r="P11" s="348" t="s">
        <v>56</v>
      </c>
      <c r="Q11" s="349"/>
      <c r="R11" s="349"/>
      <c r="S11" s="350"/>
      <c r="T11" s="349" t="s">
        <v>57</v>
      </c>
      <c r="U11" s="349"/>
      <c r="V11" s="349"/>
      <c r="W11" s="371"/>
      <c r="X11" s="359" t="s">
        <v>58</v>
      </c>
    </row>
    <row r="12" spans="2:24" ht="144.75" thickBot="1" x14ac:dyDescent="0.3">
      <c r="B12" s="381"/>
      <c r="C12" s="381"/>
      <c r="D12" s="70" t="s">
        <v>12</v>
      </c>
      <c r="E12" s="70" t="s">
        <v>13</v>
      </c>
      <c r="F12" s="70" t="s">
        <v>14</v>
      </c>
      <c r="G12" s="81" t="s">
        <v>15</v>
      </c>
      <c r="H12" s="50" t="s">
        <v>16</v>
      </c>
      <c r="I12" s="82" t="s">
        <v>17</v>
      </c>
      <c r="J12" s="51" t="s">
        <v>18</v>
      </c>
      <c r="K12" s="83" t="s">
        <v>19</v>
      </c>
      <c r="L12" s="2" t="s">
        <v>16</v>
      </c>
      <c r="M12" s="84" t="s">
        <v>17</v>
      </c>
      <c r="N12" s="1" t="s">
        <v>18</v>
      </c>
      <c r="O12" s="85" t="s">
        <v>19</v>
      </c>
      <c r="P12" s="2" t="s">
        <v>16</v>
      </c>
      <c r="Q12" s="84" t="s">
        <v>17</v>
      </c>
      <c r="R12" s="1" t="s">
        <v>18</v>
      </c>
      <c r="S12" s="85" t="s">
        <v>19</v>
      </c>
      <c r="T12" s="2" t="s">
        <v>16</v>
      </c>
      <c r="U12" s="84" t="s">
        <v>17</v>
      </c>
      <c r="V12" s="1" t="s">
        <v>18</v>
      </c>
      <c r="W12" s="85" t="s">
        <v>19</v>
      </c>
      <c r="X12" s="360"/>
    </row>
    <row r="13" spans="2:24" ht="186" x14ac:dyDescent="0.25">
      <c r="B13" s="241" t="s">
        <v>20</v>
      </c>
      <c r="C13" s="242" t="s">
        <v>407</v>
      </c>
      <c r="D13" s="242" t="s">
        <v>408</v>
      </c>
      <c r="E13" s="243" t="s">
        <v>23</v>
      </c>
      <c r="F13" s="244" t="s">
        <v>409</v>
      </c>
      <c r="G13" s="240" t="s">
        <v>25</v>
      </c>
      <c r="H13" s="239" t="s">
        <v>25</v>
      </c>
      <c r="I13" s="245" t="s">
        <v>25</v>
      </c>
      <c r="J13" s="62" t="s">
        <v>25</v>
      </c>
      <c r="K13" s="63" t="s">
        <v>25</v>
      </c>
      <c r="L13" s="89" t="s">
        <v>25</v>
      </c>
      <c r="M13" s="62" t="s">
        <v>25</v>
      </c>
      <c r="N13" s="62" t="s">
        <v>25</v>
      </c>
      <c r="O13" s="63" t="s">
        <v>25</v>
      </c>
      <c r="P13" s="89" t="s">
        <v>25</v>
      </c>
      <c r="Q13" s="62" t="s">
        <v>25</v>
      </c>
      <c r="R13" s="62" t="s">
        <v>25</v>
      </c>
      <c r="S13" s="63" t="s">
        <v>25</v>
      </c>
      <c r="T13" s="57" t="str">
        <f>IFERROR(((L13+M13)-(H13+I13))/(H13+I13),"NO DISPONIBLE")</f>
        <v>NO DISPONIBLE</v>
      </c>
      <c r="U13" s="59" t="str">
        <f>IFERROR(((K13+L13+M13)-(G13+H13+I13))/(G13+H13+I13),"NO DISPONIBLE")</f>
        <v>NO DISPONIBLE</v>
      </c>
      <c r="V13" s="59" t="str">
        <f>IFERROR(((L13+M13+N13)-(H13+I13+J13))/(H13+I13+J13),"NO DISPONIBLE")</f>
        <v>NO DISPONIBLE</v>
      </c>
      <c r="W13" s="58" t="str">
        <f>IFERROR(((L13+M13+N13+O13)-(H13+I13+J13+K13))/(H13+I13+K13+K13),"NO DISPONIBLE")</f>
        <v>NO DISPONIBLE</v>
      </c>
      <c r="X13" s="224" t="s">
        <v>47</v>
      </c>
    </row>
    <row r="14" spans="2:24" hidden="1" x14ac:dyDescent="0.25">
      <c r="B14" s="226"/>
      <c r="C14" s="227"/>
      <c r="D14" s="227"/>
      <c r="E14" s="228"/>
      <c r="F14" s="229"/>
      <c r="G14" s="230"/>
      <c r="H14" s="231"/>
      <c r="I14" s="62"/>
      <c r="J14" s="62"/>
      <c r="K14" s="63"/>
      <c r="L14" s="231"/>
      <c r="M14" s="62"/>
      <c r="N14" s="62"/>
      <c r="O14" s="63"/>
      <c r="P14" s="225" t="str">
        <f>IFERROR((L14/H14),"100%")</f>
        <v>100%</v>
      </c>
      <c r="Q14" s="37" t="str">
        <f>IFERROR((M14/I14),"100%")</f>
        <v>100%</v>
      </c>
      <c r="R14" s="37" t="str">
        <f t="shared" ref="R14" si="0">IFERROR((N14/J14),"100%")</f>
        <v>100%</v>
      </c>
      <c r="S14" s="58" t="str">
        <f>IFERROR((O14/K14),"100%")</f>
        <v>100%</v>
      </c>
      <c r="T14" s="225" t="str">
        <f>IFERROR((L14/$G$14),"No Programado")</f>
        <v>No Programado</v>
      </c>
      <c r="U14" s="37" t="str">
        <f>IFERROR((L14+M14)/$G$14, "No Programado")</f>
        <v>No Programado</v>
      </c>
      <c r="V14" s="232" t="str">
        <f>IFERROR((M14+N14+L14)/$G$14, "No Programado")</f>
        <v>No Programado</v>
      </c>
      <c r="W14" s="38" t="str">
        <f>IFERROR((N14+O14+M14+L14)/$G$14, "No Programado")</f>
        <v>No Programado</v>
      </c>
      <c r="X14" s="233"/>
    </row>
    <row r="15" spans="2:24" ht="129.75" x14ac:dyDescent="0.25">
      <c r="B15" s="153" t="s">
        <v>331</v>
      </c>
      <c r="C15" s="115" t="s">
        <v>79</v>
      </c>
      <c r="D15" s="247" t="s">
        <v>411</v>
      </c>
      <c r="E15" s="174" t="s">
        <v>254</v>
      </c>
      <c r="F15" s="174" t="s">
        <v>413</v>
      </c>
      <c r="G15" s="251">
        <f>SUM(H15:K15)</f>
        <v>181300</v>
      </c>
      <c r="H15" s="277">
        <v>45325</v>
      </c>
      <c r="I15" s="277">
        <v>45325</v>
      </c>
      <c r="J15" s="277">
        <v>45325</v>
      </c>
      <c r="K15" s="277">
        <v>45325</v>
      </c>
      <c r="L15" s="12"/>
      <c r="M15" s="13"/>
      <c r="N15" s="13"/>
      <c r="O15" s="15"/>
      <c r="P15" s="225">
        <f>IFERROR((L15/H15),"100%")</f>
        <v>0</v>
      </c>
      <c r="Q15" s="27"/>
      <c r="R15" s="27"/>
      <c r="S15" s="28"/>
      <c r="T15" s="225">
        <f>IFERROR((L15/$G$15),"No Programado")</f>
        <v>0</v>
      </c>
      <c r="U15" s="16"/>
      <c r="V15" s="37"/>
      <c r="W15" s="38"/>
      <c r="X15" s="71" t="s">
        <v>28</v>
      </c>
    </row>
    <row r="16" spans="2:24" ht="117" x14ac:dyDescent="0.25">
      <c r="B16" s="76" t="s">
        <v>80</v>
      </c>
      <c r="C16" s="154" t="s">
        <v>81</v>
      </c>
      <c r="D16" s="123" t="s">
        <v>82</v>
      </c>
      <c r="E16" s="78" t="s">
        <v>254</v>
      </c>
      <c r="F16" s="78" t="s">
        <v>256</v>
      </c>
      <c r="G16" s="252">
        <f>SUM(H16:K16)</f>
        <v>52</v>
      </c>
      <c r="H16" s="278">
        <v>13</v>
      </c>
      <c r="I16" s="278">
        <v>13</v>
      </c>
      <c r="J16" s="278">
        <v>13</v>
      </c>
      <c r="K16" s="278">
        <v>13</v>
      </c>
      <c r="L16" s="12"/>
      <c r="M16" s="13"/>
      <c r="N16" s="13"/>
      <c r="O16" s="15"/>
      <c r="P16" s="39"/>
      <c r="Q16" s="27"/>
      <c r="R16" s="27"/>
      <c r="S16" s="28"/>
      <c r="T16" s="39"/>
      <c r="U16" s="16"/>
      <c r="V16" s="37"/>
      <c r="W16" s="38"/>
      <c r="X16" s="221"/>
    </row>
    <row r="17" spans="2:24" ht="102.75" x14ac:dyDescent="0.25">
      <c r="B17" s="116" t="s">
        <v>83</v>
      </c>
      <c r="C17" s="117" t="s">
        <v>339</v>
      </c>
      <c r="D17" s="118" t="s">
        <v>84</v>
      </c>
      <c r="E17" s="175" t="s">
        <v>254</v>
      </c>
      <c r="F17" s="175" t="s">
        <v>257</v>
      </c>
      <c r="G17" s="253">
        <f>SUM(H17:K17)</f>
        <v>868</v>
      </c>
      <c r="H17" s="278">
        <v>217</v>
      </c>
      <c r="I17" s="278">
        <v>217</v>
      </c>
      <c r="J17" s="278">
        <v>217</v>
      </c>
      <c r="K17" s="278">
        <v>217</v>
      </c>
      <c r="L17" s="12"/>
      <c r="M17" s="13"/>
      <c r="N17" s="13"/>
      <c r="O17" s="15"/>
      <c r="P17" s="39"/>
      <c r="Q17" s="27"/>
      <c r="R17" s="27"/>
      <c r="S17" s="28"/>
      <c r="T17" s="39"/>
      <c r="U17" s="16"/>
      <c r="V17" s="37"/>
      <c r="W17" s="38"/>
      <c r="X17" s="223"/>
    </row>
    <row r="18" spans="2:24" ht="174" x14ac:dyDescent="0.25">
      <c r="B18" s="119" t="s">
        <v>85</v>
      </c>
      <c r="C18" s="117" t="s">
        <v>340</v>
      </c>
      <c r="D18" s="118" t="s">
        <v>86</v>
      </c>
      <c r="E18" s="176" t="s">
        <v>254</v>
      </c>
      <c r="F18" s="196" t="s">
        <v>258</v>
      </c>
      <c r="G18" s="253">
        <f>SUM(H18:K18)</f>
        <v>717</v>
      </c>
      <c r="H18" s="278">
        <v>180</v>
      </c>
      <c r="I18" s="278">
        <v>180</v>
      </c>
      <c r="J18" s="278">
        <v>180</v>
      </c>
      <c r="K18" s="278">
        <v>177</v>
      </c>
      <c r="L18" s="12"/>
      <c r="M18" s="13"/>
      <c r="N18" s="13"/>
      <c r="O18" s="15"/>
      <c r="P18" s="39"/>
      <c r="Q18" s="27"/>
      <c r="R18" s="27"/>
      <c r="S18" s="28"/>
      <c r="T18" s="39"/>
      <c r="U18" s="16"/>
      <c r="V18" s="37"/>
      <c r="W18" s="38"/>
      <c r="X18" s="223"/>
    </row>
    <row r="19" spans="2:24" ht="102.75" x14ac:dyDescent="0.25">
      <c r="B19" s="116" t="s">
        <v>87</v>
      </c>
      <c r="C19" s="120" t="s">
        <v>88</v>
      </c>
      <c r="D19" s="117" t="s">
        <v>89</v>
      </c>
      <c r="E19" s="175" t="s">
        <v>254</v>
      </c>
      <c r="F19" s="175" t="s">
        <v>259</v>
      </c>
      <c r="G19" s="253">
        <f>SUM(H19:K19)</f>
        <v>194</v>
      </c>
      <c r="H19" s="278">
        <v>48</v>
      </c>
      <c r="I19" s="278">
        <v>49</v>
      </c>
      <c r="J19" s="278">
        <v>48</v>
      </c>
      <c r="K19" s="278">
        <v>49</v>
      </c>
      <c r="L19" s="12"/>
      <c r="M19" s="13"/>
      <c r="N19" s="13"/>
      <c r="O19" s="15"/>
      <c r="P19" s="39"/>
      <c r="Q19" s="27"/>
      <c r="R19" s="27"/>
      <c r="S19" s="28"/>
      <c r="T19" s="39"/>
      <c r="U19" s="16"/>
      <c r="V19" s="37"/>
      <c r="W19" s="38"/>
      <c r="X19" s="223"/>
    </row>
    <row r="20" spans="2:24" ht="186" x14ac:dyDescent="0.25">
      <c r="B20" s="3" t="s">
        <v>90</v>
      </c>
      <c r="C20" s="117" t="s">
        <v>341</v>
      </c>
      <c r="D20" s="4" t="s">
        <v>91</v>
      </c>
      <c r="E20" s="5" t="s">
        <v>254</v>
      </c>
      <c r="F20" s="5" t="s">
        <v>260</v>
      </c>
      <c r="G20" s="254">
        <f t="shared" ref="G20:G70" si="1">SUM(H20:K20)</f>
        <v>330</v>
      </c>
      <c r="H20" s="278">
        <v>81</v>
      </c>
      <c r="I20" s="278">
        <v>83</v>
      </c>
      <c r="J20" s="278">
        <v>82</v>
      </c>
      <c r="K20" s="278">
        <v>84</v>
      </c>
      <c r="L20" s="12"/>
      <c r="M20" s="13"/>
      <c r="N20" s="13"/>
      <c r="O20" s="15"/>
      <c r="P20" s="39"/>
      <c r="Q20" s="27"/>
      <c r="R20" s="27"/>
      <c r="S20" s="28"/>
      <c r="T20" s="39"/>
      <c r="U20" s="16"/>
      <c r="V20" s="37"/>
      <c r="W20" s="38"/>
      <c r="X20" s="223"/>
    </row>
    <row r="21" spans="2:24" ht="114.75" x14ac:dyDescent="0.25">
      <c r="B21" s="116" t="s">
        <v>92</v>
      </c>
      <c r="C21" s="117" t="s">
        <v>93</v>
      </c>
      <c r="D21" s="121" t="s">
        <v>94</v>
      </c>
      <c r="E21" s="175" t="s">
        <v>254</v>
      </c>
      <c r="F21" s="175" t="s">
        <v>414</v>
      </c>
      <c r="G21" s="254">
        <f t="shared" si="1"/>
        <v>482</v>
      </c>
      <c r="H21" s="278">
        <v>118</v>
      </c>
      <c r="I21" s="278">
        <v>124</v>
      </c>
      <c r="J21" s="278">
        <v>122</v>
      </c>
      <c r="K21" s="278">
        <v>118</v>
      </c>
      <c r="L21" s="12"/>
      <c r="M21" s="13"/>
      <c r="N21" s="13"/>
      <c r="O21" s="15"/>
      <c r="P21" s="39"/>
      <c r="Q21" s="27"/>
      <c r="R21" s="27"/>
      <c r="S21" s="28"/>
      <c r="T21" s="39"/>
      <c r="U21" s="16"/>
      <c r="V21" s="37"/>
      <c r="W21" s="38"/>
      <c r="X21" s="223"/>
    </row>
    <row r="22" spans="2:24" ht="117.75" x14ac:dyDescent="0.25">
      <c r="B22" s="116" t="s">
        <v>95</v>
      </c>
      <c r="C22" s="117" t="s">
        <v>96</v>
      </c>
      <c r="D22" s="121" t="s">
        <v>97</v>
      </c>
      <c r="E22" s="175" t="s">
        <v>254</v>
      </c>
      <c r="F22" s="197" t="s">
        <v>415</v>
      </c>
      <c r="G22" s="254">
        <f t="shared" si="1"/>
        <v>1119</v>
      </c>
      <c r="H22" s="278">
        <v>285</v>
      </c>
      <c r="I22" s="278">
        <v>285</v>
      </c>
      <c r="J22" s="278">
        <v>264</v>
      </c>
      <c r="K22" s="278">
        <v>285</v>
      </c>
      <c r="L22" s="12"/>
      <c r="M22" s="13"/>
      <c r="N22" s="13"/>
      <c r="O22" s="15"/>
      <c r="P22" s="39"/>
      <c r="Q22" s="27"/>
      <c r="R22" s="27"/>
      <c r="S22" s="28"/>
      <c r="T22" s="39"/>
      <c r="U22" s="16"/>
      <c r="V22" s="37"/>
      <c r="W22" s="38"/>
      <c r="X22" s="223"/>
    </row>
    <row r="23" spans="2:24" ht="117" x14ac:dyDescent="0.25">
      <c r="B23" s="3" t="s">
        <v>98</v>
      </c>
      <c r="C23" s="246" t="s">
        <v>342</v>
      </c>
      <c r="D23" s="122" t="s">
        <v>99</v>
      </c>
      <c r="E23" s="5" t="s">
        <v>254</v>
      </c>
      <c r="F23" s="5" t="s">
        <v>416</v>
      </c>
      <c r="G23" s="254">
        <f t="shared" si="1"/>
        <v>510</v>
      </c>
      <c r="H23" s="278">
        <v>129</v>
      </c>
      <c r="I23" s="278">
        <v>126</v>
      </c>
      <c r="J23" s="278">
        <v>129</v>
      </c>
      <c r="K23" s="278">
        <v>126</v>
      </c>
      <c r="L23" s="12"/>
      <c r="M23" s="13"/>
      <c r="N23" s="13"/>
      <c r="O23" s="15"/>
      <c r="P23" s="39"/>
      <c r="Q23" s="27"/>
      <c r="R23" s="27"/>
      <c r="S23" s="28"/>
      <c r="T23" s="39"/>
      <c r="U23" s="16"/>
      <c r="V23" s="37"/>
      <c r="W23" s="38"/>
      <c r="X23" s="223"/>
    </row>
    <row r="24" spans="2:24" ht="171.75" x14ac:dyDescent="0.25">
      <c r="B24" s="3" t="s">
        <v>100</v>
      </c>
      <c r="C24" s="246" t="s">
        <v>101</v>
      </c>
      <c r="D24" s="246" t="s">
        <v>412</v>
      </c>
      <c r="E24" s="5" t="s">
        <v>254</v>
      </c>
      <c r="F24" s="5" t="s">
        <v>261</v>
      </c>
      <c r="G24" s="254">
        <f t="shared" si="1"/>
        <v>79</v>
      </c>
      <c r="H24" s="278">
        <v>20</v>
      </c>
      <c r="I24" s="278">
        <v>20</v>
      </c>
      <c r="J24" s="278">
        <v>19</v>
      </c>
      <c r="K24" s="278">
        <v>20</v>
      </c>
      <c r="L24" s="12"/>
      <c r="M24" s="13"/>
      <c r="N24" s="13"/>
      <c r="O24" s="15"/>
      <c r="P24" s="39"/>
      <c r="Q24" s="27"/>
      <c r="R24" s="27"/>
      <c r="S24" s="28"/>
      <c r="T24" s="39"/>
      <c r="U24" s="16"/>
      <c r="V24" s="37"/>
      <c r="W24" s="38"/>
      <c r="X24" s="223"/>
    </row>
    <row r="25" spans="2:24" ht="171.75" x14ac:dyDescent="0.25">
      <c r="B25" s="3" t="s">
        <v>102</v>
      </c>
      <c r="C25" s="117" t="s">
        <v>343</v>
      </c>
      <c r="D25" s="4" t="s">
        <v>378</v>
      </c>
      <c r="E25" s="5" t="s">
        <v>254</v>
      </c>
      <c r="F25" s="5" t="s">
        <v>262</v>
      </c>
      <c r="G25" s="254">
        <f t="shared" si="1"/>
        <v>67</v>
      </c>
      <c r="H25" s="278">
        <v>18</v>
      </c>
      <c r="I25" s="278">
        <v>15</v>
      </c>
      <c r="J25" s="278">
        <v>13</v>
      </c>
      <c r="K25" s="278">
        <v>21</v>
      </c>
      <c r="L25" s="12"/>
      <c r="M25" s="13"/>
      <c r="N25" s="13"/>
      <c r="O25" s="15"/>
      <c r="P25" s="39"/>
      <c r="Q25" s="27"/>
      <c r="R25" s="27"/>
      <c r="S25" s="28"/>
      <c r="T25" s="39"/>
      <c r="U25" s="16"/>
      <c r="V25" s="37"/>
      <c r="W25" s="38"/>
      <c r="X25" s="223"/>
    </row>
    <row r="26" spans="2:24" ht="117" x14ac:dyDescent="0.25">
      <c r="B26" s="76" t="s">
        <v>103</v>
      </c>
      <c r="C26" s="77" t="s">
        <v>104</v>
      </c>
      <c r="D26" s="123" t="s">
        <v>105</v>
      </c>
      <c r="E26" s="78" t="s">
        <v>254</v>
      </c>
      <c r="F26" s="78" t="s">
        <v>263</v>
      </c>
      <c r="G26" s="252">
        <f t="shared" si="1"/>
        <v>20305</v>
      </c>
      <c r="H26" s="278">
        <f t="shared" ref="H26:K26" si="2">SUM(H29,H28,H27)</f>
        <v>4375</v>
      </c>
      <c r="I26" s="278">
        <f t="shared" si="2"/>
        <v>4855</v>
      </c>
      <c r="J26" s="278">
        <f t="shared" si="2"/>
        <v>5645</v>
      </c>
      <c r="K26" s="278">
        <f t="shared" si="2"/>
        <v>5430</v>
      </c>
      <c r="L26" s="12"/>
      <c r="M26" s="13"/>
      <c r="N26" s="13"/>
      <c r="O26" s="15"/>
      <c r="P26" s="39"/>
      <c r="Q26" s="27"/>
      <c r="R26" s="27"/>
      <c r="S26" s="28"/>
      <c r="T26" s="39"/>
      <c r="U26" s="16"/>
      <c r="V26" s="37"/>
      <c r="W26" s="38"/>
      <c r="X26" s="221"/>
    </row>
    <row r="27" spans="2:24" ht="117" x14ac:dyDescent="0.25">
      <c r="B27" s="116" t="s">
        <v>106</v>
      </c>
      <c r="C27" s="117" t="s">
        <v>107</v>
      </c>
      <c r="D27" s="124" t="s">
        <v>108</v>
      </c>
      <c r="E27" s="177" t="s">
        <v>254</v>
      </c>
      <c r="F27" s="177" t="s">
        <v>264</v>
      </c>
      <c r="G27" s="253">
        <f t="shared" si="1"/>
        <v>3905</v>
      </c>
      <c r="H27" s="278">
        <v>535</v>
      </c>
      <c r="I27" s="278">
        <v>600</v>
      </c>
      <c r="J27" s="278">
        <v>1520</v>
      </c>
      <c r="K27" s="278">
        <v>1250</v>
      </c>
      <c r="L27" s="12"/>
      <c r="M27" s="13"/>
      <c r="N27" s="13"/>
      <c r="O27" s="15"/>
      <c r="P27" s="39"/>
      <c r="Q27" s="27"/>
      <c r="R27" s="27"/>
      <c r="S27" s="28"/>
      <c r="T27" s="39"/>
      <c r="U27" s="16"/>
      <c r="V27" s="37"/>
      <c r="W27" s="38"/>
      <c r="X27" s="223"/>
    </row>
    <row r="28" spans="2:24" ht="117" x14ac:dyDescent="0.25">
      <c r="B28" s="3" t="s">
        <v>106</v>
      </c>
      <c r="C28" s="117" t="s">
        <v>109</v>
      </c>
      <c r="D28" s="4" t="s">
        <v>110</v>
      </c>
      <c r="E28" s="178" t="s">
        <v>254</v>
      </c>
      <c r="F28" s="178" t="s">
        <v>265</v>
      </c>
      <c r="G28" s="253">
        <f t="shared" si="1"/>
        <v>1540</v>
      </c>
      <c r="H28" s="278">
        <v>330</v>
      </c>
      <c r="I28" s="278">
        <v>435</v>
      </c>
      <c r="J28" s="278">
        <v>410</v>
      </c>
      <c r="K28" s="278">
        <v>365</v>
      </c>
      <c r="L28" s="12"/>
      <c r="M28" s="13"/>
      <c r="N28" s="13"/>
      <c r="O28" s="15"/>
      <c r="P28" s="39"/>
      <c r="Q28" s="27"/>
      <c r="R28" s="27"/>
      <c r="S28" s="28"/>
      <c r="T28" s="39"/>
      <c r="U28" s="16"/>
      <c r="V28" s="37"/>
      <c r="W28" s="38"/>
      <c r="X28" s="223"/>
    </row>
    <row r="29" spans="2:24" ht="117" x14ac:dyDescent="0.25">
      <c r="B29" s="3" t="s">
        <v>106</v>
      </c>
      <c r="C29" s="125" t="s">
        <v>344</v>
      </c>
      <c r="D29" s="126" t="s">
        <v>111</v>
      </c>
      <c r="E29" s="5" t="s">
        <v>254</v>
      </c>
      <c r="F29" s="175" t="s">
        <v>396</v>
      </c>
      <c r="G29" s="253">
        <f t="shared" si="1"/>
        <v>14860</v>
      </c>
      <c r="H29" s="278">
        <v>3510</v>
      </c>
      <c r="I29" s="278">
        <v>3820</v>
      </c>
      <c r="J29" s="278">
        <v>3715</v>
      </c>
      <c r="K29" s="278">
        <v>3815</v>
      </c>
      <c r="L29" s="12"/>
      <c r="M29" s="13"/>
      <c r="N29" s="13"/>
      <c r="O29" s="15"/>
      <c r="P29" s="39"/>
      <c r="Q29" s="27"/>
      <c r="R29" s="27"/>
      <c r="S29" s="28"/>
      <c r="T29" s="39"/>
      <c r="U29" s="16"/>
      <c r="V29" s="37"/>
      <c r="W29" s="38"/>
      <c r="X29" s="223"/>
    </row>
    <row r="30" spans="2:24" ht="117" x14ac:dyDescent="0.25">
      <c r="B30" s="76" t="s">
        <v>112</v>
      </c>
      <c r="C30" s="77" t="s">
        <v>345</v>
      </c>
      <c r="D30" s="123" t="s">
        <v>113</v>
      </c>
      <c r="E30" s="78" t="s">
        <v>254</v>
      </c>
      <c r="F30" s="78" t="s">
        <v>266</v>
      </c>
      <c r="G30" s="252">
        <f>SUM(H30:K30)</f>
        <v>11000</v>
      </c>
      <c r="H30" s="278">
        <v>2750</v>
      </c>
      <c r="I30" s="278">
        <v>2750</v>
      </c>
      <c r="J30" s="278">
        <v>2750</v>
      </c>
      <c r="K30" s="278">
        <v>2750</v>
      </c>
      <c r="L30" s="12"/>
      <c r="M30" s="13"/>
      <c r="N30" s="13"/>
      <c r="O30" s="15"/>
      <c r="P30" s="39"/>
      <c r="Q30" s="27"/>
      <c r="R30" s="27"/>
      <c r="S30" s="28"/>
      <c r="T30" s="39"/>
      <c r="U30" s="16"/>
      <c r="V30" s="37"/>
      <c r="W30" s="38"/>
      <c r="X30" s="221"/>
    </row>
    <row r="31" spans="2:24" ht="132.75" x14ac:dyDescent="0.25">
      <c r="B31" s="3" t="s">
        <v>114</v>
      </c>
      <c r="C31" s="127" t="s">
        <v>115</v>
      </c>
      <c r="D31" s="128" t="s">
        <v>116</v>
      </c>
      <c r="E31" s="179" t="s">
        <v>254</v>
      </c>
      <c r="F31" s="198" t="s">
        <v>267</v>
      </c>
      <c r="G31" s="253">
        <f t="shared" si="1"/>
        <v>100</v>
      </c>
      <c r="H31" s="278">
        <v>25</v>
      </c>
      <c r="I31" s="278">
        <v>25</v>
      </c>
      <c r="J31" s="278">
        <v>25</v>
      </c>
      <c r="K31" s="278">
        <v>25</v>
      </c>
      <c r="L31" s="12"/>
      <c r="M31" s="13"/>
      <c r="N31" s="13"/>
      <c r="O31" s="15"/>
      <c r="P31" s="39"/>
      <c r="Q31" s="27"/>
      <c r="R31" s="27"/>
      <c r="S31" s="28"/>
      <c r="T31" s="39"/>
      <c r="U31" s="16"/>
      <c r="V31" s="37"/>
      <c r="W31" s="38"/>
      <c r="X31" s="223"/>
    </row>
    <row r="32" spans="2:24" ht="102.75" x14ac:dyDescent="0.25">
      <c r="B32" s="116" t="s">
        <v>117</v>
      </c>
      <c r="C32" s="117" t="s">
        <v>118</v>
      </c>
      <c r="D32" s="121" t="s">
        <v>119</v>
      </c>
      <c r="E32" s="175" t="s">
        <v>254</v>
      </c>
      <c r="F32" s="175" t="s">
        <v>268</v>
      </c>
      <c r="G32" s="253">
        <f t="shared" si="1"/>
        <v>1776</v>
      </c>
      <c r="H32" s="278">
        <v>443</v>
      </c>
      <c r="I32" s="278">
        <v>445</v>
      </c>
      <c r="J32" s="278">
        <v>443</v>
      </c>
      <c r="K32" s="278">
        <v>445</v>
      </c>
      <c r="L32" s="12"/>
      <c r="M32" s="13"/>
      <c r="N32" s="13"/>
      <c r="O32" s="15"/>
      <c r="P32" s="39"/>
      <c r="Q32" s="27"/>
      <c r="R32" s="27"/>
      <c r="S32" s="28"/>
      <c r="T32" s="39"/>
      <c r="U32" s="16"/>
      <c r="V32" s="37"/>
      <c r="W32" s="38"/>
      <c r="X32" s="223"/>
    </row>
    <row r="33" spans="2:24" ht="102.75" x14ac:dyDescent="0.25">
      <c r="B33" s="372" t="s">
        <v>120</v>
      </c>
      <c r="C33" s="373" t="s">
        <v>121</v>
      </c>
      <c r="D33" s="4" t="s">
        <v>122</v>
      </c>
      <c r="E33" s="5" t="s">
        <v>254</v>
      </c>
      <c r="F33" s="199" t="s">
        <v>269</v>
      </c>
      <c r="G33" s="253">
        <f t="shared" si="1"/>
        <v>1693</v>
      </c>
      <c r="H33" s="278">
        <v>424</v>
      </c>
      <c r="I33" s="278">
        <v>423</v>
      </c>
      <c r="J33" s="278">
        <v>423</v>
      </c>
      <c r="K33" s="278">
        <v>423</v>
      </c>
      <c r="L33" s="12"/>
      <c r="M33" s="13"/>
      <c r="N33" s="13"/>
      <c r="O33" s="15"/>
      <c r="P33" s="39"/>
      <c r="Q33" s="27"/>
      <c r="R33" s="27"/>
      <c r="S33" s="28"/>
      <c r="T33" s="39"/>
      <c r="U33" s="16"/>
      <c r="V33" s="37"/>
      <c r="W33" s="38"/>
      <c r="X33" s="223"/>
    </row>
    <row r="34" spans="2:24" ht="104.25" x14ac:dyDescent="0.25">
      <c r="B34" s="372"/>
      <c r="C34" s="373"/>
      <c r="D34" s="121" t="s">
        <v>123</v>
      </c>
      <c r="E34" s="175" t="s">
        <v>254</v>
      </c>
      <c r="F34" s="197" t="s">
        <v>270</v>
      </c>
      <c r="G34" s="253">
        <f t="shared" si="1"/>
        <v>12</v>
      </c>
      <c r="H34" s="278">
        <v>3</v>
      </c>
      <c r="I34" s="278">
        <v>3</v>
      </c>
      <c r="J34" s="278">
        <v>3</v>
      </c>
      <c r="K34" s="278">
        <v>3</v>
      </c>
      <c r="L34" s="12"/>
      <c r="M34" s="13"/>
      <c r="N34" s="13"/>
      <c r="O34" s="15"/>
      <c r="P34" s="39"/>
      <c r="Q34" s="27"/>
      <c r="R34" s="27"/>
      <c r="S34" s="28"/>
      <c r="T34" s="39"/>
      <c r="U34" s="16"/>
      <c r="V34" s="37"/>
      <c r="W34" s="38"/>
      <c r="X34" s="223"/>
    </row>
    <row r="35" spans="2:24" ht="102.75" x14ac:dyDescent="0.25">
      <c r="B35" s="116" t="s">
        <v>124</v>
      </c>
      <c r="C35" s="129" t="s">
        <v>346</v>
      </c>
      <c r="D35" s="124" t="s">
        <v>125</v>
      </c>
      <c r="E35" s="177" t="s">
        <v>254</v>
      </c>
      <c r="F35" s="177" t="s">
        <v>271</v>
      </c>
      <c r="G35" s="253">
        <f t="shared" si="1"/>
        <v>2</v>
      </c>
      <c r="H35" s="278">
        <v>0</v>
      </c>
      <c r="I35" s="278">
        <v>1</v>
      </c>
      <c r="J35" s="278">
        <v>0</v>
      </c>
      <c r="K35" s="278">
        <v>1</v>
      </c>
      <c r="L35" s="12"/>
      <c r="M35" s="13"/>
      <c r="N35" s="13"/>
      <c r="O35" s="15"/>
      <c r="P35" s="39"/>
      <c r="Q35" s="27"/>
      <c r="R35" s="27"/>
      <c r="S35" s="28"/>
      <c r="T35" s="39"/>
      <c r="U35" s="16"/>
      <c r="V35" s="37"/>
      <c r="W35" s="38"/>
      <c r="X35" s="223"/>
    </row>
    <row r="36" spans="2:24" ht="117" x14ac:dyDescent="0.25">
      <c r="B36" s="3" t="s">
        <v>126</v>
      </c>
      <c r="C36" s="246" t="s">
        <v>347</v>
      </c>
      <c r="D36" s="130" t="s">
        <v>127</v>
      </c>
      <c r="E36" s="178" t="s">
        <v>254</v>
      </c>
      <c r="F36" s="178" t="s">
        <v>272</v>
      </c>
      <c r="G36" s="253">
        <f t="shared" si="1"/>
        <v>2182</v>
      </c>
      <c r="H36" s="278">
        <v>540</v>
      </c>
      <c r="I36" s="278">
        <v>542</v>
      </c>
      <c r="J36" s="278">
        <v>550</v>
      </c>
      <c r="K36" s="278">
        <v>550</v>
      </c>
      <c r="L36" s="12"/>
      <c r="M36" s="13"/>
      <c r="N36" s="13"/>
      <c r="O36" s="15"/>
      <c r="P36" s="39"/>
      <c r="Q36" s="27"/>
      <c r="R36" s="27"/>
      <c r="S36" s="28"/>
      <c r="T36" s="39"/>
      <c r="U36" s="16"/>
      <c r="V36" s="37"/>
      <c r="W36" s="38"/>
      <c r="X36" s="223"/>
    </row>
    <row r="37" spans="2:24" ht="102.75" x14ac:dyDescent="0.25">
      <c r="B37" s="3" t="s">
        <v>128</v>
      </c>
      <c r="C37" s="246" t="s">
        <v>348</v>
      </c>
      <c r="D37" s="130" t="s">
        <v>129</v>
      </c>
      <c r="E37" s="178" t="s">
        <v>254</v>
      </c>
      <c r="F37" s="178" t="s">
        <v>273</v>
      </c>
      <c r="G37" s="253">
        <f t="shared" si="1"/>
        <v>208</v>
      </c>
      <c r="H37" s="278">
        <v>52</v>
      </c>
      <c r="I37" s="278">
        <v>52</v>
      </c>
      <c r="J37" s="278">
        <v>52</v>
      </c>
      <c r="K37" s="278">
        <v>52</v>
      </c>
      <c r="L37" s="12"/>
      <c r="M37" s="13"/>
      <c r="N37" s="13"/>
      <c r="O37" s="15"/>
      <c r="P37" s="39"/>
      <c r="Q37" s="27"/>
      <c r="R37" s="27"/>
      <c r="S37" s="28"/>
      <c r="T37" s="39"/>
      <c r="U37" s="16"/>
      <c r="V37" s="37"/>
      <c r="W37" s="38"/>
      <c r="X37" s="223"/>
    </row>
    <row r="38" spans="2:24" ht="102.75" x14ac:dyDescent="0.25">
      <c r="B38" s="3" t="s">
        <v>130</v>
      </c>
      <c r="C38" s="246" t="s">
        <v>131</v>
      </c>
      <c r="D38" s="4" t="s">
        <v>132</v>
      </c>
      <c r="E38" s="5" t="s">
        <v>254</v>
      </c>
      <c r="F38" s="5" t="s">
        <v>274</v>
      </c>
      <c r="G38" s="253">
        <f t="shared" si="1"/>
        <v>560</v>
      </c>
      <c r="H38" s="278">
        <v>140</v>
      </c>
      <c r="I38" s="278">
        <v>140</v>
      </c>
      <c r="J38" s="278">
        <v>140</v>
      </c>
      <c r="K38" s="278">
        <v>140</v>
      </c>
      <c r="L38" s="12"/>
      <c r="M38" s="13"/>
      <c r="N38" s="13"/>
      <c r="O38" s="15"/>
      <c r="P38" s="39"/>
      <c r="Q38" s="27"/>
      <c r="R38" s="27"/>
      <c r="S38" s="28"/>
      <c r="T38" s="39"/>
      <c r="U38" s="16"/>
      <c r="V38" s="37"/>
      <c r="W38" s="38"/>
      <c r="X38" s="223"/>
    </row>
    <row r="39" spans="2:24" ht="118.5" x14ac:dyDescent="0.25">
      <c r="B39" s="3" t="s">
        <v>133</v>
      </c>
      <c r="C39" s="131" t="s">
        <v>349</v>
      </c>
      <c r="D39" s="128" t="s">
        <v>134</v>
      </c>
      <c r="E39" s="179" t="s">
        <v>254</v>
      </c>
      <c r="F39" s="198" t="s">
        <v>275</v>
      </c>
      <c r="G39" s="253">
        <f t="shared" si="1"/>
        <v>960</v>
      </c>
      <c r="H39" s="278">
        <v>240</v>
      </c>
      <c r="I39" s="278">
        <v>240</v>
      </c>
      <c r="J39" s="278">
        <v>240</v>
      </c>
      <c r="K39" s="278">
        <v>240</v>
      </c>
      <c r="L39" s="12"/>
      <c r="M39" s="13"/>
      <c r="N39" s="13"/>
      <c r="O39" s="15"/>
      <c r="P39" s="39"/>
      <c r="Q39" s="27"/>
      <c r="R39" s="27"/>
      <c r="S39" s="28"/>
      <c r="T39" s="39"/>
      <c r="U39" s="16"/>
      <c r="V39" s="37"/>
      <c r="W39" s="38"/>
      <c r="X39" s="223"/>
    </row>
    <row r="40" spans="2:24" ht="102.75" x14ac:dyDescent="0.25">
      <c r="B40" s="76" t="s">
        <v>135</v>
      </c>
      <c r="C40" s="77" t="s">
        <v>350</v>
      </c>
      <c r="D40" s="132" t="s">
        <v>136</v>
      </c>
      <c r="E40" s="78" t="s">
        <v>254</v>
      </c>
      <c r="F40" s="200" t="s">
        <v>276</v>
      </c>
      <c r="G40" s="252">
        <f>SUM(H40:K40)</f>
        <v>816</v>
      </c>
      <c r="H40" s="278">
        <v>204</v>
      </c>
      <c r="I40" s="278">
        <v>204</v>
      </c>
      <c r="J40" s="278">
        <v>204</v>
      </c>
      <c r="K40" s="278">
        <v>204</v>
      </c>
      <c r="L40" s="12"/>
      <c r="M40" s="13"/>
      <c r="N40" s="13"/>
      <c r="O40" s="15"/>
      <c r="P40" s="39"/>
      <c r="Q40" s="27"/>
      <c r="R40" s="27"/>
      <c r="S40" s="28"/>
      <c r="T40" s="39"/>
      <c r="U40" s="16"/>
      <c r="V40" s="37"/>
      <c r="W40" s="38"/>
      <c r="X40" s="221"/>
    </row>
    <row r="41" spans="2:24" ht="102.75" x14ac:dyDescent="0.25">
      <c r="B41" s="3" t="s">
        <v>137</v>
      </c>
      <c r="C41" s="246" t="s">
        <v>351</v>
      </c>
      <c r="D41" s="4" t="s">
        <v>138</v>
      </c>
      <c r="E41" s="5" t="s">
        <v>254</v>
      </c>
      <c r="F41" s="5" t="s">
        <v>277</v>
      </c>
      <c r="G41" s="253">
        <f t="shared" si="1"/>
        <v>3176</v>
      </c>
      <c r="H41" s="278">
        <v>794</v>
      </c>
      <c r="I41" s="278">
        <v>794</v>
      </c>
      <c r="J41" s="278">
        <v>794</v>
      </c>
      <c r="K41" s="278">
        <v>794</v>
      </c>
      <c r="L41" s="12"/>
      <c r="M41" s="13"/>
      <c r="N41" s="13"/>
      <c r="O41" s="15"/>
      <c r="P41" s="39"/>
      <c r="Q41" s="27"/>
      <c r="R41" s="27"/>
      <c r="S41" s="28"/>
      <c r="T41" s="39"/>
      <c r="U41" s="16"/>
      <c r="V41" s="37"/>
      <c r="W41" s="38"/>
      <c r="X41" s="223"/>
    </row>
    <row r="42" spans="2:24" ht="202.5" x14ac:dyDescent="0.25">
      <c r="B42" s="116" t="s">
        <v>137</v>
      </c>
      <c r="C42" s="117" t="s">
        <v>139</v>
      </c>
      <c r="D42" s="121" t="s">
        <v>140</v>
      </c>
      <c r="E42" s="5" t="s">
        <v>254</v>
      </c>
      <c r="F42" s="5" t="s">
        <v>278</v>
      </c>
      <c r="G42" s="253">
        <f t="shared" si="1"/>
        <v>300</v>
      </c>
      <c r="H42" s="278">
        <v>75</v>
      </c>
      <c r="I42" s="278">
        <v>75</v>
      </c>
      <c r="J42" s="278">
        <v>75</v>
      </c>
      <c r="K42" s="278">
        <v>75</v>
      </c>
      <c r="L42" s="12"/>
      <c r="M42" s="13"/>
      <c r="N42" s="13"/>
      <c r="O42" s="15"/>
      <c r="P42" s="39"/>
      <c r="Q42" s="27"/>
      <c r="R42" s="27"/>
      <c r="S42" s="28"/>
      <c r="T42" s="39"/>
      <c r="U42" s="16"/>
      <c r="V42" s="37"/>
      <c r="W42" s="38"/>
      <c r="X42" s="223"/>
    </row>
    <row r="43" spans="2:24" ht="144" x14ac:dyDescent="0.25">
      <c r="B43" s="76" t="s">
        <v>141</v>
      </c>
      <c r="C43" s="77" t="s">
        <v>352</v>
      </c>
      <c r="D43" s="132" t="s">
        <v>142</v>
      </c>
      <c r="E43" s="78" t="s">
        <v>254</v>
      </c>
      <c r="F43" s="200" t="s">
        <v>397</v>
      </c>
      <c r="G43" s="252">
        <f>SUM(H43:K43)</f>
        <v>36000</v>
      </c>
      <c r="H43" s="278">
        <v>10000</v>
      </c>
      <c r="I43" s="278">
        <v>10500</v>
      </c>
      <c r="J43" s="278">
        <v>6500</v>
      </c>
      <c r="K43" s="278">
        <v>9000</v>
      </c>
      <c r="L43" s="12"/>
      <c r="M43" s="13"/>
      <c r="N43" s="13"/>
      <c r="O43" s="15"/>
      <c r="P43" s="39"/>
      <c r="Q43" s="27"/>
      <c r="R43" s="27"/>
      <c r="S43" s="28"/>
      <c r="T43" s="39"/>
      <c r="U43" s="16"/>
      <c r="V43" s="37"/>
      <c r="W43" s="38"/>
      <c r="X43" s="221"/>
    </row>
    <row r="44" spans="2:24" ht="143.25" x14ac:dyDescent="0.25">
      <c r="B44" s="133" t="s">
        <v>143</v>
      </c>
      <c r="C44" s="134" t="s">
        <v>353</v>
      </c>
      <c r="D44" s="135" t="s">
        <v>379</v>
      </c>
      <c r="E44" s="180" t="s">
        <v>254</v>
      </c>
      <c r="F44" s="180" t="s">
        <v>279</v>
      </c>
      <c r="G44" s="212">
        <f t="shared" si="1"/>
        <v>255</v>
      </c>
      <c r="H44" s="278">
        <v>45</v>
      </c>
      <c r="I44" s="278">
        <v>70</v>
      </c>
      <c r="J44" s="278">
        <v>80</v>
      </c>
      <c r="K44" s="278">
        <v>60</v>
      </c>
      <c r="L44" s="12"/>
      <c r="M44" s="13"/>
      <c r="N44" s="13"/>
      <c r="O44" s="15"/>
      <c r="P44" s="39"/>
      <c r="Q44" s="27"/>
      <c r="R44" s="27"/>
      <c r="S44" s="28"/>
      <c r="T44" s="39"/>
      <c r="U44" s="16"/>
      <c r="V44" s="37"/>
      <c r="W44" s="38"/>
      <c r="X44" s="223"/>
    </row>
    <row r="45" spans="2:24" ht="104.25" x14ac:dyDescent="0.25">
      <c r="B45" s="116" t="s">
        <v>144</v>
      </c>
      <c r="C45" s="129" t="s">
        <v>354</v>
      </c>
      <c r="D45" s="124" t="s">
        <v>145</v>
      </c>
      <c r="E45" s="177" t="s">
        <v>254</v>
      </c>
      <c r="F45" s="201" t="s">
        <v>280</v>
      </c>
      <c r="G45" s="212">
        <f t="shared" si="1"/>
        <v>590</v>
      </c>
      <c r="H45" s="278">
        <v>130</v>
      </c>
      <c r="I45" s="278">
        <v>130</v>
      </c>
      <c r="J45" s="278">
        <v>210</v>
      </c>
      <c r="K45" s="278">
        <v>120</v>
      </c>
      <c r="L45" s="12"/>
      <c r="M45" s="13"/>
      <c r="N45" s="13"/>
      <c r="O45" s="15"/>
      <c r="P45" s="39"/>
      <c r="Q45" s="27"/>
      <c r="R45" s="27"/>
      <c r="S45" s="28"/>
      <c r="T45" s="39"/>
      <c r="U45" s="16"/>
      <c r="V45" s="37"/>
      <c r="W45" s="38"/>
      <c r="X45" s="223"/>
    </row>
    <row r="46" spans="2:24" ht="131.25" x14ac:dyDescent="0.25">
      <c r="B46" s="116" t="s">
        <v>144</v>
      </c>
      <c r="C46" s="120" t="s">
        <v>146</v>
      </c>
      <c r="D46" s="117" t="s">
        <v>147</v>
      </c>
      <c r="E46" s="175" t="s">
        <v>254</v>
      </c>
      <c r="F46" s="175" t="s">
        <v>281</v>
      </c>
      <c r="G46" s="212">
        <f t="shared" si="1"/>
        <v>2250</v>
      </c>
      <c r="H46" s="278">
        <v>500</v>
      </c>
      <c r="I46" s="278">
        <v>750</v>
      </c>
      <c r="J46" s="278">
        <v>500</v>
      </c>
      <c r="K46" s="278">
        <v>500</v>
      </c>
      <c r="L46" s="12"/>
      <c r="M46" s="13"/>
      <c r="N46" s="13"/>
      <c r="O46" s="15"/>
      <c r="P46" s="39"/>
      <c r="Q46" s="27"/>
      <c r="R46" s="27"/>
      <c r="S46" s="28"/>
      <c r="T46" s="39"/>
      <c r="U46" s="16"/>
      <c r="V46" s="37"/>
      <c r="W46" s="38"/>
      <c r="X46" s="223"/>
    </row>
    <row r="47" spans="2:24" ht="102.75" x14ac:dyDescent="0.25">
      <c r="B47" s="3" t="s">
        <v>148</v>
      </c>
      <c r="C47" s="136" t="s">
        <v>355</v>
      </c>
      <c r="D47" s="130" t="s">
        <v>149</v>
      </c>
      <c r="E47" s="178" t="s">
        <v>254</v>
      </c>
      <c r="F47" s="178" t="s">
        <v>282</v>
      </c>
      <c r="G47" s="212">
        <f t="shared" si="1"/>
        <v>133</v>
      </c>
      <c r="H47" s="278">
        <v>33</v>
      </c>
      <c r="I47" s="278">
        <v>34</v>
      </c>
      <c r="J47" s="278">
        <v>33</v>
      </c>
      <c r="K47" s="278">
        <v>33</v>
      </c>
      <c r="L47" s="12"/>
      <c r="M47" s="13"/>
      <c r="N47" s="13"/>
      <c r="O47" s="15"/>
      <c r="P47" s="39"/>
      <c r="Q47" s="27"/>
      <c r="R47" s="27"/>
      <c r="S47" s="28"/>
      <c r="T47" s="39"/>
      <c r="U47" s="16"/>
      <c r="V47" s="37"/>
      <c r="W47" s="38"/>
      <c r="X47" s="223"/>
    </row>
    <row r="48" spans="2:24" ht="115.5" x14ac:dyDescent="0.25">
      <c r="B48" s="3" t="s">
        <v>150</v>
      </c>
      <c r="C48" s="136" t="s">
        <v>356</v>
      </c>
      <c r="D48" s="137" t="s">
        <v>380</v>
      </c>
      <c r="E48" s="178" t="s">
        <v>254</v>
      </c>
      <c r="F48" s="178" t="s">
        <v>283</v>
      </c>
      <c r="G48" s="212">
        <f t="shared" si="1"/>
        <v>1350</v>
      </c>
      <c r="H48" s="278">
        <v>300</v>
      </c>
      <c r="I48" s="278">
        <v>400</v>
      </c>
      <c r="J48" s="278">
        <v>350</v>
      </c>
      <c r="K48" s="278">
        <v>300</v>
      </c>
      <c r="L48" s="12"/>
      <c r="M48" s="13"/>
      <c r="N48" s="13"/>
      <c r="O48" s="15"/>
      <c r="P48" s="39"/>
      <c r="Q48" s="27"/>
      <c r="R48" s="27"/>
      <c r="S48" s="28"/>
      <c r="T48" s="39"/>
      <c r="U48" s="16"/>
      <c r="V48" s="37"/>
      <c r="W48" s="38"/>
      <c r="X48" s="223"/>
    </row>
    <row r="49" spans="2:24" ht="102.75" x14ac:dyDescent="0.25">
      <c r="B49" s="76" t="s">
        <v>151</v>
      </c>
      <c r="C49" s="77" t="s">
        <v>152</v>
      </c>
      <c r="D49" s="132" t="s">
        <v>153</v>
      </c>
      <c r="E49" s="78" t="s">
        <v>254</v>
      </c>
      <c r="F49" s="200" t="s">
        <v>398</v>
      </c>
      <c r="G49" s="205">
        <f t="shared" si="1"/>
        <v>786</v>
      </c>
      <c r="H49" s="278">
        <v>154</v>
      </c>
      <c r="I49" s="278">
        <v>237</v>
      </c>
      <c r="J49" s="278">
        <v>283</v>
      </c>
      <c r="K49" s="278">
        <v>112</v>
      </c>
      <c r="L49" s="12"/>
      <c r="M49" s="13"/>
      <c r="N49" s="13"/>
      <c r="O49" s="15"/>
      <c r="P49" s="39"/>
      <c r="Q49" s="27"/>
      <c r="R49" s="27"/>
      <c r="S49" s="28"/>
      <c r="T49" s="39"/>
      <c r="U49" s="16"/>
      <c r="V49" s="37"/>
      <c r="W49" s="38"/>
      <c r="X49" s="221"/>
    </row>
    <row r="50" spans="2:24" ht="174" x14ac:dyDescent="0.25">
      <c r="B50" s="3" t="s">
        <v>154</v>
      </c>
      <c r="C50" s="136" t="s">
        <v>155</v>
      </c>
      <c r="D50" s="137" t="s">
        <v>156</v>
      </c>
      <c r="E50" s="178" t="s">
        <v>254</v>
      </c>
      <c r="F50" s="178" t="s">
        <v>284</v>
      </c>
      <c r="G50" s="212">
        <f t="shared" si="1"/>
        <v>236</v>
      </c>
      <c r="H50" s="278">
        <v>70</v>
      </c>
      <c r="I50" s="278">
        <v>65</v>
      </c>
      <c r="J50" s="278">
        <v>35</v>
      </c>
      <c r="K50" s="278">
        <v>66</v>
      </c>
      <c r="L50" s="12"/>
      <c r="M50" s="13"/>
      <c r="N50" s="13"/>
      <c r="O50" s="15"/>
      <c r="P50" s="39"/>
      <c r="Q50" s="27"/>
      <c r="R50" s="27"/>
      <c r="S50" s="28"/>
      <c r="T50" s="39"/>
      <c r="U50" s="16"/>
      <c r="V50" s="37"/>
      <c r="W50" s="38"/>
      <c r="X50" s="223"/>
    </row>
    <row r="51" spans="2:24" ht="118.5" x14ac:dyDescent="0.25">
      <c r="B51" s="3" t="s">
        <v>154</v>
      </c>
      <c r="C51" s="136" t="s">
        <v>157</v>
      </c>
      <c r="D51" s="130" t="s">
        <v>158</v>
      </c>
      <c r="E51" s="178" t="s">
        <v>254</v>
      </c>
      <c r="F51" s="178" t="s">
        <v>285</v>
      </c>
      <c r="G51" s="212">
        <f t="shared" si="1"/>
        <v>20510</v>
      </c>
      <c r="H51" s="278">
        <v>5600</v>
      </c>
      <c r="I51" s="278">
        <v>7500</v>
      </c>
      <c r="J51" s="278">
        <v>2940</v>
      </c>
      <c r="K51" s="278">
        <v>4470</v>
      </c>
      <c r="L51" s="12"/>
      <c r="M51" s="13"/>
      <c r="N51" s="13"/>
      <c r="O51" s="15"/>
      <c r="P51" s="39"/>
      <c r="Q51" s="27"/>
      <c r="R51" s="27"/>
      <c r="S51" s="28"/>
      <c r="T51" s="39"/>
      <c r="U51" s="16"/>
      <c r="V51" s="37"/>
      <c r="W51" s="38"/>
      <c r="X51" s="223"/>
    </row>
    <row r="52" spans="2:24" ht="145.5" x14ac:dyDescent="0.25">
      <c r="B52" s="155" t="s">
        <v>159</v>
      </c>
      <c r="C52" s="156" t="s">
        <v>419</v>
      </c>
      <c r="D52" s="157" t="s">
        <v>241</v>
      </c>
      <c r="E52" s="181" t="s">
        <v>254</v>
      </c>
      <c r="F52" s="202" t="s">
        <v>286</v>
      </c>
      <c r="G52" s="212">
        <f t="shared" si="1"/>
        <v>215</v>
      </c>
      <c r="H52" s="278">
        <v>51</v>
      </c>
      <c r="I52" s="278">
        <v>69</v>
      </c>
      <c r="J52" s="278">
        <v>40</v>
      </c>
      <c r="K52" s="278">
        <v>55</v>
      </c>
      <c r="L52" s="12"/>
      <c r="M52" s="13"/>
      <c r="N52" s="13"/>
      <c r="O52" s="15"/>
      <c r="P52" s="39"/>
      <c r="Q52" s="27"/>
      <c r="R52" s="27"/>
      <c r="S52" s="28"/>
      <c r="T52" s="39"/>
      <c r="U52" s="16"/>
      <c r="V52" s="37"/>
      <c r="W52" s="38"/>
      <c r="X52" s="223"/>
    </row>
    <row r="53" spans="2:24" ht="144" x14ac:dyDescent="0.25">
      <c r="B53" s="76" t="s">
        <v>160</v>
      </c>
      <c r="C53" s="77" t="s">
        <v>357</v>
      </c>
      <c r="D53" s="123" t="s">
        <v>161</v>
      </c>
      <c r="E53" s="78" t="s">
        <v>254</v>
      </c>
      <c r="F53" s="203" t="s">
        <v>287</v>
      </c>
      <c r="G53" s="213">
        <f t="shared" si="1"/>
        <v>14338</v>
      </c>
      <c r="H53" s="278">
        <v>2966</v>
      </c>
      <c r="I53" s="278">
        <v>3241</v>
      </c>
      <c r="J53" s="278">
        <v>4084</v>
      </c>
      <c r="K53" s="278">
        <v>4047</v>
      </c>
      <c r="L53" s="12"/>
      <c r="M53" s="13"/>
      <c r="N53" s="13"/>
      <c r="O53" s="15"/>
      <c r="P53" s="39"/>
      <c r="Q53" s="27"/>
      <c r="R53" s="27"/>
      <c r="S53" s="28"/>
      <c r="T53" s="39"/>
      <c r="U53" s="16"/>
      <c r="V53" s="37"/>
      <c r="W53" s="38"/>
      <c r="X53" s="221"/>
    </row>
    <row r="54" spans="2:24" ht="172.5" x14ac:dyDescent="0.25">
      <c r="B54" s="3" t="s">
        <v>162</v>
      </c>
      <c r="C54" s="246" t="s">
        <v>358</v>
      </c>
      <c r="D54" s="130" t="s">
        <v>163</v>
      </c>
      <c r="E54" s="5" t="s">
        <v>254</v>
      </c>
      <c r="F54" s="198" t="s">
        <v>287</v>
      </c>
      <c r="G54" s="212">
        <f t="shared" si="1"/>
        <v>2418</v>
      </c>
      <c r="H54" s="278">
        <v>626</v>
      </c>
      <c r="I54" s="278">
        <v>568</v>
      </c>
      <c r="J54" s="278">
        <v>597</v>
      </c>
      <c r="K54" s="278">
        <v>627</v>
      </c>
      <c r="L54" s="12"/>
      <c r="M54" s="13"/>
      <c r="N54" s="13"/>
      <c r="O54" s="15"/>
      <c r="P54" s="39"/>
      <c r="Q54" s="27"/>
      <c r="R54" s="27"/>
      <c r="S54" s="28"/>
      <c r="T54" s="39"/>
      <c r="U54" s="16"/>
      <c r="V54" s="37"/>
      <c r="W54" s="38"/>
      <c r="X54" s="223"/>
    </row>
    <row r="55" spans="2:24" ht="105" x14ac:dyDescent="0.25">
      <c r="B55" s="3" t="s">
        <v>162</v>
      </c>
      <c r="C55" s="246" t="s">
        <v>359</v>
      </c>
      <c r="D55" s="130" t="s">
        <v>381</v>
      </c>
      <c r="E55" s="5" t="s">
        <v>254</v>
      </c>
      <c r="F55" s="198" t="s">
        <v>287</v>
      </c>
      <c r="G55" s="212">
        <f t="shared" si="1"/>
        <v>7276</v>
      </c>
      <c r="H55" s="278">
        <v>1879</v>
      </c>
      <c r="I55" s="278">
        <v>1680</v>
      </c>
      <c r="J55" s="278">
        <v>1888</v>
      </c>
      <c r="K55" s="278">
        <v>1829</v>
      </c>
      <c r="L55" s="12"/>
      <c r="M55" s="13"/>
      <c r="N55" s="13"/>
      <c r="O55" s="15"/>
      <c r="P55" s="39"/>
      <c r="Q55" s="27"/>
      <c r="R55" s="27"/>
      <c r="S55" s="28"/>
      <c r="T55" s="39"/>
      <c r="U55" s="16"/>
      <c r="V55" s="37"/>
      <c r="W55" s="38"/>
      <c r="X55" s="223"/>
    </row>
    <row r="56" spans="2:24" ht="117" x14ac:dyDescent="0.25">
      <c r="B56" s="3" t="s">
        <v>164</v>
      </c>
      <c r="C56" s="136" t="s">
        <v>420</v>
      </c>
      <c r="D56" s="130" t="s">
        <v>382</v>
      </c>
      <c r="E56" s="178" t="s">
        <v>254</v>
      </c>
      <c r="F56" s="178" t="s">
        <v>399</v>
      </c>
      <c r="G56" s="212">
        <f t="shared" si="1"/>
        <v>13366</v>
      </c>
      <c r="H56" s="278">
        <v>3341</v>
      </c>
      <c r="I56" s="278">
        <v>3342</v>
      </c>
      <c r="J56" s="278">
        <v>3341</v>
      </c>
      <c r="K56" s="278">
        <v>3342</v>
      </c>
      <c r="L56" s="12"/>
      <c r="M56" s="13"/>
      <c r="N56" s="13"/>
      <c r="O56" s="15"/>
      <c r="P56" s="39"/>
      <c r="Q56" s="27"/>
      <c r="R56" s="27"/>
      <c r="S56" s="28"/>
      <c r="T56" s="39"/>
      <c r="U56" s="16"/>
      <c r="V56" s="37"/>
      <c r="W56" s="38"/>
      <c r="X56" s="223"/>
    </row>
    <row r="57" spans="2:24" ht="131.25" x14ac:dyDescent="0.25">
      <c r="B57" s="3" t="s">
        <v>165</v>
      </c>
      <c r="C57" s="129" t="s">
        <v>166</v>
      </c>
      <c r="D57" s="130" t="s">
        <v>383</v>
      </c>
      <c r="E57" s="178" t="s">
        <v>254</v>
      </c>
      <c r="F57" s="178" t="s">
        <v>288</v>
      </c>
      <c r="G57" s="212">
        <f t="shared" si="1"/>
        <v>1651</v>
      </c>
      <c r="H57" s="278">
        <v>392</v>
      </c>
      <c r="I57" s="278">
        <v>399</v>
      </c>
      <c r="J57" s="278">
        <v>441</v>
      </c>
      <c r="K57" s="278">
        <v>419</v>
      </c>
      <c r="L57" s="12"/>
      <c r="M57" s="13"/>
      <c r="N57" s="13"/>
      <c r="O57" s="15"/>
      <c r="P57" s="39"/>
      <c r="Q57" s="27"/>
      <c r="R57" s="27"/>
      <c r="S57" s="28"/>
      <c r="T57" s="39"/>
      <c r="U57" s="16"/>
      <c r="V57" s="37"/>
      <c r="W57" s="38"/>
      <c r="X57" s="223"/>
    </row>
    <row r="58" spans="2:24" ht="189.75" x14ac:dyDescent="0.25">
      <c r="B58" s="138" t="s">
        <v>167</v>
      </c>
      <c r="C58" s="139" t="s">
        <v>168</v>
      </c>
      <c r="D58" s="140" t="s">
        <v>169</v>
      </c>
      <c r="E58" s="182" t="s">
        <v>254</v>
      </c>
      <c r="F58" s="204" t="s">
        <v>289</v>
      </c>
      <c r="G58" s="213">
        <f t="shared" si="1"/>
        <v>966</v>
      </c>
      <c r="H58" s="278">
        <v>264</v>
      </c>
      <c r="I58" s="278">
        <v>174</v>
      </c>
      <c r="J58" s="278">
        <v>228</v>
      </c>
      <c r="K58" s="278">
        <v>300</v>
      </c>
      <c r="L58" s="12"/>
      <c r="M58" s="13"/>
      <c r="N58" s="13"/>
      <c r="O58" s="15"/>
      <c r="P58" s="39"/>
      <c r="Q58" s="27"/>
      <c r="R58" s="27"/>
      <c r="S58" s="28"/>
      <c r="T58" s="39"/>
      <c r="U58" s="16"/>
      <c r="V58" s="37"/>
      <c r="W58" s="38"/>
      <c r="X58" s="221"/>
    </row>
    <row r="59" spans="2:24" ht="103.5" x14ac:dyDescent="0.25">
      <c r="B59" s="141" t="s">
        <v>170</v>
      </c>
      <c r="C59" s="142" t="s">
        <v>360</v>
      </c>
      <c r="D59" s="143" t="s">
        <v>171</v>
      </c>
      <c r="E59" s="183" t="s">
        <v>254</v>
      </c>
      <c r="F59" s="186" t="s">
        <v>290</v>
      </c>
      <c r="G59" s="212">
        <f t="shared" si="1"/>
        <v>106</v>
      </c>
      <c r="H59" s="278">
        <f>24+5</f>
        <v>29</v>
      </c>
      <c r="I59" s="278">
        <f>11+8</f>
        <v>19</v>
      </c>
      <c r="J59" s="278">
        <f>20+5</f>
        <v>25</v>
      </c>
      <c r="K59" s="278">
        <f>23+10</f>
        <v>33</v>
      </c>
      <c r="L59" s="12"/>
      <c r="M59" s="13"/>
      <c r="N59" s="13"/>
      <c r="O59" s="15"/>
      <c r="P59" s="39"/>
      <c r="Q59" s="27"/>
      <c r="R59" s="27"/>
      <c r="S59" s="28"/>
      <c r="T59" s="39"/>
      <c r="U59" s="16"/>
      <c r="V59" s="37"/>
      <c r="W59" s="38"/>
      <c r="X59" s="223"/>
    </row>
    <row r="60" spans="2:24" ht="103.5" x14ac:dyDescent="0.25">
      <c r="B60" s="141" t="s">
        <v>170</v>
      </c>
      <c r="C60" s="142" t="s">
        <v>361</v>
      </c>
      <c r="D60" s="143" t="s">
        <v>172</v>
      </c>
      <c r="E60" s="183" t="s">
        <v>254</v>
      </c>
      <c r="F60" s="186" t="s">
        <v>291</v>
      </c>
      <c r="G60" s="212">
        <f t="shared" si="1"/>
        <v>1802</v>
      </c>
      <c r="H60" s="278">
        <f>174+87+116+116</f>
        <v>493</v>
      </c>
      <c r="I60" s="278">
        <f>114+57+76+76</f>
        <v>323</v>
      </c>
      <c r="J60" s="278">
        <f>150+75+100+100</f>
        <v>425</v>
      </c>
      <c r="K60" s="278">
        <f>198+99+132+132</f>
        <v>561</v>
      </c>
      <c r="L60" s="12"/>
      <c r="M60" s="13"/>
      <c r="N60" s="13"/>
      <c r="O60" s="15"/>
      <c r="P60" s="39"/>
      <c r="Q60" s="27"/>
      <c r="R60" s="27"/>
      <c r="S60" s="28"/>
      <c r="T60" s="39"/>
      <c r="U60" s="16"/>
      <c r="V60" s="37"/>
      <c r="W60" s="38"/>
      <c r="X60" s="223"/>
    </row>
    <row r="61" spans="2:24" ht="103.5" x14ac:dyDescent="0.25">
      <c r="B61" s="141" t="s">
        <v>170</v>
      </c>
      <c r="C61" s="142" t="s">
        <v>362</v>
      </c>
      <c r="D61" s="143" t="s">
        <v>173</v>
      </c>
      <c r="E61" s="183" t="s">
        <v>254</v>
      </c>
      <c r="F61" s="186" t="s">
        <v>292</v>
      </c>
      <c r="G61" s="212">
        <f t="shared" si="1"/>
        <v>6758</v>
      </c>
      <c r="H61" s="278">
        <f>348+377+777+250</f>
        <v>1752</v>
      </c>
      <c r="I61" s="278">
        <f>228+247+777+250</f>
        <v>1502</v>
      </c>
      <c r="J61" s="278">
        <f>300+325+777+250</f>
        <v>1652</v>
      </c>
      <c r="K61" s="278">
        <f>396+429+777+250</f>
        <v>1852</v>
      </c>
      <c r="L61" s="12"/>
      <c r="M61" s="13"/>
      <c r="N61" s="13"/>
      <c r="O61" s="15"/>
      <c r="P61" s="39"/>
      <c r="Q61" s="27"/>
      <c r="R61" s="27"/>
      <c r="S61" s="28"/>
      <c r="T61" s="39"/>
      <c r="U61" s="16"/>
      <c r="V61" s="37"/>
      <c r="W61" s="38"/>
      <c r="X61" s="223"/>
    </row>
    <row r="62" spans="2:24" ht="103.5" x14ac:dyDescent="0.25">
      <c r="B62" s="141" t="s">
        <v>170</v>
      </c>
      <c r="C62" s="142" t="s">
        <v>363</v>
      </c>
      <c r="D62" s="143" t="s">
        <v>174</v>
      </c>
      <c r="E62" s="183" t="s">
        <v>254</v>
      </c>
      <c r="F62" s="186" t="s">
        <v>292</v>
      </c>
      <c r="G62" s="212">
        <f t="shared" si="1"/>
        <v>16272</v>
      </c>
      <c r="H62" s="278">
        <v>4425</v>
      </c>
      <c r="I62" s="278">
        <v>2902</v>
      </c>
      <c r="J62" s="278">
        <v>3850</v>
      </c>
      <c r="K62" s="278">
        <v>5095</v>
      </c>
      <c r="L62" s="12"/>
      <c r="M62" s="13"/>
      <c r="N62" s="13"/>
      <c r="O62" s="15"/>
      <c r="P62" s="39"/>
      <c r="Q62" s="27"/>
      <c r="R62" s="27"/>
      <c r="S62" s="28"/>
      <c r="T62" s="39"/>
      <c r="U62" s="16"/>
      <c r="V62" s="37"/>
      <c r="W62" s="38"/>
      <c r="X62" s="223"/>
    </row>
    <row r="63" spans="2:24" ht="103.5" x14ac:dyDescent="0.25">
      <c r="B63" s="141" t="s">
        <v>170</v>
      </c>
      <c r="C63" s="142" t="s">
        <v>364</v>
      </c>
      <c r="D63" s="143" t="s">
        <v>384</v>
      </c>
      <c r="E63" s="183" t="s">
        <v>254</v>
      </c>
      <c r="F63" s="186" t="s">
        <v>293</v>
      </c>
      <c r="G63" s="212">
        <f t="shared" si="1"/>
        <v>2304</v>
      </c>
      <c r="H63" s="278">
        <v>576</v>
      </c>
      <c r="I63" s="278">
        <v>576</v>
      </c>
      <c r="J63" s="278">
        <v>576</v>
      </c>
      <c r="K63" s="278">
        <v>576</v>
      </c>
      <c r="L63" s="12"/>
      <c r="M63" s="13"/>
      <c r="N63" s="13"/>
      <c r="O63" s="15"/>
      <c r="P63" s="39"/>
      <c r="Q63" s="27"/>
      <c r="R63" s="27"/>
      <c r="S63" s="28"/>
      <c r="T63" s="39"/>
      <c r="U63" s="16"/>
      <c r="V63" s="37"/>
      <c r="W63" s="38"/>
      <c r="X63" s="223"/>
    </row>
    <row r="64" spans="2:24" ht="173.25" x14ac:dyDescent="0.25">
      <c r="B64" s="76" t="s">
        <v>175</v>
      </c>
      <c r="C64" s="77" t="s">
        <v>410</v>
      </c>
      <c r="D64" s="132" t="s">
        <v>385</v>
      </c>
      <c r="E64" s="78" t="s">
        <v>254</v>
      </c>
      <c r="F64" s="205" t="s">
        <v>291</v>
      </c>
      <c r="G64" s="213">
        <f t="shared" si="1"/>
        <v>6369</v>
      </c>
      <c r="H64" s="278">
        <v>1607</v>
      </c>
      <c r="I64" s="278">
        <v>1348</v>
      </c>
      <c r="J64" s="278">
        <v>1487</v>
      </c>
      <c r="K64" s="278">
        <v>1927</v>
      </c>
      <c r="L64" s="12"/>
      <c r="M64" s="13"/>
      <c r="N64" s="13"/>
      <c r="O64" s="15"/>
      <c r="P64" s="39"/>
      <c r="Q64" s="27"/>
      <c r="R64" s="27"/>
      <c r="S64" s="28"/>
      <c r="T64" s="39"/>
      <c r="U64" s="16"/>
      <c r="V64" s="37"/>
      <c r="W64" s="38"/>
      <c r="X64" s="221"/>
    </row>
    <row r="65" spans="2:24" ht="103.5" x14ac:dyDescent="0.25">
      <c r="B65" s="3" t="s">
        <v>176</v>
      </c>
      <c r="C65" s="246" t="s">
        <v>332</v>
      </c>
      <c r="D65" s="4" t="s">
        <v>333</v>
      </c>
      <c r="E65" s="5" t="s">
        <v>254</v>
      </c>
      <c r="F65" s="206" t="s">
        <v>335</v>
      </c>
      <c r="G65" s="212">
        <f t="shared" si="1"/>
        <v>329</v>
      </c>
      <c r="H65" s="278">
        <v>76</v>
      </c>
      <c r="I65" s="278">
        <v>74</v>
      </c>
      <c r="J65" s="278">
        <v>86</v>
      </c>
      <c r="K65" s="278">
        <v>93</v>
      </c>
      <c r="L65" s="12"/>
      <c r="M65" s="13"/>
      <c r="N65" s="13"/>
      <c r="O65" s="15"/>
      <c r="P65" s="39"/>
      <c r="Q65" s="27"/>
      <c r="R65" s="27"/>
      <c r="S65" s="28"/>
      <c r="T65" s="39"/>
      <c r="U65" s="16"/>
      <c r="V65" s="37"/>
      <c r="W65" s="38"/>
      <c r="X65" s="223"/>
    </row>
    <row r="66" spans="2:24" ht="173.25" x14ac:dyDescent="0.25">
      <c r="B66" s="3" t="s">
        <v>176</v>
      </c>
      <c r="C66" s="246" t="s">
        <v>365</v>
      </c>
      <c r="D66" s="4" t="s">
        <v>386</v>
      </c>
      <c r="E66" s="5" t="s">
        <v>254</v>
      </c>
      <c r="F66" s="206" t="s">
        <v>336</v>
      </c>
      <c r="G66" s="212">
        <f t="shared" si="1"/>
        <v>1148</v>
      </c>
      <c r="H66" s="278">
        <v>349</v>
      </c>
      <c r="I66" s="278">
        <v>241</v>
      </c>
      <c r="J66" s="278">
        <v>289</v>
      </c>
      <c r="K66" s="278">
        <v>269</v>
      </c>
      <c r="L66" s="12"/>
      <c r="M66" s="13"/>
      <c r="N66" s="13"/>
      <c r="O66" s="15"/>
      <c r="P66" s="39"/>
      <c r="Q66" s="27"/>
      <c r="R66" s="27"/>
      <c r="S66" s="28"/>
      <c r="T66" s="39"/>
      <c r="U66" s="16"/>
      <c r="V66" s="37"/>
      <c r="W66" s="38"/>
      <c r="X66" s="223"/>
    </row>
    <row r="67" spans="2:24" ht="160.5" x14ac:dyDescent="0.25">
      <c r="B67" s="3" t="s">
        <v>176</v>
      </c>
      <c r="C67" s="246" t="s">
        <v>366</v>
      </c>
      <c r="D67" s="4" t="s">
        <v>177</v>
      </c>
      <c r="E67" s="5" t="s">
        <v>254</v>
      </c>
      <c r="F67" s="206" t="s">
        <v>294</v>
      </c>
      <c r="G67" s="212">
        <f t="shared" si="1"/>
        <v>4906</v>
      </c>
      <c r="H67" s="278">
        <v>1385</v>
      </c>
      <c r="I67" s="278">
        <v>785</v>
      </c>
      <c r="J67" s="278">
        <v>1298</v>
      </c>
      <c r="K67" s="278">
        <v>1438</v>
      </c>
      <c r="L67" s="12"/>
      <c r="M67" s="13"/>
      <c r="N67" s="13"/>
      <c r="O67" s="15"/>
      <c r="P67" s="39"/>
      <c r="Q67" s="27"/>
      <c r="R67" s="27"/>
      <c r="S67" s="28"/>
      <c r="T67" s="39"/>
      <c r="U67" s="16"/>
      <c r="V67" s="37"/>
      <c r="W67" s="38"/>
      <c r="X67" s="223"/>
    </row>
    <row r="68" spans="2:24" ht="103.5" x14ac:dyDescent="0.25">
      <c r="B68" s="3" t="s">
        <v>176</v>
      </c>
      <c r="C68" s="117" t="s">
        <v>334</v>
      </c>
      <c r="D68" s="4" t="s">
        <v>178</v>
      </c>
      <c r="E68" s="5" t="s">
        <v>254</v>
      </c>
      <c r="F68" s="206" t="s">
        <v>292</v>
      </c>
      <c r="G68" s="212">
        <f t="shared" si="1"/>
        <v>32246</v>
      </c>
      <c r="H68" s="278">
        <v>7968</v>
      </c>
      <c r="I68" s="278">
        <v>7820</v>
      </c>
      <c r="J68" s="278">
        <v>8118</v>
      </c>
      <c r="K68" s="278">
        <v>8340</v>
      </c>
      <c r="L68" s="12"/>
      <c r="M68" s="13"/>
      <c r="N68" s="13"/>
      <c r="O68" s="15"/>
      <c r="P68" s="39"/>
      <c r="Q68" s="27"/>
      <c r="R68" s="27"/>
      <c r="S68" s="28"/>
      <c r="T68" s="39"/>
      <c r="U68" s="16"/>
      <c r="V68" s="37"/>
      <c r="W68" s="38"/>
      <c r="X68" s="223"/>
    </row>
    <row r="69" spans="2:24" ht="103.5" x14ac:dyDescent="0.25">
      <c r="B69" s="3" t="s">
        <v>176</v>
      </c>
      <c r="C69" s="117" t="s">
        <v>367</v>
      </c>
      <c r="D69" s="4" t="s">
        <v>179</v>
      </c>
      <c r="E69" s="5" t="s">
        <v>254</v>
      </c>
      <c r="F69" s="206" t="s">
        <v>292</v>
      </c>
      <c r="G69" s="212">
        <f t="shared" si="1"/>
        <v>180655</v>
      </c>
      <c r="H69" s="278">
        <v>43652</v>
      </c>
      <c r="I69" s="278">
        <v>43211</v>
      </c>
      <c r="J69" s="278">
        <v>45965</v>
      </c>
      <c r="K69" s="278">
        <v>47827</v>
      </c>
      <c r="L69" s="12"/>
      <c r="M69" s="13"/>
      <c r="N69" s="13"/>
      <c r="O69" s="15"/>
      <c r="P69" s="39"/>
      <c r="Q69" s="27"/>
      <c r="R69" s="27"/>
      <c r="S69" s="28"/>
      <c r="T69" s="39"/>
      <c r="U69" s="16"/>
      <c r="V69" s="37"/>
      <c r="W69" s="38"/>
      <c r="X69" s="223"/>
    </row>
    <row r="70" spans="2:24" ht="158.25" x14ac:dyDescent="0.25">
      <c r="B70" s="76" t="s">
        <v>180</v>
      </c>
      <c r="C70" s="77" t="s">
        <v>368</v>
      </c>
      <c r="D70" s="123" t="s">
        <v>387</v>
      </c>
      <c r="E70" s="78" t="s">
        <v>254</v>
      </c>
      <c r="F70" s="200" t="s">
        <v>400</v>
      </c>
      <c r="G70" s="213">
        <f t="shared" si="1"/>
        <v>3275</v>
      </c>
      <c r="H70" s="278">
        <v>1123</v>
      </c>
      <c r="I70" s="278">
        <v>687</v>
      </c>
      <c r="J70" s="278">
        <v>692</v>
      </c>
      <c r="K70" s="278">
        <v>773</v>
      </c>
      <c r="L70" s="12"/>
      <c r="M70" s="13"/>
      <c r="N70" s="13"/>
      <c r="O70" s="15"/>
      <c r="P70" s="39"/>
      <c r="Q70" s="27"/>
      <c r="R70" s="27"/>
      <c r="S70" s="28"/>
      <c r="T70" s="39"/>
      <c r="U70" s="16"/>
      <c r="V70" s="37"/>
      <c r="W70" s="38"/>
      <c r="X70" s="221"/>
    </row>
    <row r="71" spans="2:24" ht="102.75" x14ac:dyDescent="0.25">
      <c r="B71" s="3" t="s">
        <v>181</v>
      </c>
      <c r="C71" s="136" t="s">
        <v>369</v>
      </c>
      <c r="D71" s="130" t="s">
        <v>182</v>
      </c>
      <c r="E71" s="178" t="s">
        <v>254</v>
      </c>
      <c r="F71" s="178" t="s">
        <v>295</v>
      </c>
      <c r="G71" s="212">
        <f>SUM(H71:K71)</f>
        <v>1893</v>
      </c>
      <c r="H71" s="278">
        <v>476</v>
      </c>
      <c r="I71" s="278">
        <v>442</v>
      </c>
      <c r="J71" s="278">
        <v>496</v>
      </c>
      <c r="K71" s="278">
        <v>479</v>
      </c>
      <c r="L71" s="12"/>
      <c r="M71" s="13"/>
      <c r="N71" s="13"/>
      <c r="O71" s="15"/>
      <c r="P71" s="39"/>
      <c r="Q71" s="27"/>
      <c r="R71" s="27"/>
      <c r="S71" s="28"/>
      <c r="T71" s="39"/>
      <c r="U71" s="16"/>
      <c r="V71" s="37"/>
      <c r="W71" s="38"/>
      <c r="X71" s="223"/>
    </row>
    <row r="72" spans="2:24" ht="102.75" x14ac:dyDescent="0.25">
      <c r="B72" s="116" t="s">
        <v>181</v>
      </c>
      <c r="C72" s="136" t="s">
        <v>183</v>
      </c>
      <c r="D72" s="130" t="s">
        <v>388</v>
      </c>
      <c r="E72" s="178" t="s">
        <v>254</v>
      </c>
      <c r="F72" s="178" t="s">
        <v>296</v>
      </c>
      <c r="G72" s="212">
        <f t="shared" ref="G72:G87" si="3">SUM(H72:K72)</f>
        <v>20</v>
      </c>
      <c r="H72" s="278">
        <v>8</v>
      </c>
      <c r="I72" s="278">
        <v>2</v>
      </c>
      <c r="J72" s="278">
        <v>3</v>
      </c>
      <c r="K72" s="278">
        <v>7</v>
      </c>
      <c r="L72" s="12"/>
      <c r="M72" s="13"/>
      <c r="N72" s="13"/>
      <c r="O72" s="15"/>
      <c r="P72" s="39"/>
      <c r="Q72" s="27"/>
      <c r="R72" s="27"/>
      <c r="S72" s="28"/>
      <c r="T72" s="39"/>
      <c r="U72" s="16"/>
      <c r="V72" s="37"/>
      <c r="W72" s="38"/>
      <c r="X72" s="223"/>
    </row>
    <row r="73" spans="2:24" ht="102.75" x14ac:dyDescent="0.25">
      <c r="B73" s="3" t="s">
        <v>181</v>
      </c>
      <c r="C73" s="136" t="s">
        <v>184</v>
      </c>
      <c r="D73" s="130" t="s">
        <v>185</v>
      </c>
      <c r="E73" s="178" t="s">
        <v>254</v>
      </c>
      <c r="F73" s="178" t="s">
        <v>297</v>
      </c>
      <c r="G73" s="212">
        <f t="shared" si="3"/>
        <v>13</v>
      </c>
      <c r="H73" s="278">
        <v>2</v>
      </c>
      <c r="I73" s="278">
        <v>5</v>
      </c>
      <c r="J73" s="278">
        <v>4</v>
      </c>
      <c r="K73" s="278">
        <v>2</v>
      </c>
      <c r="L73" s="12"/>
      <c r="M73" s="13"/>
      <c r="N73" s="13"/>
      <c r="O73" s="15"/>
      <c r="P73" s="39"/>
      <c r="Q73" s="27"/>
      <c r="R73" s="27"/>
      <c r="S73" s="28"/>
      <c r="T73" s="39"/>
      <c r="U73" s="16"/>
      <c r="V73" s="37"/>
      <c r="W73" s="38"/>
      <c r="X73" s="223"/>
    </row>
    <row r="74" spans="2:24" ht="102.75" x14ac:dyDescent="0.25">
      <c r="B74" s="158" t="s">
        <v>186</v>
      </c>
      <c r="C74" s="159" t="s">
        <v>187</v>
      </c>
      <c r="D74" s="160" t="s">
        <v>389</v>
      </c>
      <c r="E74" s="184" t="s">
        <v>254</v>
      </c>
      <c r="F74" s="184" t="s">
        <v>274</v>
      </c>
      <c r="G74" s="213">
        <f t="shared" si="3"/>
        <v>8130</v>
      </c>
      <c r="H74" s="278">
        <v>2700</v>
      </c>
      <c r="I74" s="278">
        <v>1500</v>
      </c>
      <c r="J74" s="278">
        <v>1580</v>
      </c>
      <c r="K74" s="278">
        <v>2350</v>
      </c>
      <c r="L74" s="12"/>
      <c r="M74" s="13"/>
      <c r="N74" s="13"/>
      <c r="O74" s="15"/>
      <c r="P74" s="39"/>
      <c r="Q74" s="27"/>
      <c r="R74" s="27"/>
      <c r="S74" s="28"/>
      <c r="T74" s="39"/>
      <c r="U74" s="16"/>
      <c r="V74" s="37"/>
      <c r="W74" s="38"/>
      <c r="X74" s="221"/>
    </row>
    <row r="75" spans="2:24" ht="117.75" x14ac:dyDescent="0.25">
      <c r="B75" s="155" t="s">
        <v>188</v>
      </c>
      <c r="C75" s="246" t="s">
        <v>189</v>
      </c>
      <c r="D75" s="4" t="s">
        <v>390</v>
      </c>
      <c r="E75" s="5" t="s">
        <v>254</v>
      </c>
      <c r="F75" s="5" t="s">
        <v>298</v>
      </c>
      <c r="G75" s="236">
        <f t="shared" si="3"/>
        <v>15</v>
      </c>
      <c r="H75" s="278">
        <v>3</v>
      </c>
      <c r="I75" s="278">
        <v>3</v>
      </c>
      <c r="J75" s="278">
        <v>4</v>
      </c>
      <c r="K75" s="278">
        <v>5</v>
      </c>
      <c r="L75" s="12"/>
      <c r="M75" s="13"/>
      <c r="N75" s="13"/>
      <c r="O75" s="15"/>
      <c r="P75" s="39"/>
      <c r="Q75" s="27"/>
      <c r="R75" s="27"/>
      <c r="S75" s="28"/>
      <c r="T75" s="39"/>
      <c r="U75" s="16"/>
      <c r="V75" s="37"/>
      <c r="W75" s="38"/>
      <c r="X75" s="223"/>
    </row>
    <row r="76" spans="2:24" ht="144" x14ac:dyDescent="0.25">
      <c r="B76" s="238" t="s">
        <v>190</v>
      </c>
      <c r="C76" s="255" t="s">
        <v>191</v>
      </c>
      <c r="D76" s="256" t="s">
        <v>391</v>
      </c>
      <c r="E76" s="260" t="s">
        <v>254</v>
      </c>
      <c r="F76" s="261" t="s">
        <v>299</v>
      </c>
      <c r="G76" s="213">
        <f t="shared" si="3"/>
        <v>2500</v>
      </c>
      <c r="H76" s="278">
        <v>600</v>
      </c>
      <c r="I76" s="278">
        <v>750</v>
      </c>
      <c r="J76" s="278">
        <v>650</v>
      </c>
      <c r="K76" s="278">
        <v>500</v>
      </c>
      <c r="L76" s="12"/>
      <c r="M76" s="13"/>
      <c r="N76" s="13"/>
      <c r="O76" s="15"/>
      <c r="P76" s="39"/>
      <c r="Q76" s="27"/>
      <c r="R76" s="27"/>
      <c r="S76" s="28"/>
      <c r="T76" s="39"/>
      <c r="U76" s="16"/>
      <c r="V76" s="37"/>
      <c r="W76" s="38"/>
      <c r="X76" s="221"/>
    </row>
    <row r="77" spans="2:24" ht="102.75" x14ac:dyDescent="0.25">
      <c r="B77" s="237" t="s">
        <v>192</v>
      </c>
      <c r="C77" s="257" t="s">
        <v>193</v>
      </c>
      <c r="D77" s="258" t="s">
        <v>392</v>
      </c>
      <c r="E77" s="262" t="s">
        <v>254</v>
      </c>
      <c r="F77" s="263" t="s">
        <v>300</v>
      </c>
      <c r="G77" s="236">
        <f t="shared" si="3"/>
        <v>370</v>
      </c>
      <c r="H77" s="278">
        <v>85</v>
      </c>
      <c r="I77" s="278">
        <v>110</v>
      </c>
      <c r="J77" s="278">
        <v>95</v>
      </c>
      <c r="K77" s="278">
        <v>80</v>
      </c>
      <c r="L77" s="12"/>
      <c r="M77" s="13"/>
      <c r="N77" s="13"/>
      <c r="O77" s="15"/>
      <c r="P77" s="39"/>
      <c r="Q77" s="27"/>
      <c r="R77" s="27"/>
      <c r="S77" s="28"/>
      <c r="T77" s="39"/>
      <c r="U77" s="16"/>
      <c r="V77" s="37"/>
      <c r="W77" s="38"/>
      <c r="X77" s="223"/>
    </row>
    <row r="78" spans="2:24" ht="102.75" x14ac:dyDescent="0.25">
      <c r="B78" s="234" t="s">
        <v>192</v>
      </c>
      <c r="C78" s="259" t="s">
        <v>194</v>
      </c>
      <c r="D78" s="259" t="s">
        <v>195</v>
      </c>
      <c r="E78" s="264" t="s">
        <v>254</v>
      </c>
      <c r="F78" s="265" t="s">
        <v>301</v>
      </c>
      <c r="G78" s="236">
        <f t="shared" si="3"/>
        <v>3</v>
      </c>
      <c r="H78" s="278">
        <v>1</v>
      </c>
      <c r="I78" s="278">
        <v>1</v>
      </c>
      <c r="J78" s="278">
        <v>0</v>
      </c>
      <c r="K78" s="278">
        <v>1</v>
      </c>
      <c r="L78" s="12"/>
      <c r="M78" s="13"/>
      <c r="N78" s="13"/>
      <c r="O78" s="15"/>
      <c r="P78" s="39"/>
      <c r="Q78" s="27"/>
      <c r="R78" s="27"/>
      <c r="S78" s="28"/>
      <c r="T78" s="39"/>
      <c r="U78" s="16"/>
      <c r="V78" s="37"/>
      <c r="W78" s="38"/>
      <c r="X78" s="223"/>
    </row>
    <row r="79" spans="2:24" ht="129" x14ac:dyDescent="0.25">
      <c r="B79" s="235" t="s">
        <v>196</v>
      </c>
      <c r="C79" s="145" t="s">
        <v>370</v>
      </c>
      <c r="D79" s="140" t="s">
        <v>401</v>
      </c>
      <c r="E79" s="182" t="s">
        <v>254</v>
      </c>
      <c r="F79" s="204" t="s">
        <v>302</v>
      </c>
      <c r="G79" s="213">
        <f t="shared" si="3"/>
        <v>12700</v>
      </c>
      <c r="H79" s="278">
        <v>3300</v>
      </c>
      <c r="I79" s="278">
        <v>3100</v>
      </c>
      <c r="J79" s="278">
        <v>2950</v>
      </c>
      <c r="K79" s="278">
        <v>3350</v>
      </c>
      <c r="L79" s="12"/>
      <c r="M79" s="13"/>
      <c r="N79" s="13"/>
      <c r="O79" s="15"/>
      <c r="P79" s="39"/>
      <c r="Q79" s="27"/>
      <c r="R79" s="27"/>
      <c r="S79" s="28"/>
      <c r="T79" s="39"/>
      <c r="U79" s="16"/>
      <c r="V79" s="37"/>
      <c r="W79" s="38"/>
      <c r="X79" s="221"/>
    </row>
    <row r="80" spans="2:24" ht="103.5" x14ac:dyDescent="0.25">
      <c r="B80" s="141" t="s">
        <v>197</v>
      </c>
      <c r="C80" s="142" t="s">
        <v>198</v>
      </c>
      <c r="D80" s="143" t="s">
        <v>421</v>
      </c>
      <c r="E80" s="183" t="s">
        <v>254</v>
      </c>
      <c r="F80" s="186" t="s">
        <v>303</v>
      </c>
      <c r="G80" s="236">
        <f t="shared" si="3"/>
        <v>16</v>
      </c>
      <c r="H80" s="278">
        <v>4</v>
      </c>
      <c r="I80" s="278">
        <v>4</v>
      </c>
      <c r="J80" s="278">
        <v>4</v>
      </c>
      <c r="K80" s="278">
        <v>4</v>
      </c>
      <c r="L80" s="12"/>
      <c r="M80" s="13"/>
      <c r="N80" s="13"/>
      <c r="O80" s="15"/>
      <c r="P80" s="39"/>
      <c r="Q80" s="27"/>
      <c r="R80" s="27"/>
      <c r="S80" s="28"/>
      <c r="T80" s="39"/>
      <c r="U80" s="16"/>
      <c r="V80" s="37"/>
      <c r="W80" s="38"/>
      <c r="X80" s="223"/>
    </row>
    <row r="81" spans="2:24" ht="102.75" x14ac:dyDescent="0.25">
      <c r="B81" s="141" t="s">
        <v>197</v>
      </c>
      <c r="C81" s="142" t="s">
        <v>199</v>
      </c>
      <c r="D81" s="143" t="s">
        <v>422</v>
      </c>
      <c r="E81" s="183" t="s">
        <v>254</v>
      </c>
      <c r="F81" s="186" t="s">
        <v>304</v>
      </c>
      <c r="G81" s="236">
        <f t="shared" si="3"/>
        <v>21</v>
      </c>
      <c r="H81" s="278">
        <v>10</v>
      </c>
      <c r="I81" s="278">
        <v>4</v>
      </c>
      <c r="J81" s="278">
        <v>3</v>
      </c>
      <c r="K81" s="278">
        <v>4</v>
      </c>
      <c r="L81" s="12"/>
      <c r="M81" s="13"/>
      <c r="N81" s="13"/>
      <c r="O81" s="15"/>
      <c r="P81" s="39"/>
      <c r="Q81" s="27"/>
      <c r="R81" s="27"/>
      <c r="S81" s="28"/>
      <c r="T81" s="39"/>
      <c r="U81" s="16"/>
      <c r="V81" s="37"/>
      <c r="W81" s="38"/>
      <c r="X81" s="223"/>
    </row>
    <row r="82" spans="2:24" ht="117" x14ac:dyDescent="0.25">
      <c r="B82" s="116" t="s">
        <v>200</v>
      </c>
      <c r="C82" s="144" t="s">
        <v>423</v>
      </c>
      <c r="D82" s="144" t="s">
        <v>242</v>
      </c>
      <c r="E82" s="175" t="s">
        <v>254</v>
      </c>
      <c r="F82" s="197" t="s">
        <v>305</v>
      </c>
      <c r="G82" s="236">
        <f t="shared" si="3"/>
        <v>918</v>
      </c>
      <c r="H82" s="278">
        <v>240</v>
      </c>
      <c r="I82" s="278">
        <v>228</v>
      </c>
      <c r="J82" s="278">
        <v>201</v>
      </c>
      <c r="K82" s="278">
        <v>249</v>
      </c>
      <c r="L82" s="12"/>
      <c r="M82" s="13"/>
      <c r="N82" s="13"/>
      <c r="O82" s="15"/>
      <c r="P82" s="39"/>
      <c r="Q82" s="27"/>
      <c r="R82" s="27"/>
      <c r="S82" s="28"/>
      <c r="T82" s="39"/>
      <c r="U82" s="16"/>
      <c r="V82" s="37"/>
      <c r="W82" s="38"/>
      <c r="X82" s="223"/>
    </row>
    <row r="83" spans="2:24" ht="102.75" x14ac:dyDescent="0.25">
      <c r="B83" s="116" t="s">
        <v>197</v>
      </c>
      <c r="C83" s="117" t="s">
        <v>201</v>
      </c>
      <c r="D83" s="121" t="s">
        <v>202</v>
      </c>
      <c r="E83" s="185" t="s">
        <v>254</v>
      </c>
      <c r="F83" s="185" t="s">
        <v>306</v>
      </c>
      <c r="G83" s="236">
        <f t="shared" si="3"/>
        <v>4</v>
      </c>
      <c r="H83" s="278">
        <v>0</v>
      </c>
      <c r="I83" s="278">
        <v>1</v>
      </c>
      <c r="J83" s="278">
        <v>2</v>
      </c>
      <c r="K83" s="278">
        <v>1</v>
      </c>
      <c r="L83" s="12"/>
      <c r="M83" s="13"/>
      <c r="N83" s="13"/>
      <c r="O83" s="15"/>
      <c r="P83" s="39"/>
      <c r="Q83" s="27"/>
      <c r="R83" s="27"/>
      <c r="S83" s="28"/>
      <c r="T83" s="39"/>
      <c r="U83" s="16"/>
      <c r="V83" s="37"/>
      <c r="W83" s="38"/>
      <c r="X83" s="223"/>
    </row>
    <row r="84" spans="2:24" ht="118.5" x14ac:dyDescent="0.25">
      <c r="B84" s="138" t="s">
        <v>203</v>
      </c>
      <c r="C84" s="139" t="s">
        <v>204</v>
      </c>
      <c r="D84" s="140" t="s">
        <v>205</v>
      </c>
      <c r="E84" s="182" t="s">
        <v>254</v>
      </c>
      <c r="F84" s="204" t="s">
        <v>307</v>
      </c>
      <c r="G84" s="213">
        <f t="shared" si="3"/>
        <v>3430000</v>
      </c>
      <c r="H84" s="278">
        <v>932500</v>
      </c>
      <c r="I84" s="278">
        <v>632500</v>
      </c>
      <c r="J84" s="278">
        <v>932500</v>
      </c>
      <c r="K84" s="278">
        <v>932500</v>
      </c>
      <c r="L84" s="12"/>
      <c r="M84" s="13"/>
      <c r="N84" s="13"/>
      <c r="O84" s="15"/>
      <c r="P84" s="39"/>
      <c r="Q84" s="27"/>
      <c r="R84" s="27"/>
      <c r="S84" s="28"/>
      <c r="T84" s="39"/>
      <c r="U84" s="16"/>
      <c r="V84" s="37"/>
      <c r="W84" s="38"/>
      <c r="X84" s="221"/>
    </row>
    <row r="85" spans="2:24" ht="102.75" x14ac:dyDescent="0.25">
      <c r="B85" s="141" t="s">
        <v>206</v>
      </c>
      <c r="C85" s="142" t="s">
        <v>207</v>
      </c>
      <c r="D85" s="143" t="s">
        <v>208</v>
      </c>
      <c r="E85" s="183" t="s">
        <v>254</v>
      </c>
      <c r="F85" s="186" t="s">
        <v>308</v>
      </c>
      <c r="G85" s="236">
        <f t="shared" si="3"/>
        <v>3300000</v>
      </c>
      <c r="H85" s="278">
        <v>900000</v>
      </c>
      <c r="I85" s="278">
        <v>600000</v>
      </c>
      <c r="J85" s="278">
        <v>900000</v>
      </c>
      <c r="K85" s="278">
        <v>900000</v>
      </c>
      <c r="L85" s="12"/>
      <c r="M85" s="13"/>
      <c r="N85" s="13"/>
      <c r="O85" s="15"/>
      <c r="P85" s="39"/>
      <c r="Q85" s="27"/>
      <c r="R85" s="27"/>
      <c r="S85" s="28"/>
      <c r="T85" s="39"/>
      <c r="U85" s="16"/>
      <c r="V85" s="37"/>
      <c r="W85" s="38"/>
      <c r="X85" s="223"/>
    </row>
    <row r="86" spans="2:24" ht="102.75" x14ac:dyDescent="0.25">
      <c r="B86" s="141" t="s">
        <v>206</v>
      </c>
      <c r="C86" s="142" t="s">
        <v>371</v>
      </c>
      <c r="D86" s="142" t="s">
        <v>209</v>
      </c>
      <c r="E86" s="186" t="s">
        <v>254</v>
      </c>
      <c r="F86" s="186" t="s">
        <v>308</v>
      </c>
      <c r="G86" s="236">
        <f t="shared" si="3"/>
        <v>114000</v>
      </c>
      <c r="H86" s="278">
        <v>28500</v>
      </c>
      <c r="I86" s="278">
        <v>28500</v>
      </c>
      <c r="J86" s="278">
        <v>28500</v>
      </c>
      <c r="K86" s="278">
        <v>28500</v>
      </c>
      <c r="L86" s="12"/>
      <c r="M86" s="13"/>
      <c r="N86" s="13"/>
      <c r="O86" s="15"/>
      <c r="P86" s="39"/>
      <c r="Q86" s="27"/>
      <c r="R86" s="27"/>
      <c r="S86" s="28"/>
      <c r="T86" s="39"/>
      <c r="U86" s="16"/>
      <c r="V86" s="37"/>
      <c r="W86" s="38"/>
      <c r="X86" s="223"/>
    </row>
    <row r="87" spans="2:24" ht="102.75" x14ac:dyDescent="0.25">
      <c r="B87" s="141" t="s">
        <v>206</v>
      </c>
      <c r="C87" s="142" t="s">
        <v>210</v>
      </c>
      <c r="D87" s="142" t="s">
        <v>211</v>
      </c>
      <c r="E87" s="183" t="s">
        <v>254</v>
      </c>
      <c r="F87" s="186" t="s">
        <v>309</v>
      </c>
      <c r="G87" s="236">
        <f t="shared" si="3"/>
        <v>16000</v>
      </c>
      <c r="H87" s="278">
        <v>4000</v>
      </c>
      <c r="I87" s="278">
        <v>4000</v>
      </c>
      <c r="J87" s="278">
        <v>4000</v>
      </c>
      <c r="K87" s="278">
        <v>4000</v>
      </c>
      <c r="L87" s="12"/>
      <c r="M87" s="13"/>
      <c r="N87" s="13"/>
      <c r="O87" s="15"/>
      <c r="P87" s="39"/>
      <c r="Q87" s="27"/>
      <c r="R87" s="27"/>
      <c r="S87" s="28"/>
      <c r="T87" s="39"/>
      <c r="U87" s="16"/>
      <c r="V87" s="37"/>
      <c r="W87" s="38"/>
      <c r="X87" s="223"/>
    </row>
    <row r="88" spans="2:24" ht="141" x14ac:dyDescent="0.25">
      <c r="B88" s="161" t="s">
        <v>212</v>
      </c>
      <c r="C88" s="162" t="s">
        <v>243</v>
      </c>
      <c r="D88" s="163" t="s">
        <v>244</v>
      </c>
      <c r="E88" s="187" t="s">
        <v>254</v>
      </c>
      <c r="F88" s="207" t="s">
        <v>310</v>
      </c>
      <c r="G88" s="215">
        <f>SUM(H88:K88)</f>
        <v>21517</v>
      </c>
      <c r="H88" s="278">
        <f>H89+H90+H91</f>
        <v>5421</v>
      </c>
      <c r="I88" s="278">
        <f t="shared" ref="I88:K88" si="4">I89+I90+I91</f>
        <v>5338</v>
      </c>
      <c r="J88" s="278">
        <f t="shared" si="4"/>
        <v>5421</v>
      </c>
      <c r="K88" s="278">
        <f t="shared" si="4"/>
        <v>5337</v>
      </c>
      <c r="L88" s="12"/>
      <c r="M88" s="13"/>
      <c r="N88" s="13"/>
      <c r="O88" s="15"/>
      <c r="P88" s="39"/>
      <c r="Q88" s="27"/>
      <c r="R88" s="27"/>
      <c r="S88" s="28"/>
      <c r="T88" s="39"/>
      <c r="U88" s="16"/>
      <c r="V88" s="37"/>
      <c r="W88" s="38"/>
      <c r="X88" s="221"/>
    </row>
    <row r="89" spans="2:24" ht="139.5" x14ac:dyDescent="0.25">
      <c r="B89" s="164" t="s">
        <v>213</v>
      </c>
      <c r="C89" s="165" t="s">
        <v>372</v>
      </c>
      <c r="D89" s="166" t="s">
        <v>245</v>
      </c>
      <c r="E89" s="188" t="s">
        <v>254</v>
      </c>
      <c r="F89" s="188" t="s">
        <v>311</v>
      </c>
      <c r="G89" s="216">
        <f>SUM(H89:K89)</f>
        <v>11283</v>
      </c>
      <c r="H89" s="278">
        <v>2821</v>
      </c>
      <c r="I89" s="278">
        <v>2821</v>
      </c>
      <c r="J89" s="278">
        <v>2821</v>
      </c>
      <c r="K89" s="278">
        <v>2820</v>
      </c>
      <c r="L89" s="12"/>
      <c r="M89" s="13"/>
      <c r="N89" s="13"/>
      <c r="O89" s="15"/>
      <c r="P89" s="39"/>
      <c r="Q89" s="27"/>
      <c r="R89" s="27"/>
      <c r="S89" s="28"/>
      <c r="T89" s="39"/>
      <c r="U89" s="16"/>
      <c r="V89" s="37"/>
      <c r="W89" s="38"/>
      <c r="X89" s="223"/>
    </row>
    <row r="90" spans="2:24" ht="139.5" x14ac:dyDescent="0.25">
      <c r="B90" s="167" t="s">
        <v>214</v>
      </c>
      <c r="C90" s="168" t="s">
        <v>246</v>
      </c>
      <c r="D90" s="169" t="s">
        <v>247</v>
      </c>
      <c r="E90" s="189" t="s">
        <v>254</v>
      </c>
      <c r="F90" s="189" t="s">
        <v>311</v>
      </c>
      <c r="G90" s="216">
        <f t="shared" ref="G90:G101" si="5">SUM(H90:K90)</f>
        <v>1313</v>
      </c>
      <c r="H90" s="278">
        <v>370</v>
      </c>
      <c r="I90" s="278">
        <v>287</v>
      </c>
      <c r="J90" s="278">
        <v>370</v>
      </c>
      <c r="K90" s="278">
        <v>286</v>
      </c>
      <c r="L90" s="12"/>
      <c r="M90" s="13"/>
      <c r="N90" s="13"/>
      <c r="O90" s="15"/>
      <c r="P90" s="39"/>
      <c r="Q90" s="27"/>
      <c r="R90" s="27"/>
      <c r="S90" s="28"/>
      <c r="T90" s="39"/>
      <c r="U90" s="16"/>
      <c r="V90" s="37"/>
      <c r="W90" s="38"/>
      <c r="X90" s="223"/>
    </row>
    <row r="91" spans="2:24" ht="138.75" x14ac:dyDescent="0.25">
      <c r="B91" s="167" t="s">
        <v>215</v>
      </c>
      <c r="C91" s="168" t="s">
        <v>248</v>
      </c>
      <c r="D91" s="169" t="s">
        <v>424</v>
      </c>
      <c r="E91" s="189" t="s">
        <v>254</v>
      </c>
      <c r="F91" s="189" t="s">
        <v>312</v>
      </c>
      <c r="G91" s="216">
        <f t="shared" si="5"/>
        <v>8921</v>
      </c>
      <c r="H91" s="278">
        <v>2230</v>
      </c>
      <c r="I91" s="278">
        <v>2230</v>
      </c>
      <c r="J91" s="278">
        <v>2230</v>
      </c>
      <c r="K91" s="278">
        <v>2231</v>
      </c>
      <c r="L91" s="12"/>
      <c r="M91" s="13"/>
      <c r="N91" s="13"/>
      <c r="O91" s="15"/>
      <c r="P91" s="39"/>
      <c r="Q91" s="27"/>
      <c r="R91" s="27"/>
      <c r="S91" s="28"/>
      <c r="T91" s="39"/>
      <c r="U91" s="16"/>
      <c r="V91" s="37"/>
      <c r="W91" s="38"/>
      <c r="X91" s="223"/>
    </row>
    <row r="92" spans="2:24" ht="166.5" x14ac:dyDescent="0.25">
      <c r="B92" s="161" t="s">
        <v>216</v>
      </c>
      <c r="C92" s="170" t="s">
        <v>249</v>
      </c>
      <c r="D92" s="171" t="s">
        <v>250</v>
      </c>
      <c r="E92" s="190" t="s">
        <v>254</v>
      </c>
      <c r="F92" s="208" t="s">
        <v>313</v>
      </c>
      <c r="G92" s="217">
        <f t="shared" si="5"/>
        <v>22334</v>
      </c>
      <c r="H92" s="278">
        <f t="shared" ref="H92:K92" si="6">H93+H95</f>
        <v>5528</v>
      </c>
      <c r="I92" s="278">
        <f t="shared" si="6"/>
        <v>5639</v>
      </c>
      <c r="J92" s="278">
        <f t="shared" si="6"/>
        <v>5639</v>
      </c>
      <c r="K92" s="278">
        <f t="shared" si="6"/>
        <v>5528</v>
      </c>
      <c r="L92" s="12"/>
      <c r="M92" s="13"/>
      <c r="N92" s="13"/>
      <c r="O92" s="15"/>
      <c r="P92" s="39"/>
      <c r="Q92" s="27"/>
      <c r="R92" s="27"/>
      <c r="S92" s="28"/>
      <c r="T92" s="39"/>
      <c r="U92" s="16"/>
      <c r="V92" s="37"/>
      <c r="W92" s="38"/>
      <c r="X92" s="221"/>
    </row>
    <row r="93" spans="2:24" ht="154.5" x14ac:dyDescent="0.25">
      <c r="B93" s="167" t="s">
        <v>217</v>
      </c>
      <c r="C93" s="172" t="s">
        <v>251</v>
      </c>
      <c r="D93" s="169" t="s">
        <v>252</v>
      </c>
      <c r="E93" s="191" t="s">
        <v>254</v>
      </c>
      <c r="F93" s="191" t="s">
        <v>314</v>
      </c>
      <c r="G93" s="218">
        <f t="shared" si="5"/>
        <v>7602</v>
      </c>
      <c r="H93" s="278">
        <v>1895</v>
      </c>
      <c r="I93" s="278">
        <v>1906</v>
      </c>
      <c r="J93" s="278">
        <v>1906</v>
      </c>
      <c r="K93" s="278">
        <v>1895</v>
      </c>
      <c r="L93" s="12"/>
      <c r="M93" s="13"/>
      <c r="N93" s="13"/>
      <c r="O93" s="15"/>
      <c r="P93" s="39"/>
      <c r="Q93" s="27"/>
      <c r="R93" s="27"/>
      <c r="S93" s="28"/>
      <c r="T93" s="39"/>
      <c r="U93" s="16"/>
      <c r="V93" s="37"/>
      <c r="W93" s="38"/>
      <c r="X93" s="223"/>
    </row>
    <row r="94" spans="2:24" ht="139.5" x14ac:dyDescent="0.25">
      <c r="B94" s="164" t="s">
        <v>217</v>
      </c>
      <c r="C94" s="168" t="s">
        <v>404</v>
      </c>
      <c r="D94" s="173" t="s">
        <v>402</v>
      </c>
      <c r="E94" s="192" t="s">
        <v>254</v>
      </c>
      <c r="F94" s="266" t="s">
        <v>403</v>
      </c>
      <c r="G94" s="218">
        <f t="shared" si="5"/>
        <v>0</v>
      </c>
      <c r="H94" s="278" t="s">
        <v>425</v>
      </c>
      <c r="I94" s="278" t="s">
        <v>425</v>
      </c>
      <c r="J94" s="278" t="s">
        <v>425</v>
      </c>
      <c r="K94" s="278" t="s">
        <v>425</v>
      </c>
      <c r="L94" s="12"/>
      <c r="M94" s="13"/>
      <c r="N94" s="13"/>
      <c r="O94" s="15"/>
      <c r="P94" s="39"/>
      <c r="Q94" s="27"/>
      <c r="R94" s="27"/>
      <c r="S94" s="28"/>
      <c r="T94" s="39"/>
      <c r="U94" s="16"/>
      <c r="V94" s="37"/>
      <c r="W94" s="38"/>
      <c r="X94" s="223"/>
    </row>
    <row r="95" spans="2:24" ht="154.5" x14ac:dyDescent="0.25">
      <c r="B95" s="164" t="s">
        <v>217</v>
      </c>
      <c r="C95" s="168" t="s">
        <v>405</v>
      </c>
      <c r="D95" s="173" t="s">
        <v>253</v>
      </c>
      <c r="E95" s="192" t="s">
        <v>254</v>
      </c>
      <c r="F95" s="209" t="s">
        <v>315</v>
      </c>
      <c r="G95" s="218">
        <f t="shared" si="5"/>
        <v>14732</v>
      </c>
      <c r="H95" s="278">
        <v>3633</v>
      </c>
      <c r="I95" s="278">
        <v>3733</v>
      </c>
      <c r="J95" s="278">
        <v>3733</v>
      </c>
      <c r="K95" s="278">
        <v>3633</v>
      </c>
      <c r="L95" s="12"/>
      <c r="M95" s="13"/>
      <c r="N95" s="13"/>
      <c r="O95" s="15"/>
      <c r="P95" s="39"/>
      <c r="Q95" s="27"/>
      <c r="R95" s="27"/>
      <c r="S95" s="28"/>
      <c r="T95" s="39"/>
      <c r="U95" s="16"/>
      <c r="V95" s="37"/>
      <c r="W95" s="38"/>
      <c r="X95" s="223"/>
    </row>
    <row r="96" spans="2:24" ht="103.5" x14ac:dyDescent="0.25">
      <c r="B96" s="76" t="s">
        <v>218</v>
      </c>
      <c r="C96" s="146" t="s">
        <v>219</v>
      </c>
      <c r="D96" s="147" t="s">
        <v>220</v>
      </c>
      <c r="E96" s="193" t="s">
        <v>254</v>
      </c>
      <c r="F96" s="210" t="s">
        <v>316</v>
      </c>
      <c r="G96" s="219">
        <f t="shared" si="5"/>
        <v>22</v>
      </c>
      <c r="H96" s="278">
        <v>7</v>
      </c>
      <c r="I96" s="278">
        <v>5</v>
      </c>
      <c r="J96" s="278">
        <v>6</v>
      </c>
      <c r="K96" s="278">
        <v>4</v>
      </c>
      <c r="L96" s="12"/>
      <c r="M96" s="13"/>
      <c r="N96" s="13"/>
      <c r="O96" s="15"/>
      <c r="P96" s="39"/>
      <c r="Q96" s="27"/>
      <c r="R96" s="27"/>
      <c r="S96" s="28"/>
      <c r="T96" s="39"/>
      <c r="U96" s="16"/>
      <c r="V96" s="37"/>
      <c r="W96" s="38"/>
      <c r="X96" s="221"/>
    </row>
    <row r="97" spans="2:24" ht="102.75" x14ac:dyDescent="0.25">
      <c r="B97" s="116" t="s">
        <v>221</v>
      </c>
      <c r="C97" s="125" t="s">
        <v>222</v>
      </c>
      <c r="D97" s="148" t="s">
        <v>223</v>
      </c>
      <c r="E97" s="185" t="s">
        <v>254</v>
      </c>
      <c r="F97" s="185" t="s">
        <v>317</v>
      </c>
      <c r="G97" s="218">
        <f t="shared" si="5"/>
        <v>52</v>
      </c>
      <c r="H97" s="278">
        <v>11</v>
      </c>
      <c r="I97" s="278">
        <v>15</v>
      </c>
      <c r="J97" s="278">
        <v>16</v>
      </c>
      <c r="K97" s="278">
        <v>10</v>
      </c>
      <c r="L97" s="12"/>
      <c r="M97" s="13"/>
      <c r="N97" s="13"/>
      <c r="O97" s="15"/>
      <c r="P97" s="39"/>
      <c r="Q97" s="27"/>
      <c r="R97" s="27"/>
      <c r="S97" s="28"/>
      <c r="T97" s="39"/>
      <c r="U97" s="16"/>
      <c r="V97" s="37"/>
      <c r="W97" s="38"/>
      <c r="X97" s="223"/>
    </row>
    <row r="98" spans="2:24" ht="103.5" x14ac:dyDescent="0.25">
      <c r="B98" s="76" t="s">
        <v>224</v>
      </c>
      <c r="C98" s="146" t="s">
        <v>225</v>
      </c>
      <c r="D98" s="147" t="s">
        <v>226</v>
      </c>
      <c r="E98" s="193" t="s">
        <v>254</v>
      </c>
      <c r="F98" s="210" t="s">
        <v>318</v>
      </c>
      <c r="G98" s="219">
        <f t="shared" si="5"/>
        <v>25771</v>
      </c>
      <c r="H98" s="278">
        <v>6450</v>
      </c>
      <c r="I98" s="278">
        <v>6704</v>
      </c>
      <c r="J98" s="278">
        <v>6894</v>
      </c>
      <c r="K98" s="278">
        <v>5723</v>
      </c>
      <c r="L98" s="12"/>
      <c r="M98" s="13"/>
      <c r="N98" s="13"/>
      <c r="O98" s="15"/>
      <c r="P98" s="39"/>
      <c r="Q98" s="27"/>
      <c r="R98" s="27"/>
      <c r="S98" s="28"/>
      <c r="T98" s="39"/>
      <c r="U98" s="16"/>
      <c r="V98" s="37"/>
      <c r="W98" s="38"/>
      <c r="X98" s="221"/>
    </row>
    <row r="99" spans="2:24" ht="159.75" x14ac:dyDescent="0.25">
      <c r="B99" s="116" t="s">
        <v>227</v>
      </c>
      <c r="C99" s="125" t="s">
        <v>228</v>
      </c>
      <c r="D99" s="148" t="s">
        <v>229</v>
      </c>
      <c r="E99" s="185" t="s">
        <v>254</v>
      </c>
      <c r="F99" s="185" t="s">
        <v>319</v>
      </c>
      <c r="G99" s="214">
        <f t="shared" si="5"/>
        <v>16986</v>
      </c>
      <c r="H99" s="278">
        <v>4401</v>
      </c>
      <c r="I99" s="278">
        <v>4603</v>
      </c>
      <c r="J99" s="278">
        <v>4284</v>
      </c>
      <c r="K99" s="278">
        <v>3698</v>
      </c>
      <c r="L99" s="12"/>
      <c r="M99" s="13"/>
      <c r="N99" s="13"/>
      <c r="O99" s="15"/>
      <c r="P99" s="39"/>
      <c r="Q99" s="27"/>
      <c r="R99" s="27"/>
      <c r="S99" s="28"/>
      <c r="T99" s="39"/>
      <c r="U99" s="16"/>
      <c r="V99" s="37"/>
      <c r="W99" s="38"/>
      <c r="X99" s="223"/>
    </row>
    <row r="100" spans="2:24" ht="102.75" x14ac:dyDescent="0.25">
      <c r="B100" s="116" t="s">
        <v>227</v>
      </c>
      <c r="C100" s="149" t="s">
        <v>230</v>
      </c>
      <c r="D100" s="148" t="s">
        <v>393</v>
      </c>
      <c r="E100" s="194" t="s">
        <v>255</v>
      </c>
      <c r="F100" s="185" t="s">
        <v>320</v>
      </c>
      <c r="G100" s="214">
        <f t="shared" si="5"/>
        <v>760</v>
      </c>
      <c r="H100" s="278">
        <v>175</v>
      </c>
      <c r="I100" s="278">
        <v>195</v>
      </c>
      <c r="J100" s="278">
        <v>215</v>
      </c>
      <c r="K100" s="278">
        <v>175</v>
      </c>
      <c r="L100" s="12"/>
      <c r="M100" s="13"/>
      <c r="N100" s="13"/>
      <c r="O100" s="15"/>
      <c r="P100" s="39"/>
      <c r="Q100" s="27"/>
      <c r="R100" s="27"/>
      <c r="S100" s="28"/>
      <c r="T100" s="39"/>
      <c r="U100" s="16"/>
      <c r="V100" s="37"/>
      <c r="W100" s="38"/>
      <c r="X100" s="223"/>
    </row>
    <row r="101" spans="2:24" ht="117" x14ac:dyDescent="0.25">
      <c r="B101" s="116" t="s">
        <v>227</v>
      </c>
      <c r="C101" s="117" t="s">
        <v>231</v>
      </c>
      <c r="D101" s="121" t="s">
        <v>232</v>
      </c>
      <c r="E101" s="175" t="s">
        <v>254</v>
      </c>
      <c r="F101" s="175" t="s">
        <v>321</v>
      </c>
      <c r="G101" s="214">
        <f t="shared" si="5"/>
        <v>8025</v>
      </c>
      <c r="H101" s="278">
        <v>1874</v>
      </c>
      <c r="I101" s="278">
        <v>1906</v>
      </c>
      <c r="J101" s="278">
        <v>2395</v>
      </c>
      <c r="K101" s="278">
        <v>1850</v>
      </c>
      <c r="L101" s="12"/>
      <c r="M101" s="13"/>
      <c r="N101" s="13"/>
      <c r="O101" s="15"/>
      <c r="P101" s="39"/>
      <c r="Q101" s="27"/>
      <c r="R101" s="27"/>
      <c r="S101" s="28"/>
      <c r="T101" s="39"/>
      <c r="U101" s="16"/>
      <c r="V101" s="37"/>
      <c r="W101" s="38"/>
      <c r="X101" s="223"/>
    </row>
    <row r="102" spans="2:24" ht="158.25" x14ac:dyDescent="0.25">
      <c r="B102" s="76" t="s">
        <v>224</v>
      </c>
      <c r="C102" s="77" t="s">
        <v>373</v>
      </c>
      <c r="D102" s="123" t="s">
        <v>394</v>
      </c>
      <c r="E102" s="78" t="s">
        <v>254</v>
      </c>
      <c r="F102" s="78" t="s">
        <v>322</v>
      </c>
      <c r="G102" s="213">
        <f>SUM(H102:K102)</f>
        <v>37</v>
      </c>
      <c r="H102" s="278">
        <v>12</v>
      </c>
      <c r="I102" s="278">
        <v>6</v>
      </c>
      <c r="J102" s="278">
        <v>12</v>
      </c>
      <c r="K102" s="278">
        <v>7</v>
      </c>
      <c r="L102" s="12"/>
      <c r="M102" s="13"/>
      <c r="N102" s="13"/>
      <c r="O102" s="15"/>
      <c r="P102" s="39"/>
      <c r="Q102" s="27"/>
      <c r="R102" s="27"/>
      <c r="S102" s="28"/>
      <c r="T102" s="39"/>
      <c r="U102" s="16"/>
      <c r="V102" s="37"/>
      <c r="W102" s="38"/>
      <c r="X102" s="221"/>
    </row>
    <row r="103" spans="2:24" ht="117" x14ac:dyDescent="0.25">
      <c r="B103" s="116" t="s">
        <v>227</v>
      </c>
      <c r="C103" s="117" t="s">
        <v>374</v>
      </c>
      <c r="D103" s="121" t="s">
        <v>406</v>
      </c>
      <c r="E103" s="175" t="s">
        <v>254</v>
      </c>
      <c r="F103" s="175" t="s">
        <v>323</v>
      </c>
      <c r="G103" s="212">
        <f>SUM(H103:K103)</f>
        <v>275</v>
      </c>
      <c r="H103" s="278">
        <v>75</v>
      </c>
      <c r="I103" s="278">
        <v>73</v>
      </c>
      <c r="J103" s="278">
        <v>65</v>
      </c>
      <c r="K103" s="278">
        <v>62</v>
      </c>
      <c r="L103" s="12"/>
      <c r="M103" s="13"/>
      <c r="N103" s="13"/>
      <c r="O103" s="15"/>
      <c r="P103" s="39"/>
      <c r="Q103" s="27"/>
      <c r="R103" s="27"/>
      <c r="S103" s="28"/>
      <c r="T103" s="39"/>
      <c r="U103" s="16"/>
      <c r="V103" s="37"/>
      <c r="W103" s="38"/>
      <c r="X103" s="223"/>
    </row>
    <row r="104" spans="2:24" ht="188.25" x14ac:dyDescent="0.25">
      <c r="B104" s="116" t="s">
        <v>227</v>
      </c>
      <c r="C104" s="117" t="s">
        <v>375</v>
      </c>
      <c r="D104" s="121" t="s">
        <v>233</v>
      </c>
      <c r="E104" s="175" t="s">
        <v>254</v>
      </c>
      <c r="F104" s="175" t="s">
        <v>324</v>
      </c>
      <c r="G104" s="212">
        <f t="shared" ref="G104:G105" si="7">SUM(H104:K104)</f>
        <v>1100</v>
      </c>
      <c r="H104" s="278">
        <v>280</v>
      </c>
      <c r="I104" s="278">
        <v>290</v>
      </c>
      <c r="J104" s="278">
        <v>280</v>
      </c>
      <c r="K104" s="278">
        <v>250</v>
      </c>
      <c r="L104" s="12"/>
      <c r="M104" s="13"/>
      <c r="N104" s="13"/>
      <c r="O104" s="15"/>
      <c r="P104" s="39"/>
      <c r="Q104" s="27"/>
      <c r="R104" s="27"/>
      <c r="S104" s="28"/>
      <c r="T104" s="39"/>
      <c r="U104" s="16"/>
      <c r="V104" s="37"/>
      <c r="W104" s="38"/>
      <c r="X104" s="223"/>
    </row>
    <row r="105" spans="2:24" ht="117" x14ac:dyDescent="0.25">
      <c r="B105" s="116" t="s">
        <v>227</v>
      </c>
      <c r="C105" s="117" t="s">
        <v>376</v>
      </c>
      <c r="D105" s="121" t="s">
        <v>234</v>
      </c>
      <c r="E105" s="175" t="s">
        <v>255</v>
      </c>
      <c r="F105" s="175" t="s">
        <v>325</v>
      </c>
      <c r="G105" s="212">
        <f t="shared" si="7"/>
        <v>25200</v>
      </c>
      <c r="H105" s="278">
        <v>5900</v>
      </c>
      <c r="I105" s="278">
        <v>6500</v>
      </c>
      <c r="J105" s="278">
        <v>6600</v>
      </c>
      <c r="K105" s="278">
        <v>6200</v>
      </c>
      <c r="L105" s="12"/>
      <c r="M105" s="13"/>
      <c r="N105" s="13"/>
      <c r="O105" s="15"/>
      <c r="P105" s="39"/>
      <c r="Q105" s="27"/>
      <c r="R105" s="27"/>
      <c r="S105" s="28"/>
      <c r="T105" s="39"/>
      <c r="U105" s="16"/>
      <c r="V105" s="37"/>
      <c r="W105" s="38"/>
      <c r="X105" s="223"/>
    </row>
    <row r="106" spans="2:24" ht="103.5" x14ac:dyDescent="0.25">
      <c r="B106" s="76" t="s">
        <v>235</v>
      </c>
      <c r="C106" s="77" t="s">
        <v>377</v>
      </c>
      <c r="D106" s="123" t="s">
        <v>236</v>
      </c>
      <c r="E106" s="78" t="s">
        <v>254</v>
      </c>
      <c r="F106" s="205" t="s">
        <v>326</v>
      </c>
      <c r="G106" s="213">
        <f>SUM(H106:K106)</f>
        <v>6040</v>
      </c>
      <c r="H106" s="278">
        <v>1510</v>
      </c>
      <c r="I106" s="278">
        <v>1510</v>
      </c>
      <c r="J106" s="278">
        <v>1510</v>
      </c>
      <c r="K106" s="278">
        <v>1510</v>
      </c>
      <c r="L106" s="12"/>
      <c r="M106" s="13"/>
      <c r="N106" s="13"/>
      <c r="O106" s="15"/>
      <c r="P106" s="39"/>
      <c r="Q106" s="27"/>
      <c r="R106" s="27"/>
      <c r="S106" s="28"/>
      <c r="T106" s="39"/>
      <c r="U106" s="16"/>
      <c r="V106" s="37"/>
      <c r="W106" s="38"/>
      <c r="X106" s="221"/>
    </row>
    <row r="107" spans="2:24" ht="103.5" x14ac:dyDescent="0.25">
      <c r="B107" s="116" t="s">
        <v>237</v>
      </c>
      <c r="C107" s="117" t="s">
        <v>238</v>
      </c>
      <c r="D107" s="121" t="s">
        <v>395</v>
      </c>
      <c r="E107" s="175" t="s">
        <v>254</v>
      </c>
      <c r="F107" s="197" t="s">
        <v>327</v>
      </c>
      <c r="G107" s="212">
        <f>SUM(H107:K107)</f>
        <v>100</v>
      </c>
      <c r="H107" s="278">
        <v>25</v>
      </c>
      <c r="I107" s="278">
        <v>25</v>
      </c>
      <c r="J107" s="278">
        <v>25</v>
      </c>
      <c r="K107" s="278">
        <v>25</v>
      </c>
      <c r="L107" s="12"/>
      <c r="M107" s="13"/>
      <c r="N107" s="13"/>
      <c r="O107" s="15"/>
      <c r="P107" s="39"/>
      <c r="Q107" s="27"/>
      <c r="R107" s="27"/>
      <c r="S107" s="28"/>
      <c r="T107" s="39"/>
      <c r="U107" s="16"/>
      <c r="V107" s="37"/>
      <c r="W107" s="38"/>
      <c r="X107" s="223"/>
    </row>
    <row r="108" spans="2:24" ht="104.25" thickBot="1" x14ac:dyDescent="0.3">
      <c r="B108" s="150" t="s">
        <v>237</v>
      </c>
      <c r="C108" s="151" t="s">
        <v>239</v>
      </c>
      <c r="D108" s="152" t="s">
        <v>240</v>
      </c>
      <c r="E108" s="195" t="s">
        <v>254</v>
      </c>
      <c r="F108" s="211" t="s">
        <v>328</v>
      </c>
      <c r="G108" s="220">
        <f>SUM(H108:K108)</f>
        <v>9</v>
      </c>
      <c r="H108" s="279">
        <v>2</v>
      </c>
      <c r="I108" s="279">
        <v>2</v>
      </c>
      <c r="J108" s="279">
        <v>3</v>
      </c>
      <c r="K108" s="279">
        <v>2</v>
      </c>
      <c r="L108" s="18"/>
      <c r="M108" s="19"/>
      <c r="N108" s="19"/>
      <c r="O108" s="21"/>
      <c r="P108" s="34"/>
      <c r="Q108" s="35"/>
      <c r="R108" s="35"/>
      <c r="S108" s="36"/>
      <c r="T108" s="34"/>
      <c r="U108" s="90"/>
      <c r="V108" s="42"/>
      <c r="W108" s="43"/>
      <c r="X108" s="222"/>
    </row>
    <row r="119" spans="3:24" ht="71.25" customHeight="1" x14ac:dyDescent="0.25">
      <c r="C119" s="384" t="s">
        <v>337</v>
      </c>
      <c r="D119" s="384"/>
      <c r="E119" s="384"/>
      <c r="F119" s="384"/>
      <c r="G119" s="49"/>
      <c r="L119" s="384" t="s">
        <v>33</v>
      </c>
      <c r="M119" s="385"/>
      <c r="N119" s="385"/>
      <c r="O119" s="385"/>
      <c r="P119" s="385"/>
      <c r="Q119" s="385"/>
      <c r="V119" s="384" t="s">
        <v>338</v>
      </c>
      <c r="W119" s="385"/>
      <c r="X119" s="385"/>
    </row>
    <row r="122" spans="3:24" ht="15.75" thickBot="1" x14ac:dyDescent="0.3"/>
    <row r="123" spans="3:24" ht="15.75" customHeight="1" thickBot="1" x14ac:dyDescent="0.3">
      <c r="E123" s="365" t="s">
        <v>35</v>
      </c>
      <c r="F123" s="366"/>
      <c r="G123" s="366"/>
      <c r="H123" s="366"/>
      <c r="I123" s="366"/>
      <c r="J123" s="366"/>
      <c r="K123" s="366"/>
      <c r="L123" s="366"/>
      <c r="M123" s="366"/>
      <c r="N123" s="366"/>
      <c r="O123" s="366"/>
      <c r="P123" s="366"/>
      <c r="Q123" s="366"/>
      <c r="R123" s="366"/>
      <c r="S123" s="366"/>
      <c r="T123" s="366"/>
      <c r="U123" s="366"/>
      <c r="V123" s="366"/>
      <c r="W123" s="366"/>
      <c r="X123" s="367"/>
    </row>
    <row r="124" spans="3:24" ht="27" customHeight="1" thickBot="1" x14ac:dyDescent="0.3">
      <c r="E124" s="361" t="s">
        <v>36</v>
      </c>
      <c r="F124" s="361" t="s">
        <v>59</v>
      </c>
      <c r="G124" s="368" t="s">
        <v>38</v>
      </c>
      <c r="H124" s="369"/>
      <c r="I124" s="369"/>
      <c r="J124" s="370"/>
      <c r="K124" s="368" t="s">
        <v>39</v>
      </c>
      <c r="L124" s="369"/>
      <c r="M124" s="369"/>
      <c r="N124" s="370"/>
      <c r="O124" s="368" t="s">
        <v>40</v>
      </c>
      <c r="P124" s="369"/>
      <c r="Q124" s="369"/>
      <c r="R124" s="370"/>
      <c r="S124" s="368" t="s">
        <v>41</v>
      </c>
      <c r="T124" s="369"/>
      <c r="U124" s="369"/>
      <c r="V124" s="374"/>
      <c r="W124" s="327" t="s">
        <v>60</v>
      </c>
      <c r="X124" s="328"/>
    </row>
    <row r="125" spans="3:24" ht="27" customHeight="1" thickBot="1" x14ac:dyDescent="0.3">
      <c r="E125" s="362"/>
      <c r="F125" s="362"/>
      <c r="G125" s="10" t="s">
        <v>418</v>
      </c>
      <c r="H125" s="86" t="s">
        <v>62</v>
      </c>
      <c r="I125" s="11" t="s">
        <v>63</v>
      </c>
      <c r="J125" s="87" t="s">
        <v>64</v>
      </c>
      <c r="K125" s="10" t="s">
        <v>61</v>
      </c>
      <c r="L125" s="86" t="s">
        <v>62</v>
      </c>
      <c r="M125" s="11" t="s">
        <v>63</v>
      </c>
      <c r="N125" s="87" t="s">
        <v>64</v>
      </c>
      <c r="O125" s="10" t="s">
        <v>61</v>
      </c>
      <c r="P125" s="86" t="s">
        <v>62</v>
      </c>
      <c r="Q125" s="11" t="s">
        <v>63</v>
      </c>
      <c r="R125" s="87" t="s">
        <v>64</v>
      </c>
      <c r="S125" s="10" t="s">
        <v>61</v>
      </c>
      <c r="T125" s="86" t="s">
        <v>62</v>
      </c>
      <c r="U125" s="11" t="s">
        <v>63</v>
      </c>
      <c r="V125" s="92" t="s">
        <v>64</v>
      </c>
      <c r="W125" s="329"/>
      <c r="X125" s="330"/>
    </row>
    <row r="126" spans="3:24" x14ac:dyDescent="0.25">
      <c r="E126" s="94"/>
      <c r="F126" s="95"/>
      <c r="G126" s="22"/>
      <c r="H126" s="45"/>
      <c r="I126" s="45"/>
      <c r="J126" s="46"/>
      <c r="K126" s="44"/>
      <c r="L126" s="45"/>
      <c r="M126" s="45"/>
      <c r="N126" s="47"/>
      <c r="O126" s="96" t="str">
        <f>IFERROR((K126/G126),"NO APLICA")</f>
        <v>NO APLICA</v>
      </c>
      <c r="P126" s="97" t="str">
        <f>IFERROR((L126/H126),"NO APLICA")</f>
        <v>NO APLICA</v>
      </c>
      <c r="Q126" s="97" t="str">
        <f t="shared" ref="Q126:R129" si="8">IFERROR((M126/I126),"NO APLICA")</f>
        <v>NO APLICA</v>
      </c>
      <c r="R126" s="98" t="str">
        <f t="shared" si="8"/>
        <v>NO APLICA</v>
      </c>
      <c r="S126" s="96" t="str">
        <f>IFERROR(((K126)/(G126)),"NO APLICA")</f>
        <v>NO APLICA</v>
      </c>
      <c r="T126" s="97" t="str">
        <f>IFERROR(((K126+L126)/(G126+H126)),"NO APLICA")</f>
        <v>NO APLICA</v>
      </c>
      <c r="U126" s="97" t="str">
        <f>IFERROR(((K126+L126+M126)/(G126+H126+I126)),"NO APLICA")</f>
        <v>NO APLICA</v>
      </c>
      <c r="V126" s="98" t="str">
        <f>IFERROR(((K126+L126+M126+N126)/(G126+H126+I126+J126)),"NO APLICA")</f>
        <v>NO APLICA</v>
      </c>
      <c r="W126" s="382"/>
      <c r="X126" s="383"/>
    </row>
    <row r="127" spans="3:24" x14ac:dyDescent="0.25">
      <c r="E127" s="99"/>
      <c r="F127" s="100">
        <v>0</v>
      </c>
      <c r="G127" s="22"/>
      <c r="H127" s="23"/>
      <c r="I127" s="23"/>
      <c r="J127" s="24"/>
      <c r="K127" s="22"/>
      <c r="L127" s="25"/>
      <c r="M127" s="25"/>
      <c r="N127" s="26"/>
      <c r="O127" s="96" t="str">
        <f t="shared" ref="O127:P129" si="9">IFERROR((K127/G127),"NO APLICA")</f>
        <v>NO APLICA</v>
      </c>
      <c r="P127" s="97" t="str">
        <f t="shared" si="9"/>
        <v>NO APLICA</v>
      </c>
      <c r="Q127" s="97" t="str">
        <f t="shared" si="8"/>
        <v>NO APLICA</v>
      </c>
      <c r="R127" s="101" t="str">
        <f t="shared" si="8"/>
        <v>NO APLICA</v>
      </c>
      <c r="S127" s="96" t="str">
        <f t="shared" ref="S127:S129" si="10">IFERROR(((K127)/(G127)),"NO APLICA")</f>
        <v>NO APLICA</v>
      </c>
      <c r="T127" s="97" t="str">
        <f t="shared" ref="T127:T129" si="11">IFERROR(((K127+L127)/(G127+H127)),"NO APLICA")</f>
        <v>NO APLICA</v>
      </c>
      <c r="U127" s="97" t="str">
        <f t="shared" ref="U127:U129" si="12">IFERROR(((K127+L127+M127)/(G127+H127+I127)),"NO APLICA")</f>
        <v>NO APLICA</v>
      </c>
      <c r="V127" s="101" t="str">
        <f t="shared" ref="V127:V129" si="13">IFERROR(((K127+L127+M127+N127)/(G127+H127+I127+J127)),"NO APLICA")</f>
        <v>NO APLICA</v>
      </c>
      <c r="W127" s="377"/>
      <c r="X127" s="378"/>
    </row>
    <row r="128" spans="3:24" x14ac:dyDescent="0.25">
      <c r="E128" s="99"/>
      <c r="F128" s="100">
        <v>0</v>
      </c>
      <c r="G128" s="22"/>
      <c r="H128" s="23"/>
      <c r="I128" s="23"/>
      <c r="J128" s="24"/>
      <c r="K128" s="22"/>
      <c r="L128" s="25"/>
      <c r="M128" s="25"/>
      <c r="N128" s="26"/>
      <c r="O128" s="96" t="str">
        <f t="shared" si="9"/>
        <v>NO APLICA</v>
      </c>
      <c r="P128" s="97" t="str">
        <f t="shared" si="9"/>
        <v>NO APLICA</v>
      </c>
      <c r="Q128" s="97" t="str">
        <f t="shared" si="8"/>
        <v>NO APLICA</v>
      </c>
      <c r="R128" s="101" t="str">
        <f t="shared" si="8"/>
        <v>NO APLICA</v>
      </c>
      <c r="S128" s="96" t="str">
        <f t="shared" si="10"/>
        <v>NO APLICA</v>
      </c>
      <c r="T128" s="97" t="str">
        <f t="shared" si="11"/>
        <v>NO APLICA</v>
      </c>
      <c r="U128" s="97" t="str">
        <f t="shared" si="12"/>
        <v>NO APLICA</v>
      </c>
      <c r="V128" s="101" t="str">
        <f t="shared" si="13"/>
        <v>NO APLICA</v>
      </c>
      <c r="W128" s="377"/>
      <c r="X128" s="378"/>
    </row>
    <row r="129" spans="5:24" ht="15.75" thickBot="1" x14ac:dyDescent="0.3">
      <c r="E129" s="102"/>
      <c r="F129" s="103"/>
      <c r="G129" s="29"/>
      <c r="H129" s="30"/>
      <c r="I129" s="30"/>
      <c r="J129" s="31"/>
      <c r="K129" s="29"/>
      <c r="L129" s="32"/>
      <c r="M129" s="32"/>
      <c r="N129" s="33"/>
      <c r="O129" s="104" t="str">
        <f t="shared" si="9"/>
        <v>NO APLICA</v>
      </c>
      <c r="P129" s="105" t="str">
        <f t="shared" si="9"/>
        <v>NO APLICA</v>
      </c>
      <c r="Q129" s="105" t="str">
        <f t="shared" si="8"/>
        <v>NO APLICA</v>
      </c>
      <c r="R129" s="106" t="str">
        <f t="shared" si="8"/>
        <v>NO APLICA</v>
      </c>
      <c r="S129" s="104" t="str">
        <f t="shared" si="10"/>
        <v>NO APLICA</v>
      </c>
      <c r="T129" s="105" t="str">
        <f t="shared" si="11"/>
        <v>NO APLICA</v>
      </c>
      <c r="U129" s="105" t="str">
        <f t="shared" si="12"/>
        <v>NO APLICA</v>
      </c>
      <c r="V129" s="106" t="str">
        <f t="shared" si="13"/>
        <v>NO APLICA</v>
      </c>
      <c r="W129" s="379"/>
      <c r="X129" s="380"/>
    </row>
  </sheetData>
  <mergeCells count="30">
    <mergeCell ref="E2:S2"/>
    <mergeCell ref="E3:S3"/>
    <mergeCell ref="E4:S4"/>
    <mergeCell ref="E5:S5"/>
    <mergeCell ref="G10:X10"/>
    <mergeCell ref="B33:B34"/>
    <mergeCell ref="C33:C34"/>
    <mergeCell ref="B11:B12"/>
    <mergeCell ref="W126:X126"/>
    <mergeCell ref="W127:X127"/>
    <mergeCell ref="C119:F119"/>
    <mergeCell ref="L119:Q119"/>
    <mergeCell ref="V119:X119"/>
    <mergeCell ref="C11:C12"/>
    <mergeCell ref="D11:F11"/>
    <mergeCell ref="G11:K11"/>
    <mergeCell ref="L11:O11"/>
    <mergeCell ref="P11:S11"/>
    <mergeCell ref="T11:W11"/>
    <mergeCell ref="X11:X12"/>
    <mergeCell ref="W128:X128"/>
    <mergeCell ref="W129:X129"/>
    <mergeCell ref="E123:X123"/>
    <mergeCell ref="E124:E125"/>
    <mergeCell ref="F124:F125"/>
    <mergeCell ref="G124:J124"/>
    <mergeCell ref="K124:N124"/>
    <mergeCell ref="O124:R124"/>
    <mergeCell ref="S124:V124"/>
    <mergeCell ref="W124:X125"/>
  </mergeCells>
  <conditionalFormatting sqref="H13:H14">
    <cfRule type="cellIs" priority="27" operator="equal">
      <formula>"NO DISPONIBLE"</formula>
    </cfRule>
  </conditionalFormatting>
  <conditionalFormatting sqref="H15:K108 G126:J129">
    <cfRule type="containsBlanks" dxfId="48" priority="30">
      <formula>LEN(TRIM(G15))=0</formula>
    </cfRule>
  </conditionalFormatting>
  <conditionalFormatting sqref="I13:K14">
    <cfRule type="cellIs" dxfId="47" priority="26" operator="equal">
      <formula>"NO DISPONIBLE"</formula>
    </cfRule>
  </conditionalFormatting>
  <conditionalFormatting sqref="L13:L14">
    <cfRule type="cellIs" priority="25" operator="equal">
      <formula>"NO DISPONIBLE"</formula>
    </cfRule>
  </conditionalFormatting>
  <conditionalFormatting sqref="L15:O15 Q15:S15">
    <cfRule type="containsBlanks" dxfId="46" priority="29">
      <formula>LEN(TRIM(L15))=0</formula>
    </cfRule>
  </conditionalFormatting>
  <conditionalFormatting sqref="M13:O14">
    <cfRule type="cellIs" dxfId="45" priority="18" operator="equal">
      <formula>"NO DISPONIBLE"</formula>
    </cfRule>
  </conditionalFormatting>
  <conditionalFormatting sqref="O126:V129">
    <cfRule type="cellIs" dxfId="44" priority="19" operator="equal">
      <formula>"NO APLICA"</formula>
    </cfRule>
    <cfRule type="cellIs" dxfId="43" priority="20" operator="between">
      <formula>0.7</formula>
      <formula>1.2</formula>
    </cfRule>
    <cfRule type="cellIs" dxfId="42" priority="21" operator="between">
      <formula>0.5</formula>
      <formula>0.7</formula>
    </cfRule>
    <cfRule type="cellIs" dxfId="41" priority="22" operator="lessThan">
      <formula>0.5</formula>
    </cfRule>
    <cfRule type="cellIs" dxfId="40" priority="23" operator="greaterThan">
      <formula>1.2</formula>
    </cfRule>
  </conditionalFormatting>
  <conditionalFormatting sqref="P13">
    <cfRule type="cellIs" priority="24" operator="equal">
      <formula>"NO DISPONIBLE"</formula>
    </cfRule>
  </conditionalFormatting>
  <conditionalFormatting sqref="P14:S14 P15 U15:W108">
    <cfRule type="cellIs" dxfId="39" priority="7" stopIfTrue="1" operator="equal">
      <formula>"100%"</formula>
    </cfRule>
    <cfRule type="cellIs" dxfId="38" priority="8" stopIfTrue="1" operator="lessThan">
      <formula>0.5</formula>
    </cfRule>
    <cfRule type="cellIs" dxfId="37" priority="9" stopIfTrue="1" operator="between">
      <formula>0.5</formula>
      <formula>0.7</formula>
    </cfRule>
    <cfRule type="cellIs" dxfId="36" priority="10" stopIfTrue="1" operator="between">
      <formula>0.7</formula>
      <formula>1.2</formula>
    </cfRule>
    <cfRule type="cellIs" dxfId="35" priority="11" stopIfTrue="1" operator="greaterThanOrEqual">
      <formula>1.2</formula>
    </cfRule>
    <cfRule type="containsBlanks" dxfId="34" priority="12" stopIfTrue="1">
      <formula>LEN(TRIM(P14))=0</formula>
    </cfRule>
  </conditionalFormatting>
  <conditionalFormatting sqref="Q13:S13">
    <cfRule type="cellIs" dxfId="33" priority="13" operator="equal">
      <formula>"NO DISPONIBLE"</formula>
    </cfRule>
  </conditionalFormatting>
  <conditionalFormatting sqref="T13:W13">
    <cfRule type="cellIs" dxfId="32" priority="14" operator="equal">
      <formula>"NO DISPONIBLE"</formula>
    </cfRule>
    <cfRule type="cellIs" dxfId="31" priority="15" operator="lessThanOrEqual">
      <formula>0</formula>
    </cfRule>
    <cfRule type="cellIs" dxfId="30" priority="16" operator="between">
      <formula>0</formula>
      <formula>0.15</formula>
    </cfRule>
    <cfRule type="cellIs" dxfId="29" priority="17" operator="greaterThanOrEqual">
      <formula>0.15</formula>
    </cfRule>
  </conditionalFormatting>
  <conditionalFormatting sqref="U15:W108 L16:T108 K126:N129">
    <cfRule type="containsBlanks" dxfId="28" priority="28">
      <formula>LEN(TRIM(K15))=0</formula>
    </cfRule>
  </conditionalFormatting>
  <conditionalFormatting sqref="W14">
    <cfRule type="cellIs" dxfId="27" priority="1" stopIfTrue="1" operator="equal">
      <formula>"100%"</formula>
    </cfRule>
    <cfRule type="cellIs" dxfId="26" priority="2" stopIfTrue="1" operator="lessThan">
      <formula>0.5</formula>
    </cfRule>
    <cfRule type="cellIs" dxfId="25" priority="3" stopIfTrue="1" operator="between">
      <formula>0.5</formula>
      <formula>0.7</formula>
    </cfRule>
    <cfRule type="cellIs" dxfId="24" priority="4" stopIfTrue="1" operator="between">
      <formula>0.7</formula>
      <formula>1.2</formula>
    </cfRule>
    <cfRule type="cellIs" dxfId="23" priority="5" stopIfTrue="1" operator="greaterThanOrEqual">
      <formula>1.2</formula>
    </cfRule>
    <cfRule type="containsBlanks" dxfId="22" priority="6" stopIfTrue="1">
      <formula>LEN(TRIM(W14))=0</formula>
    </cfRule>
  </conditionalFormatting>
  <printOptions horizontalCentered="1"/>
  <pageMargins left="0.19685039370078741" right="3.937007874015748E-2" top="0.35433070866141736" bottom="0.35433070866141736" header="0.31496062992125984" footer="0.31496062992125984"/>
  <pageSetup paperSize="5" scale="3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8A0D-FA2D-4D94-A267-D02D1A04BCF6}">
  <dimension ref="B1:X32"/>
  <sheetViews>
    <sheetView zoomScale="70" zoomScaleNormal="70" zoomScaleSheetLayoutView="25" workbookViewId="0">
      <selection activeCell="E15" sqref="E15"/>
    </sheetView>
  </sheetViews>
  <sheetFormatPr baseColWidth="10" defaultColWidth="11.42578125" defaultRowHeight="15" x14ac:dyDescent="0.25"/>
  <cols>
    <col min="1" max="1" width="11.42578125" customWidth="1"/>
    <col min="2" max="2" width="21.85546875" customWidth="1"/>
    <col min="3" max="3" width="29" customWidth="1"/>
    <col min="4" max="4" width="26.42578125" customWidth="1"/>
    <col min="5" max="5" width="27" customWidth="1"/>
    <col min="6" max="7" width="22" customWidth="1"/>
    <col min="8" max="15" width="20.140625" customWidth="1"/>
    <col min="16" max="23" width="19.7109375" customWidth="1"/>
    <col min="24" max="24" width="88.140625" customWidth="1"/>
  </cols>
  <sheetData>
    <row r="1" spans="2:24" ht="15.75" thickBot="1" x14ac:dyDescent="0.3"/>
    <row r="2" spans="2:24" ht="63" customHeight="1" x14ac:dyDescent="0.25">
      <c r="E2" s="337" t="s">
        <v>65</v>
      </c>
      <c r="F2" s="338"/>
      <c r="G2" s="338"/>
      <c r="H2" s="338"/>
      <c r="I2" s="338"/>
      <c r="J2" s="338"/>
      <c r="K2" s="338"/>
      <c r="L2" s="338"/>
      <c r="M2" s="338"/>
      <c r="N2" s="338"/>
      <c r="O2" s="338"/>
      <c r="P2" s="338"/>
      <c r="Q2" s="338"/>
      <c r="R2" s="338"/>
      <c r="S2" s="339"/>
    </row>
    <row r="3" spans="2:24" ht="30" customHeight="1" x14ac:dyDescent="0.25">
      <c r="E3" s="340" t="s">
        <v>1</v>
      </c>
      <c r="F3" s="341"/>
      <c r="G3" s="341"/>
      <c r="H3" s="341"/>
      <c r="I3" s="341"/>
      <c r="J3" s="341"/>
      <c r="K3" s="341"/>
      <c r="L3" s="341"/>
      <c r="M3" s="341"/>
      <c r="N3" s="341"/>
      <c r="O3" s="341"/>
      <c r="P3" s="341"/>
      <c r="Q3" s="341"/>
      <c r="R3" s="341"/>
      <c r="S3" s="342"/>
    </row>
    <row r="4" spans="2:24" ht="30" customHeight="1" x14ac:dyDescent="0.25">
      <c r="E4" s="340" t="s">
        <v>2</v>
      </c>
      <c r="F4" s="341"/>
      <c r="G4" s="341"/>
      <c r="H4" s="341"/>
      <c r="I4" s="341"/>
      <c r="J4" s="341"/>
      <c r="K4" s="341"/>
      <c r="L4" s="341"/>
      <c r="M4" s="341"/>
      <c r="N4" s="341"/>
      <c r="O4" s="341"/>
      <c r="P4" s="341"/>
      <c r="Q4" s="341"/>
      <c r="R4" s="341"/>
      <c r="S4" s="342"/>
    </row>
    <row r="5" spans="2:24" ht="30" customHeight="1" x14ac:dyDescent="0.25">
      <c r="E5" s="340" t="s">
        <v>3</v>
      </c>
      <c r="F5" s="341"/>
      <c r="G5" s="341"/>
      <c r="H5" s="341"/>
      <c r="I5" s="341"/>
      <c r="J5" s="341"/>
      <c r="K5" s="341"/>
      <c r="L5" s="341"/>
      <c r="M5" s="341"/>
      <c r="N5" s="341"/>
      <c r="O5" s="341"/>
      <c r="P5" s="341"/>
      <c r="Q5" s="341"/>
      <c r="R5" s="341"/>
      <c r="S5" s="342"/>
    </row>
    <row r="6" spans="2:24" ht="15.75" customHeight="1" thickBot="1" x14ac:dyDescent="0.3">
      <c r="E6" s="67"/>
      <c r="F6" s="68"/>
      <c r="G6" s="68"/>
      <c r="H6" s="68"/>
      <c r="I6" s="68"/>
      <c r="J6" s="68"/>
      <c r="K6" s="68"/>
      <c r="L6" s="68"/>
      <c r="M6" s="68"/>
      <c r="N6" s="68"/>
      <c r="O6" s="68"/>
      <c r="P6" s="68"/>
      <c r="Q6" s="68"/>
      <c r="R6" s="68"/>
      <c r="S6" s="69"/>
    </row>
    <row r="10" spans="2:24" ht="21" thickBot="1" x14ac:dyDescent="0.3">
      <c r="G10" s="386" t="s">
        <v>66</v>
      </c>
      <c r="H10" s="387"/>
      <c r="I10" s="387"/>
      <c r="J10" s="387"/>
      <c r="K10" s="387"/>
      <c r="L10" s="387"/>
      <c r="M10" s="387"/>
      <c r="N10" s="387"/>
      <c r="O10" s="387"/>
      <c r="P10" s="387"/>
      <c r="Q10" s="387"/>
      <c r="R10" s="387"/>
      <c r="S10" s="387"/>
      <c r="T10" s="387"/>
      <c r="U10" s="387"/>
      <c r="V10" s="387"/>
      <c r="W10" s="387"/>
      <c r="X10" s="387"/>
    </row>
    <row r="11" spans="2:24" ht="33" customHeight="1" thickBot="1" x14ac:dyDescent="0.3">
      <c r="B11" s="357" t="s">
        <v>5</v>
      </c>
      <c r="C11" s="357" t="s">
        <v>6</v>
      </c>
      <c r="D11" s="343" t="s">
        <v>7</v>
      </c>
      <c r="E11" s="344"/>
      <c r="F11" s="345"/>
      <c r="G11" s="351" t="s">
        <v>67</v>
      </c>
      <c r="H11" s="352"/>
      <c r="I11" s="352"/>
      <c r="J11" s="352"/>
      <c r="K11" s="353"/>
      <c r="L11" s="346" t="s">
        <v>68</v>
      </c>
      <c r="M11" s="346"/>
      <c r="N11" s="346"/>
      <c r="O11" s="347"/>
      <c r="P11" s="348" t="s">
        <v>69</v>
      </c>
      <c r="Q11" s="349"/>
      <c r="R11" s="349"/>
      <c r="S11" s="350"/>
      <c r="T11" s="349" t="s">
        <v>70</v>
      </c>
      <c r="U11" s="349"/>
      <c r="V11" s="349"/>
      <c r="W11" s="371"/>
      <c r="X11" s="359" t="s">
        <v>71</v>
      </c>
    </row>
    <row r="12" spans="2:24" ht="144.75" thickBot="1" x14ac:dyDescent="0.3">
      <c r="B12" s="381"/>
      <c r="C12" s="381"/>
      <c r="D12" s="70" t="s">
        <v>12</v>
      </c>
      <c r="E12" s="70" t="s">
        <v>13</v>
      </c>
      <c r="F12" s="70" t="s">
        <v>14</v>
      </c>
      <c r="G12" s="81" t="s">
        <v>15</v>
      </c>
      <c r="H12" s="50" t="s">
        <v>16</v>
      </c>
      <c r="I12" s="82" t="s">
        <v>17</v>
      </c>
      <c r="J12" s="51" t="s">
        <v>18</v>
      </c>
      <c r="K12" s="83" t="s">
        <v>19</v>
      </c>
      <c r="L12" s="2" t="s">
        <v>16</v>
      </c>
      <c r="M12" s="84" t="s">
        <v>17</v>
      </c>
      <c r="N12" s="1" t="s">
        <v>18</v>
      </c>
      <c r="O12" s="85" t="s">
        <v>19</v>
      </c>
      <c r="P12" s="2" t="s">
        <v>16</v>
      </c>
      <c r="Q12" s="84" t="s">
        <v>17</v>
      </c>
      <c r="R12" s="1" t="s">
        <v>18</v>
      </c>
      <c r="S12" s="85" t="s">
        <v>19</v>
      </c>
      <c r="T12" s="2" t="s">
        <v>16</v>
      </c>
      <c r="U12" s="84" t="s">
        <v>17</v>
      </c>
      <c r="V12" s="1" t="s">
        <v>18</v>
      </c>
      <c r="W12" s="85" t="s">
        <v>19</v>
      </c>
      <c r="X12" s="360"/>
    </row>
    <row r="13" spans="2:24" ht="408" customHeight="1" x14ac:dyDescent="0.25">
      <c r="B13" s="64" t="s">
        <v>20</v>
      </c>
      <c r="C13" s="65" t="s">
        <v>21</v>
      </c>
      <c r="D13" s="65" t="s">
        <v>22</v>
      </c>
      <c r="E13" s="66" t="s">
        <v>23</v>
      </c>
      <c r="F13" s="93" t="s">
        <v>24</v>
      </c>
      <c r="G13" s="88" t="s">
        <v>25</v>
      </c>
      <c r="H13" s="89" t="s">
        <v>25</v>
      </c>
      <c r="I13" s="62" t="s">
        <v>25</v>
      </c>
      <c r="J13" s="62" t="s">
        <v>25</v>
      </c>
      <c r="K13" s="63" t="s">
        <v>25</v>
      </c>
      <c r="L13" s="89" t="s">
        <v>25</v>
      </c>
      <c r="M13" s="62" t="s">
        <v>25</v>
      </c>
      <c r="N13" s="62" t="s">
        <v>25</v>
      </c>
      <c r="O13" s="63" t="s">
        <v>25</v>
      </c>
      <c r="P13" s="89" t="s">
        <v>25</v>
      </c>
      <c r="Q13" s="62" t="s">
        <v>25</v>
      </c>
      <c r="R13" s="62" t="s">
        <v>25</v>
      </c>
      <c r="S13" s="63" t="s">
        <v>25</v>
      </c>
      <c r="T13" s="57" t="str">
        <f>IFERROR(((L13+M13)-(H13+I13))/(H13+I13),"NO DISPONIBLE")</f>
        <v>NO DISPONIBLE</v>
      </c>
      <c r="U13" s="59" t="str">
        <f>IFERROR(((K13+L13+M13)-(G13+H13+I13))/(G13+H13+I13),"NO DISPONIBLE")</f>
        <v>NO DISPONIBLE</v>
      </c>
      <c r="V13" s="59" t="str">
        <f>IFERROR(((L13+M13+N13)-(H13+I13+J13))/(H13+I13+J13),"NO DISPONIBLE")</f>
        <v>NO DISPONIBLE</v>
      </c>
      <c r="W13" s="58" t="str">
        <f>IFERROR(((L13+M13+N13+O13)-(H13+I13+J13+K13))/(H13+I13+K13+K13),"NO DISPONIBLE")</f>
        <v>NO DISPONIBLE</v>
      </c>
      <c r="X13" s="91" t="s">
        <v>72</v>
      </c>
    </row>
    <row r="14" spans="2:24" ht="321.95" customHeight="1" x14ac:dyDescent="0.25">
      <c r="B14" s="388" t="s">
        <v>26</v>
      </c>
      <c r="C14" s="389"/>
      <c r="D14" s="389"/>
      <c r="E14" s="389"/>
      <c r="F14" s="389"/>
      <c r="G14" s="60">
        <v>1000</v>
      </c>
      <c r="H14" s="61">
        <v>200</v>
      </c>
      <c r="I14" s="62">
        <v>300</v>
      </c>
      <c r="J14" s="62">
        <v>100</v>
      </c>
      <c r="K14" s="63">
        <v>400</v>
      </c>
      <c r="L14" s="89" t="s">
        <v>25</v>
      </c>
      <c r="M14" s="62" t="s">
        <v>25</v>
      </c>
      <c r="N14" s="62" t="s">
        <v>25</v>
      </c>
      <c r="O14" s="63" t="s">
        <v>25</v>
      </c>
      <c r="P14" s="89" t="s">
        <v>25</v>
      </c>
      <c r="Q14" s="62" t="s">
        <v>25</v>
      </c>
      <c r="R14" s="62" t="s">
        <v>25</v>
      </c>
      <c r="S14" s="63" t="s">
        <v>25</v>
      </c>
      <c r="T14" s="57" t="str">
        <f>IFERROR(((L14+M14)/(H14+I14)),"NO DISPONIBLE")</f>
        <v>NO DISPONIBLE</v>
      </c>
      <c r="U14" s="59" t="str">
        <f>IFERROR(((K14+L14+M14)/(G14+H14+I14)),"NO DISPONIBLE")</f>
        <v>NO DISPONIBLE</v>
      </c>
      <c r="V14" s="59" t="str">
        <f>IFERROR(((L14+M14+N14)/(H14+I14+J14)),"NO DISPONIBLE")</f>
        <v>NO DISPONIBLE</v>
      </c>
      <c r="W14" s="58" t="str">
        <f>IFERROR(((L14+M14+N14+O14)/(H14+I14+J14+K14)),"NO DISPONIBLE")</f>
        <v>NO DISPONIBLE</v>
      </c>
      <c r="X14" s="56"/>
    </row>
    <row r="15" spans="2:24" ht="59.25" customHeight="1" x14ac:dyDescent="0.25">
      <c r="B15" s="72" t="s">
        <v>27</v>
      </c>
      <c r="C15" s="73"/>
      <c r="D15" s="73"/>
      <c r="E15" s="74"/>
      <c r="F15" s="107" t="s">
        <v>48</v>
      </c>
      <c r="G15" s="75"/>
      <c r="H15" s="52"/>
      <c r="I15" s="13"/>
      <c r="J15" s="13"/>
      <c r="K15" s="14"/>
      <c r="L15" s="12"/>
      <c r="M15" s="13"/>
      <c r="N15" s="13"/>
      <c r="O15" s="15"/>
      <c r="P15" s="39"/>
      <c r="Q15" s="27"/>
      <c r="R15" s="27"/>
      <c r="S15" s="28"/>
      <c r="T15" s="17"/>
      <c r="U15" s="16"/>
      <c r="V15" s="37"/>
      <c r="W15" s="38"/>
      <c r="X15" s="71" t="s">
        <v>28</v>
      </c>
    </row>
    <row r="16" spans="2:24" ht="59.25" customHeight="1" x14ac:dyDescent="0.25">
      <c r="B16" s="76" t="s">
        <v>29</v>
      </c>
      <c r="C16" s="77"/>
      <c r="D16" s="77"/>
      <c r="E16" s="78"/>
      <c r="F16" s="108" t="s">
        <v>48</v>
      </c>
      <c r="G16" s="79"/>
      <c r="H16" s="52"/>
      <c r="I16" s="13"/>
      <c r="J16" s="13"/>
      <c r="K16" s="14"/>
      <c r="L16" s="12"/>
      <c r="M16" s="13"/>
      <c r="N16" s="13"/>
      <c r="O16" s="15"/>
      <c r="P16" s="39"/>
      <c r="Q16" s="27"/>
      <c r="R16" s="27"/>
      <c r="S16" s="28"/>
      <c r="T16" s="17"/>
      <c r="U16" s="16"/>
      <c r="V16" s="37"/>
      <c r="W16" s="38"/>
      <c r="X16" s="80" t="s">
        <v>30</v>
      </c>
    </row>
    <row r="17" spans="2:24" ht="59.25" customHeight="1" x14ac:dyDescent="0.25">
      <c r="B17" s="3" t="s">
        <v>31</v>
      </c>
      <c r="C17" s="4"/>
      <c r="D17" s="4"/>
      <c r="E17" s="5"/>
      <c r="F17" s="109" t="s">
        <v>48</v>
      </c>
      <c r="G17" s="54"/>
      <c r="H17" s="52"/>
      <c r="I17" s="13"/>
      <c r="J17" s="13"/>
      <c r="K17" s="14"/>
      <c r="L17" s="12"/>
      <c r="M17" s="13"/>
      <c r="N17" s="13"/>
      <c r="O17" s="15"/>
      <c r="P17" s="39"/>
      <c r="Q17" s="27"/>
      <c r="R17" s="27"/>
      <c r="S17" s="28"/>
      <c r="T17" s="17"/>
      <c r="U17" s="16"/>
      <c r="V17" s="37"/>
      <c r="W17" s="38"/>
      <c r="X17" s="40" t="s">
        <v>30</v>
      </c>
    </row>
    <row r="18" spans="2:24" ht="59.25" customHeight="1" thickBot="1" x14ac:dyDescent="0.3">
      <c r="B18" s="6" t="s">
        <v>31</v>
      </c>
      <c r="C18" s="7"/>
      <c r="D18" s="8"/>
      <c r="E18" s="9"/>
      <c r="F18" s="110" t="s">
        <v>48</v>
      </c>
      <c r="G18" s="55"/>
      <c r="H18" s="53"/>
      <c r="I18" s="19"/>
      <c r="J18" s="19"/>
      <c r="K18" s="20"/>
      <c r="L18" s="18"/>
      <c r="M18" s="19"/>
      <c r="N18" s="19"/>
      <c r="O18" s="21"/>
      <c r="P18" s="34"/>
      <c r="Q18" s="35"/>
      <c r="R18" s="35"/>
      <c r="S18" s="36"/>
      <c r="T18" s="41"/>
      <c r="U18" s="90"/>
      <c r="V18" s="42"/>
      <c r="W18" s="43"/>
      <c r="X18" s="48" t="s">
        <v>30</v>
      </c>
    </row>
    <row r="22" spans="2:24" ht="51" customHeight="1" x14ac:dyDescent="0.25">
      <c r="C22" s="384" t="s">
        <v>32</v>
      </c>
      <c r="D22" s="385"/>
      <c r="E22" s="385"/>
      <c r="F22" s="385"/>
      <c r="G22" s="49"/>
      <c r="L22" s="384" t="s">
        <v>33</v>
      </c>
      <c r="M22" s="385"/>
      <c r="N22" s="385"/>
      <c r="O22" s="385"/>
      <c r="P22" s="385"/>
      <c r="Q22" s="385"/>
      <c r="V22" s="384" t="s">
        <v>34</v>
      </c>
      <c r="W22" s="385"/>
      <c r="X22" s="385"/>
    </row>
    <row r="25" spans="2:24" ht="15.75" thickBot="1" x14ac:dyDescent="0.3"/>
    <row r="26" spans="2:24" ht="15.75" customHeight="1" thickBot="1" x14ac:dyDescent="0.3">
      <c r="E26" s="365" t="s">
        <v>35</v>
      </c>
      <c r="F26" s="366"/>
      <c r="G26" s="366"/>
      <c r="H26" s="366"/>
      <c r="I26" s="366"/>
      <c r="J26" s="366"/>
      <c r="K26" s="366"/>
      <c r="L26" s="366"/>
      <c r="M26" s="366"/>
      <c r="N26" s="366"/>
      <c r="O26" s="366"/>
      <c r="P26" s="366"/>
      <c r="Q26" s="366"/>
      <c r="R26" s="366"/>
      <c r="S26" s="366"/>
      <c r="T26" s="366"/>
      <c r="U26" s="366"/>
      <c r="V26" s="366"/>
      <c r="W26" s="366"/>
      <c r="X26" s="367"/>
    </row>
    <row r="27" spans="2:24" ht="27" customHeight="1" thickBot="1" x14ac:dyDescent="0.3">
      <c r="E27" s="361" t="s">
        <v>36</v>
      </c>
      <c r="F27" s="361" t="s">
        <v>73</v>
      </c>
      <c r="G27" s="368" t="s">
        <v>38</v>
      </c>
      <c r="H27" s="369"/>
      <c r="I27" s="369"/>
      <c r="J27" s="370"/>
      <c r="K27" s="368" t="s">
        <v>39</v>
      </c>
      <c r="L27" s="369"/>
      <c r="M27" s="369"/>
      <c r="N27" s="370"/>
      <c r="O27" s="368" t="s">
        <v>40</v>
      </c>
      <c r="P27" s="369"/>
      <c r="Q27" s="369"/>
      <c r="R27" s="370"/>
      <c r="S27" s="368" t="s">
        <v>41</v>
      </c>
      <c r="T27" s="369"/>
      <c r="U27" s="369"/>
      <c r="V27" s="374"/>
      <c r="W27" s="327" t="s">
        <v>74</v>
      </c>
      <c r="X27" s="328"/>
    </row>
    <row r="28" spans="2:24" ht="27" customHeight="1" thickBot="1" x14ac:dyDescent="0.3">
      <c r="E28" s="362"/>
      <c r="F28" s="362"/>
      <c r="G28" s="10" t="s">
        <v>75</v>
      </c>
      <c r="H28" s="86" t="s">
        <v>76</v>
      </c>
      <c r="I28" s="11" t="s">
        <v>77</v>
      </c>
      <c r="J28" s="87" t="s">
        <v>78</v>
      </c>
      <c r="K28" s="10" t="s">
        <v>75</v>
      </c>
      <c r="L28" s="86" t="s">
        <v>76</v>
      </c>
      <c r="M28" s="11" t="s">
        <v>77</v>
      </c>
      <c r="N28" s="87" t="s">
        <v>78</v>
      </c>
      <c r="O28" s="10" t="s">
        <v>75</v>
      </c>
      <c r="P28" s="86" t="s">
        <v>76</v>
      </c>
      <c r="Q28" s="11" t="s">
        <v>77</v>
      </c>
      <c r="R28" s="87" t="s">
        <v>78</v>
      </c>
      <c r="S28" s="10" t="s">
        <v>75</v>
      </c>
      <c r="T28" s="86" t="s">
        <v>76</v>
      </c>
      <c r="U28" s="11" t="s">
        <v>77</v>
      </c>
      <c r="V28" s="92" t="s">
        <v>78</v>
      </c>
      <c r="W28" s="329"/>
      <c r="X28" s="330"/>
    </row>
    <row r="29" spans="2:24" x14ac:dyDescent="0.25">
      <c r="E29" s="94"/>
      <c r="F29" s="95"/>
      <c r="G29" s="22"/>
      <c r="H29" s="45"/>
      <c r="I29" s="45"/>
      <c r="J29" s="46"/>
      <c r="K29" s="44"/>
      <c r="L29" s="45"/>
      <c r="M29" s="45"/>
      <c r="N29" s="47"/>
      <c r="O29" s="96" t="str">
        <f>IFERROR((K29/G29),"NO APLICA")</f>
        <v>NO APLICA</v>
      </c>
      <c r="P29" s="97" t="str">
        <f>IFERROR((L29/H29),"NO APLICA")</f>
        <v>NO APLICA</v>
      </c>
      <c r="Q29" s="97" t="str">
        <f t="shared" ref="Q29:R32" si="0">IFERROR((M29/I29),"NO APLICA")</f>
        <v>NO APLICA</v>
      </c>
      <c r="R29" s="98" t="str">
        <f t="shared" si="0"/>
        <v>NO APLICA</v>
      </c>
      <c r="S29" s="96" t="str">
        <f>IFERROR(((K29)/(G29)),"NO APLICA")</f>
        <v>NO APLICA</v>
      </c>
      <c r="T29" s="97" t="str">
        <f>IFERROR(((K29+L29)/(G29+H29)),"NO APLICA")</f>
        <v>NO APLICA</v>
      </c>
      <c r="U29" s="97" t="str">
        <f>IFERROR(((K29+L29+M29)/(G29+H29+I29)),"NO APLICA")</f>
        <v>NO APLICA</v>
      </c>
      <c r="V29" s="98" t="str">
        <f>IFERROR(((K29+L29+M29+N29)/(G29+H29+I29+J29)),"NO APLICA")</f>
        <v>NO APLICA</v>
      </c>
      <c r="W29" s="382"/>
      <c r="X29" s="383"/>
    </row>
    <row r="30" spans="2:24" x14ac:dyDescent="0.25">
      <c r="E30" s="99"/>
      <c r="F30" s="100">
        <v>0</v>
      </c>
      <c r="G30" s="22"/>
      <c r="H30" s="23"/>
      <c r="I30" s="23"/>
      <c r="J30" s="24"/>
      <c r="K30" s="22"/>
      <c r="L30" s="25"/>
      <c r="M30" s="25"/>
      <c r="N30" s="26"/>
      <c r="O30" s="96" t="str">
        <f t="shared" ref="O30:P32" si="1">IFERROR((K30/G30),"NO APLICA")</f>
        <v>NO APLICA</v>
      </c>
      <c r="P30" s="97" t="str">
        <f t="shared" si="1"/>
        <v>NO APLICA</v>
      </c>
      <c r="Q30" s="97" t="str">
        <f t="shared" si="0"/>
        <v>NO APLICA</v>
      </c>
      <c r="R30" s="101" t="str">
        <f t="shared" si="0"/>
        <v>NO APLICA</v>
      </c>
      <c r="S30" s="96" t="str">
        <f t="shared" ref="S30:S32" si="2">IFERROR(((K30)/(G30)),"NO APLICA")</f>
        <v>NO APLICA</v>
      </c>
      <c r="T30" s="97" t="str">
        <f t="shared" ref="T30:T32" si="3">IFERROR(((K30+L30)/(G30+H30)),"NO APLICA")</f>
        <v>NO APLICA</v>
      </c>
      <c r="U30" s="97" t="str">
        <f t="shared" ref="U30:U32" si="4">IFERROR(((K30+L30+M30)/(G30+H30+I30)),"NO APLICA")</f>
        <v>NO APLICA</v>
      </c>
      <c r="V30" s="101" t="str">
        <f t="shared" ref="V30:V32" si="5">IFERROR(((K30+L30+M30+N30)/(G30+H30+I30+J30)),"NO APLICA")</f>
        <v>NO APLICA</v>
      </c>
      <c r="W30" s="377"/>
      <c r="X30" s="378"/>
    </row>
    <row r="31" spans="2:24" x14ac:dyDescent="0.25">
      <c r="E31" s="99"/>
      <c r="F31" s="100">
        <v>0</v>
      </c>
      <c r="G31" s="22"/>
      <c r="H31" s="23"/>
      <c r="I31" s="23"/>
      <c r="J31" s="24"/>
      <c r="K31" s="22"/>
      <c r="L31" s="25"/>
      <c r="M31" s="25"/>
      <c r="N31" s="26"/>
      <c r="O31" s="96" t="str">
        <f t="shared" si="1"/>
        <v>NO APLICA</v>
      </c>
      <c r="P31" s="97" t="str">
        <f t="shared" si="1"/>
        <v>NO APLICA</v>
      </c>
      <c r="Q31" s="97" t="str">
        <f t="shared" si="0"/>
        <v>NO APLICA</v>
      </c>
      <c r="R31" s="101" t="str">
        <f t="shared" si="0"/>
        <v>NO APLICA</v>
      </c>
      <c r="S31" s="96" t="str">
        <f t="shared" si="2"/>
        <v>NO APLICA</v>
      </c>
      <c r="T31" s="97" t="str">
        <f t="shared" si="3"/>
        <v>NO APLICA</v>
      </c>
      <c r="U31" s="97" t="str">
        <f t="shared" si="4"/>
        <v>NO APLICA</v>
      </c>
      <c r="V31" s="101" t="str">
        <f t="shared" si="5"/>
        <v>NO APLICA</v>
      </c>
      <c r="W31" s="377"/>
      <c r="X31" s="378"/>
    </row>
    <row r="32" spans="2:24" ht="15.75" thickBot="1" x14ac:dyDescent="0.3">
      <c r="E32" s="102"/>
      <c r="F32" s="103"/>
      <c r="G32" s="29"/>
      <c r="H32" s="30"/>
      <c r="I32" s="30"/>
      <c r="J32" s="31"/>
      <c r="K32" s="29"/>
      <c r="L32" s="32"/>
      <c r="M32" s="32"/>
      <c r="N32" s="33"/>
      <c r="O32" s="104" t="str">
        <f t="shared" si="1"/>
        <v>NO APLICA</v>
      </c>
      <c r="P32" s="105" t="str">
        <f t="shared" si="1"/>
        <v>NO APLICA</v>
      </c>
      <c r="Q32" s="105" t="str">
        <f t="shared" si="0"/>
        <v>NO APLICA</v>
      </c>
      <c r="R32" s="106" t="str">
        <f t="shared" si="0"/>
        <v>NO APLICA</v>
      </c>
      <c r="S32" s="104" t="str">
        <f t="shared" si="2"/>
        <v>NO APLICA</v>
      </c>
      <c r="T32" s="105" t="str">
        <f t="shared" si="3"/>
        <v>NO APLICA</v>
      </c>
      <c r="U32" s="105" t="str">
        <f t="shared" si="4"/>
        <v>NO APLICA</v>
      </c>
      <c r="V32" s="106" t="str">
        <f t="shared" si="5"/>
        <v>NO APLICA</v>
      </c>
      <c r="W32" s="379"/>
      <c r="X32" s="380"/>
    </row>
  </sheetData>
  <mergeCells count="29">
    <mergeCell ref="W29:X29"/>
    <mergeCell ref="W30:X30"/>
    <mergeCell ref="W31:X31"/>
    <mergeCell ref="W32:X32"/>
    <mergeCell ref="E26:X26"/>
    <mergeCell ref="E27:E28"/>
    <mergeCell ref="F27:F28"/>
    <mergeCell ref="G27:J27"/>
    <mergeCell ref="K27:N27"/>
    <mergeCell ref="O27:R27"/>
    <mergeCell ref="S27:V27"/>
    <mergeCell ref="W27:X28"/>
    <mergeCell ref="P11:S11"/>
    <mergeCell ref="T11:W11"/>
    <mergeCell ref="X11:X12"/>
    <mergeCell ref="B14:F14"/>
    <mergeCell ref="C22:F22"/>
    <mergeCell ref="L22:Q22"/>
    <mergeCell ref="V22:X22"/>
    <mergeCell ref="B11:B12"/>
    <mergeCell ref="C11:C12"/>
    <mergeCell ref="D11:F11"/>
    <mergeCell ref="G11:K11"/>
    <mergeCell ref="L11:O11"/>
    <mergeCell ref="E2:S2"/>
    <mergeCell ref="E3:S3"/>
    <mergeCell ref="E4:S4"/>
    <mergeCell ref="E5:S5"/>
    <mergeCell ref="G10:X10"/>
  </mergeCells>
  <conditionalFormatting sqref="G29:J32">
    <cfRule type="containsBlanks" dxfId="21" priority="25">
      <formula>LEN(TRIM(G29))=0</formula>
    </cfRule>
  </conditionalFormatting>
  <conditionalFormatting sqref="H13">
    <cfRule type="cellIs" priority="15" operator="equal">
      <formula>"NO DISPONIBLE"</formula>
    </cfRule>
  </conditionalFormatting>
  <conditionalFormatting sqref="H14:K18">
    <cfRule type="containsBlanks" dxfId="20" priority="17">
      <formula>LEN(TRIM(H14))=0</formula>
    </cfRule>
  </conditionalFormatting>
  <conditionalFormatting sqref="I13:K13">
    <cfRule type="cellIs" dxfId="19" priority="14" operator="equal">
      <formula>"NO DISPONIBLE"</formula>
    </cfRule>
  </conditionalFormatting>
  <conditionalFormatting sqref="K29:N32">
    <cfRule type="containsBlanks" dxfId="18" priority="16">
      <formula>LEN(TRIM(K29))=0</formula>
    </cfRule>
  </conditionalFormatting>
  <conditionalFormatting sqref="L13:L14">
    <cfRule type="cellIs" priority="13" operator="equal">
      <formula>"NO DISPONIBLE"</formula>
    </cfRule>
  </conditionalFormatting>
  <conditionalFormatting sqref="L15:W18">
    <cfRule type="containsBlanks" dxfId="17" priority="18">
      <formula>LEN(TRIM(L15))=0</formula>
    </cfRule>
  </conditionalFormatting>
  <conditionalFormatting sqref="M13:O14">
    <cfRule type="cellIs" dxfId="16" priority="6" operator="equal">
      <formula>"NO DISPONIBLE"</formula>
    </cfRule>
  </conditionalFormatting>
  <conditionalFormatting sqref="O29:V32">
    <cfRule type="cellIs" dxfId="15" priority="7" operator="equal">
      <formula>"NO APLICA"</formula>
    </cfRule>
    <cfRule type="cellIs" dxfId="14" priority="8" operator="between">
      <formula>0.7</formula>
      <formula>1.2</formula>
    </cfRule>
    <cfRule type="cellIs" dxfId="13" priority="9" operator="between">
      <formula>0.5</formula>
      <formula>0.7</formula>
    </cfRule>
    <cfRule type="cellIs" dxfId="12" priority="10" operator="lessThan">
      <formula>0.5</formula>
    </cfRule>
    <cfRule type="cellIs" dxfId="11" priority="11" operator="greaterThan">
      <formula>1.2</formula>
    </cfRule>
  </conditionalFormatting>
  <conditionalFormatting sqref="P13:P14">
    <cfRule type="cellIs" priority="12" operator="equal">
      <formula>"NO DISPONIBLE"</formula>
    </cfRule>
  </conditionalFormatting>
  <conditionalFormatting sqref="Q13:S14">
    <cfRule type="cellIs" dxfId="10" priority="1" operator="equal">
      <formula>"NO DISPONIBLE"</formula>
    </cfRule>
  </conditionalFormatting>
  <conditionalFormatting sqref="T13:W14">
    <cfRule type="cellIs" dxfId="9" priority="2" operator="equal">
      <formula>"NO DISPONIBLE"</formula>
    </cfRule>
    <cfRule type="cellIs" dxfId="8" priority="3" operator="lessThanOrEqual">
      <formula>0</formula>
    </cfRule>
    <cfRule type="cellIs" dxfId="7" priority="4" operator="between">
      <formula>0</formula>
      <formula>0.15</formula>
    </cfRule>
    <cfRule type="cellIs" dxfId="6" priority="5" operator="greaterThanOrEqual">
      <formula>0.15</formula>
    </cfRule>
  </conditionalFormatting>
  <conditionalFormatting sqref="T15:W18">
    <cfRule type="cellIs" dxfId="5" priority="19" stopIfTrue="1" operator="equal">
      <formula>"100%"</formula>
    </cfRule>
    <cfRule type="cellIs" dxfId="4" priority="20" stopIfTrue="1" operator="lessThan">
      <formula>0.5</formula>
    </cfRule>
    <cfRule type="cellIs" dxfId="3" priority="21" stopIfTrue="1" operator="between">
      <formula>0.5</formula>
      <formula>0.7</formula>
    </cfRule>
    <cfRule type="cellIs" dxfId="2" priority="22" stopIfTrue="1" operator="between">
      <formula>0.7</formula>
      <formula>1.2</formula>
    </cfRule>
    <cfRule type="cellIs" dxfId="1" priority="23" stopIfTrue="1" operator="greaterThanOrEqual">
      <formula>1.2</formula>
    </cfRule>
    <cfRule type="containsBlanks" dxfId="0" priority="24" stopIfTrue="1">
      <formula>LEN(TRIM(T15))=0</formula>
    </cfRule>
  </conditionalFormatting>
  <printOptions horizontalCentered="1"/>
  <pageMargins left="0.19685039370078741" right="3.937007874015748E-2" top="0.35433070866141736" bottom="0.35433070866141736" header="0.31496062992125984" footer="0.31496062992125984"/>
  <pageSetup paperSize="5" scale="32" orientation="landscape" r:id="rId1"/>
  <rowBreaks count="1" manualBreakCount="1">
    <brk id="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308A1-16F8-445B-AB25-068169258B9A}">
  <dimension ref="A1:B6"/>
  <sheetViews>
    <sheetView workbookViewId="0">
      <selection activeCell="B17" sqref="B17"/>
    </sheetView>
  </sheetViews>
  <sheetFormatPr baseColWidth="10" defaultColWidth="11.42578125" defaultRowHeight="15" x14ac:dyDescent="0.25"/>
  <cols>
    <col min="1" max="1" width="20.28515625" customWidth="1"/>
    <col min="2" max="2" width="34.7109375" customWidth="1"/>
  </cols>
  <sheetData>
    <row r="1" spans="1:2" x14ac:dyDescent="0.25">
      <c r="A1" s="111" t="s">
        <v>49</v>
      </c>
    </row>
    <row r="3" spans="1:2" ht="120" customHeight="1" x14ac:dyDescent="0.25">
      <c r="A3" s="390" t="s">
        <v>50</v>
      </c>
      <c r="B3" s="390"/>
    </row>
    <row r="5" spans="1:2" ht="45" x14ac:dyDescent="0.25">
      <c r="A5" s="112"/>
      <c r="B5" s="113" t="s">
        <v>51</v>
      </c>
    </row>
    <row r="6" spans="1:2" ht="60" x14ac:dyDescent="0.25">
      <c r="A6" s="114"/>
      <c r="B6" s="113" t="s">
        <v>52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SEGUIMIENTO 2025</vt:lpstr>
      <vt:lpstr>SEGUIMIENTO 2026</vt:lpstr>
      <vt:lpstr>SEGUIMIENTO 2027</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Chan May</cp:lastModifiedBy>
  <cp:revision/>
  <cp:lastPrinted>2025-05-02T13:49:00Z</cp:lastPrinted>
  <dcterms:created xsi:type="dcterms:W3CDTF">2021-03-11T02:28:07Z</dcterms:created>
  <dcterms:modified xsi:type="dcterms:W3CDTF">2025-07-08T14:45:53Z</dcterms:modified>
  <cp:category/>
  <cp:contentStatus/>
</cp:coreProperties>
</file>