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neoro.LAPTOP-UD3IPH5N\Desktop\4TO TRIMESTRE\01- Formato de Seguimiento Obras Pub. 3Tr24\"/>
    </mc:Choice>
  </mc:AlternateContent>
  <xr:revisionPtr revIDLastSave="1" documentId="13_ncr:1_{5D2486A5-4440-4FA5-BF46-F515EC4DBD11}" xr6:coauthVersionLast="47" xr6:coauthVersionMax="47" xr10:uidLastSave="{8EABF631-3731-4083-8318-2597F22EF829}"/>
  <bookViews>
    <workbookView xWindow="-108" yWindow="-108" windowWidth="23256" windowHeight="12456" xr2:uid="{00000000-000D-0000-FFFF-FFFF00000000}"/>
  </bookViews>
  <sheets>
    <sheet name="SEGUIMIENTO EJE 3" sheetId="1" r:id="rId1"/>
    <sheet name="Instrucciones" sheetId="3" r:id="rId2"/>
  </sheets>
  <definedNames>
    <definedName name="ADFASDF">#REF!</definedName>
    <definedName name="_xlnm.Print_Area" localSheetId="0">'SEGUIMIENTO EJE 3'!$B$3:$W$118</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7" i="1" l="1"/>
  <c r="V15" i="1"/>
  <c r="S99" i="1" l="1"/>
  <c r="R98" i="1"/>
  <c r="S98" i="1"/>
  <c r="P98" i="1"/>
  <c r="P97" i="1"/>
  <c r="P95" i="1"/>
  <c r="P93" i="1"/>
  <c r="S96" i="1"/>
  <c r="V19" i="1" l="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8" i="1"/>
  <c r="V17" i="1"/>
  <c r="S29" i="1"/>
  <c r="S30" i="1"/>
  <c r="S31" i="1"/>
  <c r="S32" i="1"/>
  <c r="S33" i="1"/>
  <c r="S34" i="1"/>
  <c r="S35" i="1"/>
  <c r="S36" i="1"/>
  <c r="S37" i="1"/>
  <c r="S38" i="1"/>
  <c r="S39" i="1"/>
  <c r="S40" i="1"/>
  <c r="S41" i="1"/>
  <c r="S42" i="1"/>
  <c r="S43" i="1"/>
  <c r="S44" i="1"/>
  <c r="S45" i="1"/>
  <c r="S46"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7" i="1"/>
  <c r="S100" i="1"/>
  <c r="S101" i="1"/>
  <c r="S102" i="1"/>
  <c r="S103" i="1"/>
  <c r="S104" i="1"/>
  <c r="S105" i="1"/>
  <c r="S18" i="1" l="1"/>
  <c r="S19" i="1"/>
  <c r="S20" i="1"/>
  <c r="S21" i="1"/>
  <c r="S22" i="1"/>
  <c r="S23" i="1"/>
  <c r="S24" i="1"/>
  <c r="S25" i="1"/>
  <c r="S26" i="1"/>
  <c r="S27" i="1"/>
  <c r="S28" i="1"/>
  <c r="U15" i="1"/>
  <c r="T17" i="1"/>
  <c r="S17" i="1"/>
  <c r="S15" i="1"/>
  <c r="G17" i="1"/>
  <c r="R101" i="1"/>
  <c r="R72" i="1"/>
  <c r="T98" i="1" l="1"/>
  <c r="U98" i="1"/>
  <c r="T99" i="1"/>
  <c r="U99" i="1"/>
  <c r="T100" i="1"/>
  <c r="U100" i="1"/>
  <c r="T101" i="1"/>
  <c r="U101" i="1"/>
  <c r="T102" i="1"/>
  <c r="U102" i="1"/>
  <c r="T103" i="1"/>
  <c r="U103" i="1"/>
  <c r="T104" i="1"/>
  <c r="U104" i="1"/>
  <c r="T105" i="1"/>
  <c r="U105"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18" i="1"/>
  <c r="U18" i="1"/>
  <c r="T19" i="1"/>
  <c r="U19" i="1"/>
  <c r="T20" i="1"/>
  <c r="U20" i="1"/>
  <c r="T21" i="1"/>
  <c r="U21" i="1"/>
  <c r="T22" i="1"/>
  <c r="U22" i="1"/>
  <c r="T23" i="1"/>
  <c r="U23" i="1"/>
  <c r="U17" i="1"/>
  <c r="P83" i="1"/>
  <c r="Q83" i="1"/>
  <c r="R83" i="1"/>
  <c r="P84" i="1"/>
  <c r="Q84" i="1"/>
  <c r="R84" i="1"/>
  <c r="P85" i="1"/>
  <c r="Q85" i="1"/>
  <c r="R85" i="1"/>
  <c r="P86" i="1"/>
  <c r="Q86" i="1"/>
  <c r="R86" i="1"/>
  <c r="P87" i="1"/>
  <c r="Q87" i="1"/>
  <c r="R87" i="1"/>
  <c r="P88" i="1"/>
  <c r="Q88" i="1"/>
  <c r="R88" i="1"/>
  <c r="P89" i="1"/>
  <c r="Q89" i="1"/>
  <c r="R89" i="1"/>
  <c r="P90" i="1"/>
  <c r="Q90" i="1"/>
  <c r="R90" i="1"/>
  <c r="P91" i="1"/>
  <c r="Q91" i="1"/>
  <c r="R91" i="1"/>
  <c r="P92" i="1"/>
  <c r="Q92" i="1"/>
  <c r="R92" i="1"/>
  <c r="Q93" i="1"/>
  <c r="R93" i="1"/>
  <c r="P94" i="1"/>
  <c r="Q94" i="1"/>
  <c r="R94" i="1"/>
  <c r="Q95" i="1"/>
  <c r="R95" i="1"/>
  <c r="P96" i="1"/>
  <c r="Q96" i="1"/>
  <c r="R96" i="1"/>
  <c r="Q97" i="1"/>
  <c r="R97" i="1"/>
  <c r="Q98" i="1"/>
  <c r="P99" i="1"/>
  <c r="Q99" i="1"/>
  <c r="R99" i="1"/>
  <c r="P100" i="1"/>
  <c r="Q100" i="1"/>
  <c r="R100" i="1"/>
  <c r="P101" i="1"/>
  <c r="Q101" i="1"/>
  <c r="P102" i="1"/>
  <c r="Q102" i="1"/>
  <c r="R102" i="1"/>
  <c r="P103" i="1"/>
  <c r="Q103" i="1"/>
  <c r="R103" i="1"/>
  <c r="P104" i="1"/>
  <c r="Q104" i="1"/>
  <c r="R104" i="1"/>
  <c r="P105" i="1"/>
  <c r="Q105" i="1"/>
  <c r="R105" i="1"/>
  <c r="P37" i="1"/>
  <c r="Q37" i="1"/>
  <c r="R37" i="1"/>
  <c r="P38" i="1"/>
  <c r="Q38" i="1"/>
  <c r="R38" i="1"/>
  <c r="P39" i="1"/>
  <c r="Q39" i="1"/>
  <c r="R39" i="1"/>
  <c r="P40" i="1"/>
  <c r="Q40" i="1"/>
  <c r="R40" i="1"/>
  <c r="P41" i="1"/>
  <c r="Q41" i="1"/>
  <c r="R41" i="1"/>
  <c r="P42" i="1"/>
  <c r="Q42" i="1"/>
  <c r="R42" i="1"/>
  <c r="P43" i="1"/>
  <c r="Q43" i="1"/>
  <c r="R43" i="1"/>
  <c r="P44" i="1"/>
  <c r="Q44" i="1"/>
  <c r="R44" i="1"/>
  <c r="P45" i="1"/>
  <c r="Q45" i="1"/>
  <c r="R45" i="1"/>
  <c r="P46" i="1"/>
  <c r="Q46" i="1"/>
  <c r="R46" i="1"/>
  <c r="P47" i="1"/>
  <c r="Q47" i="1"/>
  <c r="R47" i="1"/>
  <c r="P48" i="1"/>
  <c r="Q48" i="1"/>
  <c r="R48" i="1"/>
  <c r="P49" i="1"/>
  <c r="Q49" i="1"/>
  <c r="R49" i="1"/>
  <c r="P50" i="1"/>
  <c r="Q50" i="1"/>
  <c r="R50" i="1"/>
  <c r="P51" i="1"/>
  <c r="Q51" i="1"/>
  <c r="R51" i="1"/>
  <c r="P52" i="1"/>
  <c r="Q52" i="1"/>
  <c r="R52" i="1"/>
  <c r="P53" i="1"/>
  <c r="Q53" i="1"/>
  <c r="R53" i="1"/>
  <c r="P54" i="1"/>
  <c r="Q54" i="1"/>
  <c r="R54" i="1"/>
  <c r="P55" i="1"/>
  <c r="Q55" i="1"/>
  <c r="R55" i="1"/>
  <c r="P56" i="1"/>
  <c r="Q56" i="1"/>
  <c r="R56" i="1"/>
  <c r="P57" i="1"/>
  <c r="Q57" i="1"/>
  <c r="R57" i="1"/>
  <c r="P58" i="1"/>
  <c r="Q58" i="1"/>
  <c r="R58" i="1"/>
  <c r="P59" i="1"/>
  <c r="Q59" i="1"/>
  <c r="R59" i="1"/>
  <c r="P60" i="1"/>
  <c r="Q60" i="1"/>
  <c r="R60" i="1"/>
  <c r="P61" i="1"/>
  <c r="Q61" i="1"/>
  <c r="R61" i="1"/>
  <c r="P62" i="1"/>
  <c r="Q62" i="1"/>
  <c r="R62" i="1"/>
  <c r="P63" i="1"/>
  <c r="Q63" i="1"/>
  <c r="R63" i="1"/>
  <c r="P64" i="1"/>
  <c r="Q64" i="1"/>
  <c r="R64" i="1"/>
  <c r="P65" i="1"/>
  <c r="Q65" i="1"/>
  <c r="R65" i="1"/>
  <c r="P66" i="1"/>
  <c r="Q66" i="1"/>
  <c r="R66" i="1"/>
  <c r="P67" i="1"/>
  <c r="Q67" i="1"/>
  <c r="R67" i="1"/>
  <c r="P68" i="1"/>
  <c r="Q68" i="1"/>
  <c r="R68" i="1"/>
  <c r="P69" i="1"/>
  <c r="Q69" i="1"/>
  <c r="R69" i="1"/>
  <c r="P70" i="1"/>
  <c r="Q70" i="1"/>
  <c r="R70" i="1"/>
  <c r="P71" i="1"/>
  <c r="Q71" i="1"/>
  <c r="R71" i="1"/>
  <c r="P72" i="1"/>
  <c r="Q72" i="1"/>
  <c r="P73" i="1"/>
  <c r="Q73" i="1"/>
  <c r="R73" i="1"/>
  <c r="P74" i="1"/>
  <c r="Q74" i="1"/>
  <c r="R74" i="1"/>
  <c r="P75" i="1"/>
  <c r="Q75" i="1"/>
  <c r="R75" i="1"/>
  <c r="P76" i="1"/>
  <c r="Q76" i="1"/>
  <c r="R76" i="1"/>
  <c r="P77" i="1"/>
  <c r="Q77" i="1"/>
  <c r="R77" i="1"/>
  <c r="P78" i="1"/>
  <c r="Q78" i="1"/>
  <c r="R78" i="1"/>
  <c r="P79" i="1"/>
  <c r="Q79" i="1"/>
  <c r="R79" i="1"/>
  <c r="P80" i="1"/>
  <c r="Q80" i="1"/>
  <c r="R80" i="1"/>
  <c r="P81" i="1"/>
  <c r="Q81" i="1"/>
  <c r="R81" i="1"/>
  <c r="P82" i="1"/>
  <c r="Q82" i="1"/>
  <c r="R82" i="1"/>
  <c r="P24" i="1"/>
  <c r="Q24" i="1"/>
  <c r="R24" i="1"/>
  <c r="P25" i="1"/>
  <c r="Q25" i="1"/>
  <c r="R25" i="1"/>
  <c r="P26" i="1"/>
  <c r="Q26" i="1"/>
  <c r="R26" i="1"/>
  <c r="P27" i="1"/>
  <c r="Q27" i="1"/>
  <c r="R27" i="1"/>
  <c r="P28" i="1"/>
  <c r="Q28" i="1"/>
  <c r="R28" i="1"/>
  <c r="P29" i="1"/>
  <c r="Q29" i="1"/>
  <c r="R29" i="1"/>
  <c r="P30" i="1"/>
  <c r="Q30" i="1"/>
  <c r="R30" i="1"/>
  <c r="P31" i="1"/>
  <c r="Q31" i="1"/>
  <c r="R31" i="1"/>
  <c r="P32" i="1"/>
  <c r="Q32" i="1"/>
  <c r="R32" i="1"/>
  <c r="P33" i="1"/>
  <c r="Q33" i="1"/>
  <c r="R33" i="1"/>
  <c r="P34" i="1"/>
  <c r="Q34" i="1"/>
  <c r="R34" i="1"/>
  <c r="P35" i="1"/>
  <c r="Q35" i="1"/>
  <c r="R35" i="1"/>
  <c r="P36" i="1"/>
  <c r="Q36" i="1"/>
  <c r="R36" i="1"/>
  <c r="P23" i="1"/>
  <c r="Q23" i="1"/>
  <c r="R23" i="1"/>
  <c r="P19" i="1"/>
  <c r="Q19" i="1"/>
  <c r="R19" i="1"/>
  <c r="P20" i="1"/>
  <c r="Q20" i="1"/>
  <c r="R20" i="1"/>
  <c r="P21" i="1"/>
  <c r="Q21" i="1"/>
  <c r="R21" i="1"/>
  <c r="P22" i="1"/>
  <c r="Q22" i="1"/>
  <c r="R22" i="1"/>
  <c r="P18" i="1"/>
  <c r="Q18" i="1"/>
  <c r="R18" i="1"/>
  <c r="R17" i="1"/>
  <c r="Q17" i="1"/>
  <c r="P17" i="1"/>
  <c r="P15" i="1"/>
  <c r="R15" i="1" l="1"/>
  <c r="Q15" i="1"/>
  <c r="T15" i="1"/>
  <c r="T16" i="1" l="1"/>
  <c r="G41" i="1" l="1"/>
  <c r="V139" i="1" l="1"/>
  <c r="V127" i="1"/>
  <c r="V128" i="1"/>
  <c r="V129" i="1"/>
  <c r="V130" i="1"/>
  <c r="V131" i="1"/>
  <c r="V132" i="1"/>
  <c r="V133" i="1"/>
  <c r="V134" i="1"/>
  <c r="V135" i="1"/>
  <c r="V136" i="1"/>
  <c r="V137" i="1"/>
  <c r="V138" i="1"/>
  <c r="V126" i="1"/>
  <c r="U126" i="1"/>
  <c r="T126" i="1"/>
  <c r="S126" i="1"/>
  <c r="R139" i="1"/>
  <c r="R127" i="1"/>
  <c r="R128" i="1"/>
  <c r="R129" i="1"/>
  <c r="R130" i="1"/>
  <c r="R131" i="1"/>
  <c r="R132" i="1"/>
  <c r="R133" i="1"/>
  <c r="R134" i="1"/>
  <c r="R135" i="1"/>
  <c r="R136" i="1"/>
  <c r="R137" i="1"/>
  <c r="R138" i="1"/>
  <c r="R126" i="1"/>
  <c r="Q126" i="1"/>
  <c r="O126" i="1"/>
  <c r="G76" i="1" l="1"/>
  <c r="G68" i="1" l="1"/>
  <c r="V16" i="1" l="1"/>
  <c r="S16" i="1"/>
  <c r="Q139" i="1" l="1"/>
  <c r="Q137" i="1"/>
  <c r="Q127" i="1"/>
  <c r="Q128" i="1"/>
  <c r="Q129" i="1"/>
  <c r="Q130" i="1"/>
  <c r="Q131" i="1"/>
  <c r="Q132" i="1"/>
  <c r="Q133" i="1"/>
  <c r="Q134" i="1"/>
  <c r="Q135" i="1"/>
  <c r="Q136" i="1"/>
  <c r="Q138" i="1"/>
  <c r="P126" i="1"/>
  <c r="U139" i="1"/>
  <c r="U138" i="1"/>
  <c r="U127" i="1"/>
  <c r="U128" i="1"/>
  <c r="U129" i="1"/>
  <c r="U130" i="1"/>
  <c r="U131" i="1"/>
  <c r="U132" i="1"/>
  <c r="U133" i="1"/>
  <c r="U134" i="1"/>
  <c r="U135" i="1"/>
  <c r="U136" i="1"/>
  <c r="U137" i="1"/>
  <c r="G42" i="1" l="1"/>
  <c r="G28" i="1" l="1"/>
  <c r="U16" i="1" l="1"/>
  <c r="R16" i="1"/>
  <c r="T139" i="1"/>
  <c r="T127" i="1"/>
  <c r="T128" i="1"/>
  <c r="T129" i="1"/>
  <c r="T130" i="1"/>
  <c r="T131" i="1"/>
  <c r="T132" i="1"/>
  <c r="T133" i="1"/>
  <c r="T134" i="1"/>
  <c r="T135" i="1"/>
  <c r="T136" i="1"/>
  <c r="T137" i="1"/>
  <c r="T138" i="1"/>
  <c r="S139" i="1"/>
  <c r="S127" i="1" l="1"/>
  <c r="S128" i="1"/>
  <c r="S129" i="1"/>
  <c r="S130" i="1"/>
  <c r="S131" i="1"/>
  <c r="S132" i="1"/>
  <c r="S133" i="1"/>
  <c r="S134" i="1"/>
  <c r="S135" i="1"/>
  <c r="S136" i="1"/>
  <c r="S137" i="1"/>
  <c r="S138" i="1"/>
  <c r="P134" i="1"/>
  <c r="P139" i="1"/>
  <c r="O139" i="1"/>
  <c r="O127" i="1"/>
  <c r="O128" i="1"/>
  <c r="O129" i="1"/>
  <c r="O130" i="1"/>
  <c r="O131" i="1"/>
  <c r="O132" i="1"/>
  <c r="O133" i="1"/>
  <c r="O134" i="1"/>
  <c r="O135" i="1"/>
  <c r="O136" i="1"/>
  <c r="O137" i="1"/>
  <c r="O138" i="1"/>
  <c r="P127" i="1"/>
  <c r="P128" i="1"/>
  <c r="P129" i="1"/>
  <c r="P130" i="1"/>
  <c r="P131" i="1"/>
  <c r="P132" i="1"/>
  <c r="P133" i="1"/>
  <c r="P135" i="1"/>
  <c r="P136" i="1"/>
  <c r="P137" i="1"/>
  <c r="P138" i="1"/>
  <c r="G33" i="1" l="1"/>
  <c r="P16" i="1" l="1"/>
  <c r="U125" i="1" l="1"/>
  <c r="T125" i="1"/>
  <c r="S125" i="1"/>
  <c r="R125" i="1"/>
  <c r="Q125" i="1"/>
  <c r="P125" i="1"/>
  <c r="O125" i="1"/>
  <c r="V125" i="1" s="1"/>
  <c r="G88" i="1" l="1"/>
  <c r="G21" i="1"/>
  <c r="G20" i="1"/>
  <c r="G22" i="1"/>
  <c r="G23" i="1"/>
  <c r="G24" i="1"/>
  <c r="G25" i="1"/>
  <c r="G26" i="1"/>
  <c r="G27" i="1"/>
  <c r="G29" i="1"/>
  <c r="G30" i="1"/>
  <c r="G31" i="1"/>
  <c r="G32" i="1"/>
  <c r="G34" i="1"/>
  <c r="G35" i="1"/>
  <c r="G36" i="1"/>
  <c r="G37" i="1"/>
  <c r="G38" i="1"/>
  <c r="G39" i="1"/>
  <c r="G40" i="1"/>
  <c r="G43" i="1"/>
  <c r="G44" i="1"/>
  <c r="G45" i="1"/>
  <c r="G46" i="1"/>
  <c r="G47" i="1"/>
  <c r="G48" i="1"/>
  <c r="G49" i="1"/>
  <c r="G50" i="1"/>
  <c r="G51" i="1"/>
  <c r="G52" i="1"/>
  <c r="G53" i="1"/>
  <c r="G54" i="1"/>
  <c r="G55" i="1"/>
  <c r="G56" i="1"/>
  <c r="G57" i="1"/>
  <c r="G58" i="1"/>
  <c r="G59" i="1"/>
  <c r="G60" i="1"/>
  <c r="G61" i="1"/>
  <c r="G62" i="1"/>
  <c r="G63" i="1"/>
  <c r="G64" i="1"/>
  <c r="G65" i="1"/>
  <c r="G66" i="1"/>
  <c r="G67" i="1"/>
  <c r="G69" i="1"/>
  <c r="G70" i="1"/>
  <c r="G71" i="1"/>
  <c r="G72" i="1"/>
  <c r="G73" i="1"/>
  <c r="G74" i="1"/>
  <c r="G75"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Q16" i="1" l="1"/>
</calcChain>
</file>

<file path=xl/sharedStrings.xml><?xml version="1.0" encoding="utf-8"?>
<sst xmlns="http://schemas.openxmlformats.org/spreadsheetml/2006/main" count="616" uniqueCount="423">
  <si>
    <t>SEGUIMIENTO DE AVANCE EN CUMPLIMIENTO DE METAS Y OBJETIVOS 2024</t>
  </si>
  <si>
    <t>EJE 3: MEDIO AMBIENTE SOSTENIBLE</t>
  </si>
  <si>
    <t xml:space="preserve"> E-PPA 3.1 PROGRAMA DE INFRAESTRUCTURA BÁSICA URBANA, MEJORAMIENTO DE IMAGEN, SERVICIOS PÚBLICOS Y OBRAS PÚBLICAS DIGNAS, SUSTENTABLES E INCLUSIVAS</t>
  </si>
  <si>
    <t>SECRETARÍA MUNICIPAL DE OBRAS PÚBLICAS Y SERVICIOS</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</si>
  <si>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</si>
  <si>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</si>
  <si>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</si>
  <si>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</si>
  <si>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</si>
  <si>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ALCANZADA 2024</t>
  </si>
  <si>
    <t>PORCENTAJE DE AVANCE TRIMESTRAL 2024</t>
  </si>
  <si>
    <t>PORCENTAJE DE AVANCE TRIMESTRAL ACUMULADO 2024</t>
  </si>
  <si>
    <t>JUSTIFICACION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</si>
  <si>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</si>
  <si>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</si>
  <si>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</si>
  <si>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</si>
  <si>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</si>
  <si>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</si>
  <si>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</si>
  <si>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</si>
  <si>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(DP de la DGPM)</t>
  </si>
  <si>
    <r>
      <rPr>
        <b/>
        <sz val="11"/>
        <color theme="1"/>
        <rFont val="Arial"/>
        <family val="2"/>
      </rPr>
      <t xml:space="preserve">3.1.1 </t>
    </r>
    <r>
      <rPr>
        <sz val="11"/>
        <color theme="1"/>
        <rFont val="Arial"/>
        <family val="2"/>
      </rPr>
      <t xml:space="preserve">Contribuir a garantizar la preservación de la riqueza natural única que tiene nuestro municipio mediante un crecimiento ordenado, sostenible y con responsabilidad compartida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</si>
  <si>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r>
      <t>IMSMA:</t>
    </r>
    <r>
      <rPr>
        <sz val="11"/>
        <color theme="1"/>
        <rFont val="Arial"/>
        <family val="2"/>
      </rPr>
      <t xml:space="preserve"> Índice del Manejo Sustentable del Medio Ambiente. </t>
    </r>
  </si>
  <si>
    <t>Anual</t>
  </si>
  <si>
    <r>
      <rPr>
        <b/>
        <sz val="11"/>
        <color theme="1"/>
        <rFont val="Arial"/>
        <family val="2"/>
      </rPr>
      <t xml:space="preserve">Unidad de medida del indicador: </t>
    </r>
    <r>
      <rPr>
        <sz val="11"/>
        <color theme="1"/>
        <rFont val="Arial"/>
        <family val="2"/>
      </rPr>
      <t xml:space="preserve">
Posición</t>
    </r>
  </si>
  <si>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</si>
  <si>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t>Propósito
(Secretaría Municipal de Obras Públicas y Servicios)</t>
  </si>
  <si>
    <r>
      <t xml:space="preserve">3.1.1.1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</si>
  <si>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POPR:</t>
    </r>
    <r>
      <rPr>
        <sz val="11"/>
        <color theme="0"/>
        <rFont val="Arial"/>
        <family val="2"/>
      </rPr>
      <t xml:space="preserve"> porcentaje de obras publicas realizadas.</t>
    </r>
  </si>
  <si>
    <t>Trimestral</t>
  </si>
  <si>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</si>
  <si>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rPr>
        <b/>
        <sz val="11"/>
        <color theme="1"/>
        <rFont val="Arial"/>
        <family val="2"/>
      </rPr>
      <t xml:space="preserve">Justificación Trimestral: </t>
    </r>
    <r>
      <rPr>
        <sz val="11"/>
        <color theme="1"/>
        <rFont val="Arial"/>
        <family val="2"/>
      </rPr>
      <t>Se observa el avance del 222.22% de la meta debido a que en la programación de la obra pública se planeó más obras en el trimestre.</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</si>
  <si>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</si>
  <si>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</si>
  <si>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rPr>
        <b/>
        <sz val="11"/>
        <color theme="1"/>
        <rFont val="Arial"/>
        <family val="2"/>
      </rPr>
      <t xml:space="preserve">Justificación Trimestral: </t>
    </r>
    <r>
      <rPr>
        <sz val="11"/>
        <color theme="1"/>
        <rFont val="Arial"/>
        <family val="2"/>
      </rPr>
      <t>Durante este cuarto trimestre se cumplió con la meta programada derivado a que se dio puntual seguimiento  a la implementación de acciones y programas necesarias para atender los reportes y solicitudes de la población en materia de Servicios Públicos.</t>
    </r>
  </si>
  <si>
    <t>Componente
(Secretaría Municipal de Obras Públicas y Servicios)</t>
  </si>
  <si>
    <r>
      <t xml:space="preserve">3.1.1.1.1 </t>
    </r>
    <r>
      <rPr>
        <sz val="11"/>
        <color theme="1"/>
        <rFont val="Arial"/>
        <family val="2"/>
      </rPr>
      <t>Recorrido para supervisión de obra y servicios públicos.</t>
    </r>
  </si>
  <si>
    <r>
      <t xml:space="preserve">POSPS: </t>
    </r>
    <r>
      <rPr>
        <sz val="11"/>
        <color theme="1"/>
        <rFont val="Arial"/>
        <family val="2"/>
      </rPr>
      <t>Porcentaje de Obra y Servicios Públicos  supervisados.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</si>
  <si>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</si>
  <si>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 xml:space="preserve">Justificación Trimestral: </t>
    </r>
    <r>
      <rPr>
        <sz val="11"/>
        <color theme="1"/>
        <rFont val="Arial"/>
        <family val="2"/>
      </rPr>
      <t>Derivado a la programación de los avances de los procesos de Obras Públicas en el Municipio, se logro un 16.67% de la meta programada. No se cumplió con la meta programada en este cuarto trimestre.</t>
    </r>
  </si>
  <si>
    <t>Actividad</t>
  </si>
  <si>
    <r>
      <rPr>
        <b/>
        <sz val="11"/>
        <color theme="1"/>
        <rFont val="Arial"/>
        <family val="2"/>
      </rPr>
      <t>3.1.1.1.1.1</t>
    </r>
    <r>
      <rPr>
        <sz val="11"/>
        <color theme="1"/>
        <rFont val="Arial"/>
        <family val="2"/>
      </rPr>
      <t xml:space="preserve"> Implementación de estrategias en la planeación presupuestaria de actividades administrativas y operativas.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</si>
  <si>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</si>
  <si>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</si>
  <si>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 xml:space="preserve">Justificación Trimestral: </t>
    </r>
    <r>
      <rPr>
        <sz val="11"/>
        <color theme="1"/>
        <rFont val="Arial"/>
        <family val="2"/>
      </rPr>
      <t>Derivado a la coordinación y ejecución de los trabajos administrativos del personal de esta Secretaría en la implementación y aplicación de estrategias presupuestarias, asi como la  coordinación con las unidades administrativas dependientes,  se logro un 100% de la meta programada. Se cumplio con la meta planeada en este trimestre.</t>
    </r>
  </si>
  <si>
    <r>
      <rPr>
        <b/>
        <sz val="11"/>
        <color theme="1"/>
        <rFont val="Arial"/>
        <family val="2"/>
      </rPr>
      <t>3.1.1.1.1.2</t>
    </r>
    <r>
      <rPr>
        <sz val="11"/>
        <color theme="1"/>
        <rFont val="Arial"/>
        <family val="2"/>
      </rPr>
      <t xml:space="preserve"> Entrega de Obra Pública en coordinación con las dependencias municipales.</t>
    </r>
  </si>
  <si>
    <r>
      <rPr>
        <b/>
        <sz val="11"/>
        <color theme="1"/>
        <rFont val="Arial"/>
        <family val="2"/>
      </rPr>
      <t xml:space="preserve">POPE: </t>
    </r>
    <r>
      <rPr>
        <sz val="11"/>
        <color theme="1"/>
        <rFont val="Arial"/>
        <family val="2"/>
      </rPr>
      <t>Porcentaje de Obra Pública entregada.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</si>
  <si>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</si>
  <si>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 xml:space="preserve">Justificación Trimestral: </t>
    </r>
    <r>
      <rPr>
        <sz val="11"/>
        <color theme="1"/>
        <rFont val="Arial"/>
        <family val="2"/>
      </rPr>
      <t>Derivado a que las Obras Públicas se encuentran en proceso de ejecución, se logro un 27.27% de la meta programada. No se cumplio la meta en este trimestre.</t>
    </r>
  </si>
  <si>
    <r>
      <rPr>
        <b/>
        <sz val="11"/>
        <color theme="1"/>
        <rFont val="Arial"/>
        <family val="2"/>
      </rPr>
      <t>3.1.1.1.1.3</t>
    </r>
    <r>
      <rPr>
        <sz val="11"/>
        <color theme="1"/>
        <rFont val="Arial"/>
        <family val="2"/>
      </rPr>
      <t xml:space="preserve"> Representación y Asistencia a actividades programadas con dependencias gubernamentales (CAPA, CFE) y  sector privado.</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</si>
  <si>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</si>
  <si>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</si>
  <si>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Justificación Trimestral: </t>
    </r>
    <r>
      <rPr>
        <sz val="11"/>
        <color theme="1"/>
        <rFont val="Arial"/>
        <family val="2"/>
      </rPr>
      <t>Se logró alcanzar un 40% de la meta establecida debido que las Dependencias Gubernamentales no programaron actividades o eventos.</t>
    </r>
  </si>
  <si>
    <r>
      <rPr>
        <b/>
        <sz val="11"/>
        <color theme="1"/>
        <rFont val="Arial"/>
        <family val="2"/>
      </rPr>
      <t>3.1.1.1.1.4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</si>
  <si>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PSCA:</t>
    </r>
    <r>
      <rPr>
        <sz val="11"/>
        <color theme="1"/>
        <rFont val="Arial"/>
        <family val="2"/>
      </rPr>
      <t xml:space="preserve"> Porcentaje de Solicitudes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</si>
  <si>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</si>
  <si>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Justificación Trimestral: </t>
    </r>
    <r>
      <rPr>
        <sz val="11"/>
        <color theme="1"/>
        <rFont val="Arial"/>
        <family val="2"/>
      </rPr>
      <t>Se logró el avance 25.60% de lo planeado en virtud de que se atendieron solicitudes y reportes ciudadanos en los diferentes recorridos que realiza el personal de esta Secretaria.</t>
    </r>
  </si>
  <si>
    <r>
      <rPr>
        <b/>
        <sz val="11"/>
        <color theme="1"/>
        <rFont val="Arial"/>
        <family val="2"/>
      </rPr>
      <t>PSCC</t>
    </r>
    <r>
      <rPr>
        <sz val="11"/>
        <color theme="1"/>
        <rFont val="Arial"/>
        <family val="2"/>
      </rPr>
      <t>: Porcentaje de Solicitudes Ciudadanas Canalizadas.</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</si>
  <si>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</si>
  <si>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3.1.1.1.1.5</t>
    </r>
    <r>
      <rPr>
        <sz val="11"/>
        <color theme="1"/>
        <rFont val="Arial"/>
        <family val="2"/>
      </rPr>
      <t xml:space="preserve"> Autorización de Permisos de obra privada en vía pública.</t>
    </r>
  </si>
  <si>
    <r>
      <rPr>
        <b/>
        <sz val="11"/>
        <color theme="1"/>
        <rFont val="Arial"/>
        <family val="2"/>
      </rPr>
      <t>PPOPA</t>
    </r>
    <r>
      <rPr>
        <sz val="11"/>
        <color theme="1"/>
        <rFont val="Arial"/>
        <family val="2"/>
      </rPr>
      <t>: Porcentaje de Permisos de Obra Privada autorizados.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</si>
  <si>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</si>
  <si>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 xml:space="preserve">Justificación Trimestral: </t>
    </r>
    <r>
      <rPr>
        <sz val="11"/>
        <color theme="1"/>
        <rFont val="Arial"/>
        <family val="2"/>
      </rPr>
      <t>Se logró un avance del 11.36% de la meta programada debido a la baja  demanda de la ciudadanía e instituciones privadas, así como el cumplimiento de las disposiciones normativas para la autorización de permisos de Obra Pública.</t>
    </r>
  </si>
  <si>
    <r>
      <rPr>
        <b/>
        <sz val="11"/>
        <color theme="1"/>
        <rFont val="Arial"/>
        <family val="2"/>
      </rPr>
      <t>3.1.1.1.1.6</t>
    </r>
    <r>
      <rPr>
        <sz val="11"/>
        <color theme="1"/>
        <rFont val="Arial"/>
        <family val="2"/>
      </rPr>
      <t xml:space="preserve"> Resolución  de recursos de revisión, desahogo de pruebas y alegatos en  audiencias. </t>
    </r>
  </si>
  <si>
    <r>
      <rPr>
        <b/>
        <sz val="11"/>
        <color theme="1"/>
        <rFont val="Arial"/>
        <family val="2"/>
      </rPr>
      <t>PER:</t>
    </r>
    <r>
      <rPr>
        <sz val="11"/>
        <color theme="1"/>
        <rFont val="Arial"/>
        <family val="2"/>
      </rPr>
      <t xml:space="preserve"> Porcentaje de expedientes resueltos.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</si>
  <si>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</si>
  <si>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 xml:space="preserve">Justificación Trimestral: </t>
    </r>
    <r>
      <rPr>
        <sz val="11"/>
        <color theme="1"/>
        <rFont val="Arial"/>
        <family val="2"/>
      </rPr>
      <t xml:space="preserve">Se logró y supero la meta con un avance del 120% Durante este cuarto trimestre se conlcuyo de manera eficiente  la resolución  de recursos de revisión, desahogo de pruebas y alegatos en  audiencias. </t>
    </r>
  </si>
  <si>
    <r>
      <rPr>
        <b/>
        <sz val="11"/>
        <color theme="1"/>
        <rFont val="Arial"/>
        <family val="2"/>
      </rPr>
      <t>3.1.1.1.1.7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</si>
  <si>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</si>
  <si>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</si>
  <si>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r>
      <rPr>
        <b/>
        <sz val="11"/>
        <color theme="1"/>
        <rFont val="Arial"/>
        <family val="2"/>
      </rPr>
      <t xml:space="preserve">Justificación Trimestral: </t>
    </r>
    <r>
      <rPr>
        <sz val="11"/>
        <color theme="1"/>
        <rFont val="Arial"/>
        <family val="2"/>
      </rPr>
      <t>Se logró y supero la meta con un avance del 155.56% en el mantenimiento de las instalaciones y oficinas de esta Secretaria, debido a que se gestionaron los trámites en tiempo y forma  para la expedición de los dictámenes por parte de la Dirección de Servicios Generales y la Dirección de Recursos Materiales.</t>
    </r>
  </si>
  <si>
    <r>
      <rPr>
        <b/>
        <sz val="11"/>
        <color theme="1"/>
        <rFont val="Arial"/>
        <family val="2"/>
      </rPr>
      <t>3.1.1.1.1.8</t>
    </r>
    <r>
      <rPr>
        <sz val="11"/>
        <color theme="1"/>
        <rFont val="Arial"/>
        <family val="2"/>
      </rPr>
      <t xml:space="preserve"> Difusión de actividades de los servicios públicos y entrega de obra pública. </t>
    </r>
  </si>
  <si>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</si>
  <si>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</si>
  <si>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r>
      <rPr>
        <b/>
        <sz val="11"/>
        <color theme="1"/>
        <rFont val="Arial"/>
        <family val="2"/>
      </rPr>
      <t xml:space="preserve">Justificación Trimestral: </t>
    </r>
    <r>
      <rPr>
        <sz val="11"/>
        <color theme="1"/>
        <rFont val="Arial"/>
        <family val="2"/>
      </rPr>
      <t>Se logro un 376.92% de la meta programada, superando la meta planeada en virtud de los trabajos administrativos y operativos  del personal del Area de Difusión, en la cual se dan a conocer a la ciudadanía las acciones implementadas para el mejoramiento de la imagen urbana en este Municipio.</t>
    </r>
  </si>
  <si>
    <t>Componente
(Dirección General Servicios Públicos)</t>
  </si>
  <si>
    <r>
      <rPr>
        <b/>
        <sz val="11"/>
        <color theme="1"/>
        <rFont val="Arial"/>
        <family val="2"/>
      </rPr>
      <t>3.1.1.1.2</t>
    </r>
    <r>
      <rPr>
        <sz val="11"/>
        <color theme="1"/>
        <rFont val="Arial"/>
        <family val="2"/>
      </rPr>
      <t xml:space="preserve"> Servicios de mantenimiento y conservación a la infraestructura urbana del municipio realizados.</t>
    </r>
  </si>
  <si>
    <r>
      <rPr>
        <b/>
        <sz val="11"/>
        <color theme="1"/>
        <rFont val="Arial"/>
        <family val="2"/>
      </rPr>
      <t>PASRP:</t>
    </r>
    <r>
      <rPr>
        <sz val="11"/>
        <color theme="1"/>
        <rFont val="Arial"/>
        <family val="2"/>
      </rPr>
      <t xml:space="preserve"> Porcentaje de programas de servicios públicos realizados.</t>
    </r>
  </si>
  <si>
    <t>Trimestral.</t>
  </si>
  <si>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</si>
  <si>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Justificación Trimestral:</t>
    </r>
    <r>
      <rPr>
        <sz val="11"/>
        <color theme="1"/>
        <rFont val="Arial"/>
        <family val="2"/>
      </rPr>
      <t xml:space="preserve">Se logró un avance del 100% de la meta  programada del trimestre,  en el serivicio de mantenimiento de los serivicios públicos debido que se llevaron las brigadas en diferentes puntos del municipio, para el mejoramiento de la imagen urbana.  </t>
    </r>
  </si>
  <si>
    <r>
      <rPr>
        <b/>
        <sz val="11"/>
        <color theme="1"/>
        <rFont val="Arial"/>
        <family val="2"/>
      </rPr>
      <t>3.1.1.1.2.1</t>
    </r>
    <r>
      <rPr>
        <sz val="11"/>
        <color theme="1"/>
        <rFont val="Arial"/>
        <family val="2"/>
      </rPr>
      <t xml:space="preserve"> Ejecución de programas, acciones y medidas  para la operación y buen funcionamiento de los servicios públicos. </t>
    </r>
  </si>
  <si>
    <r>
      <rPr>
        <b/>
        <sz val="11"/>
        <color theme="1"/>
        <rFont val="Arial"/>
        <family val="2"/>
      </rPr>
      <t>PARSP</t>
    </r>
    <r>
      <rPr>
        <sz val="11"/>
        <color theme="1"/>
        <rFont val="Arial"/>
        <family val="2"/>
      </rPr>
      <t>:Porcentaje de actividades realizadas de Servicios públicos.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</si>
  <si>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</si>
  <si>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Justificación Trimestral:</t>
    </r>
    <r>
      <rPr>
        <sz val="11"/>
        <color theme="1"/>
        <rFont val="Arial"/>
        <family val="2"/>
      </rPr>
      <t xml:space="preserve"> Se logró el avance programado AL 100% en el cumplimiento en relación a la ejecución de programas, acciones y medidas  para la operación y buen funcionamiento de los servicios públicos.</t>
    </r>
  </si>
  <si>
    <r>
      <rPr>
        <b/>
        <sz val="11"/>
        <color theme="1"/>
        <rFont val="Arial"/>
        <family val="2"/>
      </rPr>
      <t xml:space="preserve">3.1.1.1.2.2 </t>
    </r>
    <r>
      <rPr>
        <sz val="11"/>
        <color theme="1"/>
        <rFont val="Arial"/>
        <family val="2"/>
      </rPr>
      <t xml:space="preserve">Tramitación de recursos necesarios para la operación y buen funcionamiento de los programas de servicios públicos. </t>
    </r>
  </si>
  <si>
    <r>
      <rPr>
        <b/>
        <sz val="11"/>
        <color theme="1"/>
        <rFont val="Arial"/>
        <family val="2"/>
      </rPr>
      <t>PTRN:</t>
    </r>
    <r>
      <rPr>
        <sz val="11"/>
        <color theme="1"/>
        <rFont val="Arial"/>
        <family val="2"/>
      </rPr>
      <t xml:space="preserve"> Porcentaje de trámites de recursos necesarios.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</si>
  <si>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</si>
  <si>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Justificación Trimestral:</t>
    </r>
    <r>
      <rPr>
        <sz val="11"/>
        <color theme="1"/>
        <rFont val="Arial"/>
        <family val="2"/>
      </rPr>
      <t xml:space="preserve"> Se logró un avance del 100% en la Tramitación de recursos necesarios para la operación y buen funcionamiento de los programas de servicios públicos. </t>
    </r>
  </si>
  <si>
    <r>
      <rPr>
        <b/>
        <sz val="11"/>
        <color theme="1"/>
        <rFont val="Arial"/>
        <family val="2"/>
      </rPr>
      <t>3.1.1.1.2.3</t>
    </r>
    <r>
      <rPr>
        <sz val="11"/>
        <color theme="1"/>
        <rFont val="Arial"/>
        <family val="2"/>
      </rPr>
      <t xml:space="preserve"> Atención a las solicitudes de ciudadanas mediante reporta y aporta.</t>
    </r>
  </si>
  <si>
    <r>
      <rPr>
        <b/>
        <sz val="11"/>
        <color theme="1"/>
        <rFont val="Arial"/>
        <family val="2"/>
      </rPr>
      <t>PSCA:</t>
    </r>
    <r>
      <rPr>
        <sz val="11"/>
        <color theme="1"/>
        <rFont val="Arial"/>
        <family val="2"/>
      </rPr>
      <t xml:space="preserve"> Porcentaje de solicitudes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</si>
  <si>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</si>
  <si>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Justificación Trimestral:</t>
    </r>
    <r>
      <rPr>
        <sz val="11"/>
        <color theme="1"/>
        <rFont val="Arial"/>
        <family val="2"/>
      </rPr>
      <t xml:space="preserve"> Se logró un avance del 100% de lo programado derivado a la atención oportuna de las solicitudes ciudadanas recepcionadas mediante el programa reporta y aporta.</t>
    </r>
  </si>
  <si>
    <r>
      <rPr>
        <b/>
        <sz val="11"/>
        <color theme="1"/>
        <rFont val="Arial"/>
        <family val="2"/>
      </rPr>
      <t>3.1.1.1.2.4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</si>
  <si>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PEI:</t>
    </r>
    <r>
      <rPr>
        <sz val="11"/>
        <color theme="1"/>
        <rFont val="Arial"/>
        <family val="2"/>
      </rPr>
      <t xml:space="preserve"> Porcentaje de establecimientos supervisados.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</si>
  <si>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</si>
  <si>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r>
      <rPr>
        <b/>
        <sz val="11"/>
        <color theme="1"/>
        <rFont val="Arial"/>
        <family val="2"/>
      </rPr>
      <t>Justificación Trimestral:</t>
    </r>
    <r>
      <rPr>
        <sz val="11"/>
        <color theme="1"/>
        <rFont val="Arial"/>
        <family val="2"/>
      </rPr>
      <t xml:space="preserve"> Se logró el avance del 100%, derivado a que se establecieron las estrategias necesaria para la inspección de establecimientos para su buen funcionamiento.</t>
    </r>
  </si>
  <si>
    <t>Componente
(Dirección de Alumbrado Público)</t>
  </si>
  <si>
    <r>
      <rPr>
        <b/>
        <sz val="11"/>
        <color theme="1"/>
        <rFont val="Arial"/>
        <family val="2"/>
      </rPr>
      <t>3.1.1.1.3</t>
    </r>
    <r>
      <rPr>
        <sz val="11"/>
        <color theme="1"/>
        <rFont val="Arial"/>
        <family val="2"/>
      </rPr>
      <t xml:space="preserve"> Alumbrado Público del H. Ayuntamiento de Benito Juárez mejorado.</t>
    </r>
  </si>
  <si>
    <r>
      <rPr>
        <b/>
        <sz val="11"/>
        <color theme="1"/>
        <rFont val="Arial"/>
        <family val="2"/>
      </rPr>
      <t>PAPM:</t>
    </r>
    <r>
      <rPr>
        <sz val="11"/>
        <color theme="1"/>
        <rFont val="Arial"/>
        <family val="2"/>
      </rPr>
      <t xml:space="preserve"> Porcentaje del Alumbrado Público Mejorado.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</si>
  <si>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</si>
  <si>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 xml:space="preserve">Justificación Trimestral: </t>
    </r>
    <r>
      <rPr>
        <sz val="11"/>
        <color theme="1"/>
        <rFont val="Arial"/>
        <family val="2"/>
      </rPr>
      <t>En la Dirección de Alumbrado  público se continuará con el mejoramiento del Sistema de Alumbrado público, con la reparación de luminarias. Obteniendo en este cuarto  trimestre  un incremento de  62.74% de la meta planeada.</t>
    </r>
  </si>
  <si>
    <r>
      <rPr>
        <b/>
        <sz val="11"/>
        <color theme="1"/>
        <rFont val="Arial"/>
        <family val="2"/>
      </rPr>
      <t>3.1.1.1.3.1</t>
    </r>
    <r>
      <rPr>
        <sz val="11"/>
        <color theme="1"/>
        <rFont val="Arial"/>
        <family val="2"/>
      </rPr>
      <t xml:space="preserve"> Supervisión del sistema de Alumbrado Público a  la empresa Optima Energía.</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</si>
  <si>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</si>
  <si>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</si>
  <si>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 xml:space="preserve">Justificación Trimestral: </t>
    </r>
    <r>
      <rPr>
        <sz val="11"/>
        <color theme="1"/>
        <rFont val="Arial"/>
        <family val="2"/>
      </rPr>
      <t>En la Dirección de Alumbrado  público se continuará con el mejoramiento del Sistema de Alumbrado público, con la reparación de luminarias. Obteniendo en este cuarto trimestre  un incremento de 70.66% de la meta planeada.</t>
    </r>
  </si>
  <si>
    <r>
      <rPr>
        <b/>
        <sz val="11"/>
        <color theme="1"/>
        <rFont val="Arial"/>
        <family val="2"/>
      </rPr>
      <t>3.1.1.1.3.2</t>
    </r>
    <r>
      <rPr>
        <sz val="11"/>
        <color theme="1"/>
        <rFont val="Arial"/>
        <family val="2"/>
      </rPr>
      <t xml:space="preserve"> Supervisión de Reportes Ciudadanos del sistema de Alumbrado Público.</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</si>
  <si>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</si>
  <si>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</si>
  <si>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 xml:space="preserve">Justificación Trimestral: </t>
    </r>
    <r>
      <rPr>
        <sz val="11"/>
        <color theme="1"/>
        <rFont val="Arial"/>
        <family val="2"/>
      </rPr>
      <t>En la Dirección de Alumbrado  público se continua con la  supervición de los reportes  ciudadanos  del sistema del alumbrado público, presentando un avance del  78.97%  en proporción a la meta planeada en  el cuarto  trimestre.</t>
    </r>
  </si>
  <si>
    <r>
      <rPr>
        <b/>
        <sz val="11"/>
        <color theme="1"/>
        <rFont val="Arial"/>
        <family val="2"/>
      </rPr>
      <t>3.1.1.1.3.3</t>
    </r>
    <r>
      <rPr>
        <sz val="11"/>
        <color theme="1"/>
        <rFont val="Arial"/>
        <family val="2"/>
      </rPr>
      <t xml:space="preserve"> Realización del Censo del sistema de alumbrado público del Municipio de Benito Juárez.</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</si>
  <si>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</si>
  <si>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</si>
  <si>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 xml:space="preserve">Justificación Trimestral: </t>
    </r>
    <r>
      <rPr>
        <sz val="11"/>
        <color theme="1"/>
        <rFont val="Arial"/>
        <family val="2"/>
      </rPr>
      <t xml:space="preserve">En la Dirección de Alumbrado  público se realiza en censo  del sistema del alumbrado público, cumpliendo con las metas planeadas y presentando un avance del  76.98%  en proporción a la meta planeada del cuarto trimestre.                          </t>
    </r>
    <r>
      <rPr>
        <b/>
        <sz val="11"/>
        <color theme="1"/>
        <rFont val="Arial"/>
        <family val="2"/>
      </rPr>
      <t xml:space="preserve">               </t>
    </r>
    <r>
      <rPr>
        <sz val="11"/>
        <color theme="1"/>
        <rFont val="Arial"/>
        <family val="2"/>
      </rPr>
      <t xml:space="preserve">                                       </t>
    </r>
  </si>
  <si>
    <r>
      <rPr>
        <b/>
        <sz val="11"/>
        <color theme="1"/>
        <rFont val="Arial"/>
        <family val="2"/>
      </rPr>
      <t>3.1.1.1.3.4</t>
    </r>
    <r>
      <rPr>
        <sz val="11"/>
        <color theme="1"/>
        <rFont val="Arial"/>
        <family val="2"/>
      </rPr>
      <t xml:space="preserve"> Reparación y mantenimiento de las luminarias tipo Reflector en existencia.</t>
    </r>
  </si>
  <si>
    <r>
      <rPr>
        <b/>
        <sz val="11"/>
        <color theme="1"/>
        <rFont val="Arial"/>
        <family val="2"/>
      </rPr>
      <t>PLR:</t>
    </r>
    <r>
      <rPr>
        <sz val="11"/>
        <color theme="1"/>
        <rFont val="Arial"/>
        <family val="2"/>
      </rPr>
      <t xml:space="preserve"> Porcentaje de Luminarias Reparadas.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</si>
  <si>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</si>
  <si>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 xml:space="preserve">Justificación Trimestral: </t>
    </r>
    <r>
      <rPr>
        <sz val="11"/>
        <color theme="1"/>
        <rFont val="Arial"/>
        <family val="2"/>
      </rPr>
      <t xml:space="preserve">El sistema del alumbrado público se esta modernizando con luminarias led por lo que la rehabilitación y mantenimiento  de luminarias  tipo  reflector, no se logro el avance  en proporción a la meta planeada en el cuarto trimestre, presentando un avance del  59.32%  </t>
    </r>
    <r>
      <rPr>
        <b/>
        <sz val="11"/>
        <color theme="1"/>
        <rFont val="Arial"/>
        <family val="2"/>
      </rPr>
      <t xml:space="preserve">                    </t>
    </r>
    <r>
      <rPr>
        <sz val="11"/>
        <color theme="1"/>
        <rFont val="Arial"/>
        <family val="2"/>
      </rPr>
      <t xml:space="preserve">                         </t>
    </r>
  </si>
  <si>
    <r>
      <rPr>
        <b/>
        <sz val="11"/>
        <color theme="1"/>
        <rFont val="Arial"/>
        <family val="2"/>
      </rPr>
      <t>3.1.1.1.3.5</t>
    </r>
    <r>
      <rPr>
        <sz val="11"/>
        <color theme="1"/>
        <rFont val="Arial"/>
        <family val="2"/>
      </rPr>
      <t xml:space="preserve"> Rehabilitación y Mantenimiento de los postes.</t>
    </r>
  </si>
  <si>
    <r>
      <rPr>
        <b/>
        <sz val="11"/>
        <color theme="1"/>
        <rFont val="Arial"/>
        <family val="2"/>
      </rPr>
      <t>PPR:</t>
    </r>
    <r>
      <rPr>
        <sz val="11"/>
        <color theme="1"/>
        <rFont val="Arial"/>
        <family val="2"/>
      </rPr>
      <t xml:space="preserve"> Porcentaje de Postes Rehabilitados.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</si>
  <si>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</si>
  <si>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 xml:space="preserve">Justificación Trimestral: </t>
    </r>
    <r>
      <rPr>
        <sz val="11"/>
        <color theme="1"/>
        <rFont val="Arial"/>
        <family val="2"/>
      </rPr>
      <t>En la Dirección de Alumbrado  público se continua con la rehabilitación  y mantenimiento de postes del sistema del alumbrado público.Por lo que  logro en relación a  la meta planeada para el cuarto trimestre un  118%.</t>
    </r>
  </si>
  <si>
    <r>
      <rPr>
        <b/>
        <sz val="11"/>
        <color theme="1"/>
        <rFont val="Arial"/>
        <family val="2"/>
      </rPr>
      <t>3.1.1.1.3.6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</si>
  <si>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</si>
  <si>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</si>
  <si>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 xml:space="preserve">Justificación Trimestral: </t>
    </r>
    <r>
      <rPr>
        <sz val="11"/>
        <color theme="1"/>
        <rFont val="Arial"/>
        <family val="2"/>
      </rPr>
      <t xml:space="preserve">En la Dirección de Alumbrado  público se continua con los trabajos establecidos para la entrega recepción de fraccionamientos en relación al  sistema del alumbrado público. Por lo que  se logro un 86.96% más  en relación a  la meta planeada para el cuarto  trimestre.           </t>
    </r>
    <r>
      <rPr>
        <b/>
        <sz val="11"/>
        <color theme="1"/>
        <rFont val="Arial"/>
        <family val="2"/>
      </rPr>
      <t xml:space="preserve">       </t>
    </r>
    <r>
      <rPr>
        <sz val="11"/>
        <color theme="1"/>
        <rFont val="Arial"/>
        <family val="2"/>
      </rPr>
      <t xml:space="preserve">               </t>
    </r>
  </si>
  <si>
    <r>
      <rPr>
        <b/>
        <sz val="11"/>
        <color theme="1"/>
        <rFont val="Arial"/>
        <family val="2"/>
      </rPr>
      <t xml:space="preserve">3.1.1.1.3.7 </t>
    </r>
    <r>
      <rPr>
        <sz val="11"/>
        <color theme="1"/>
        <rFont val="Arial"/>
        <family val="2"/>
      </rPr>
      <t>Proyección de infraestructura eléctrica en el Municipio de Benito Juárez.</t>
    </r>
  </si>
  <si>
    <r>
      <rPr>
        <b/>
        <sz val="11"/>
        <color theme="1"/>
        <rFont val="Arial"/>
        <family val="2"/>
      </rPr>
      <t>PIEP:</t>
    </r>
    <r>
      <rPr>
        <sz val="11"/>
        <color theme="1"/>
        <rFont val="Arial"/>
        <family val="2"/>
      </rPr>
      <t xml:space="preserve"> Porcentaje de infraestructura eléctrica Proyectada.</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</si>
  <si>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</si>
  <si>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rPr>
        <b/>
        <sz val="11"/>
        <color theme="1"/>
        <rFont val="Arial"/>
        <family val="2"/>
      </rPr>
      <t xml:space="preserve">Justificación Trimestral: </t>
    </r>
    <r>
      <rPr>
        <sz val="11"/>
        <color theme="1"/>
        <rFont val="Arial"/>
        <family val="2"/>
      </rPr>
      <t xml:space="preserve">En la Dirección de Alumbrado  público se continua con la proyección  de la infraestructura eléctrica, logrando un 88.89 % en relación a  la meta planeada para el cuarto  trimestre.  </t>
    </r>
    <r>
      <rPr>
        <b/>
        <sz val="11"/>
        <color theme="1"/>
        <rFont val="Arial"/>
        <family val="2"/>
      </rPr>
      <t xml:space="preserve">                                                                                        </t>
    </r>
    <r>
      <rPr>
        <sz val="11"/>
        <color theme="1"/>
        <rFont val="Arial"/>
        <family val="2"/>
      </rPr>
      <t xml:space="preserve">                                                                                                         </t>
    </r>
  </si>
  <si>
    <t>Componente
( Dirección de Bacheo y Pipas )</t>
  </si>
  <si>
    <r>
      <t xml:space="preserve">3.1.1.1.4 </t>
    </r>
    <r>
      <rPr>
        <sz val="11"/>
        <color theme="1"/>
        <rFont val="Arial"/>
        <family val="2"/>
      </rPr>
      <t xml:space="preserve">Bacheo de vialidades y suministro de agua potable proporcionados. </t>
    </r>
  </si>
  <si>
    <r>
      <t>PM2VB: P</t>
    </r>
    <r>
      <rPr>
        <sz val="11"/>
        <color theme="1"/>
        <rFont val="Arial"/>
        <family val="2"/>
      </rPr>
      <t>orcentaje de m2 de vialidades bacheadas.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</si>
  <si>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</si>
  <si>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 xml:space="preserve">Justificación Trimestral: </t>
    </r>
    <r>
      <rPr>
        <sz val="11"/>
        <color theme="1"/>
        <rFont val="Arial"/>
        <family val="2"/>
      </rPr>
      <t xml:space="preserve"> La meta alcanzada del 01  de Octubre al 31 de Diciembre 2024, fue de un 64.25 % ,ya que la medición es trimestral, y por condiciones climáticas no se obtuvo el 100% que se esperaba.
</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</si>
  <si>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</si>
  <si>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</si>
  <si>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rPr>
        <b/>
        <sz val="11"/>
        <color theme="1"/>
        <rFont val="Arial"/>
        <family val="2"/>
      </rPr>
      <t>Justificación Trimestral:</t>
    </r>
    <r>
      <rPr>
        <sz val="11"/>
        <color theme="1"/>
        <rFont val="Arial"/>
        <family val="2"/>
      </rPr>
      <t xml:space="preserve"> La meta alcanzada del 01  de Octubre al 31 de Diciembre 2024, fue de un 319.70 %, este incremento se obtuvo en virtud de que la demanda del servicio de agua potable en las colonias irregulares es mayor derivado al aunmento de poblacion.
</t>
    </r>
  </si>
  <si>
    <r>
      <t xml:space="preserve">3.1.1.1.4.1 </t>
    </r>
    <r>
      <rPr>
        <sz val="11"/>
        <color theme="1"/>
        <rFont val="Arial"/>
        <family val="2"/>
      </rPr>
      <t>Atención a las solicitudes de servicio recepcionados mediante llamadas telefonicas y redes sociales concluidas.</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</si>
  <si>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</si>
  <si>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</si>
  <si>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rPr>
        <b/>
        <sz val="11"/>
        <color theme="1"/>
        <rFont val="Arial"/>
        <family val="2"/>
      </rPr>
      <t>Justificación Trimestral:</t>
    </r>
    <r>
      <rPr>
        <sz val="11"/>
        <color theme="1"/>
        <rFont val="Arial"/>
        <family val="2"/>
      </rPr>
      <t xml:space="preserve"> La meta alcanzada del 01  de Octubre al 31 de Diciembre 2024, fue de un 97.32% derivado a la gran demanda de reportes recibidos.</t>
    </r>
  </si>
  <si>
    <r>
      <t xml:space="preserve">3.1.1.1.4.2 </t>
    </r>
    <r>
      <rPr>
        <sz val="11"/>
        <color theme="1"/>
        <rFont val="Arial"/>
        <family val="2"/>
      </rPr>
      <t>Recepción de obras de vialidades.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</si>
  <si>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</si>
  <si>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</si>
  <si>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rPr>
        <b/>
        <sz val="11"/>
        <color theme="1"/>
        <rFont val="Arial"/>
        <family val="2"/>
      </rPr>
      <t>Justificación Trimestral:</t>
    </r>
    <r>
      <rPr>
        <sz val="11"/>
        <color theme="1"/>
        <rFont val="Arial"/>
        <family val="2"/>
      </rPr>
      <t xml:space="preserve"> La meta alcanzada del 01  de Octubre al 31 de Diciembre 2024, fue de un 100% ya que este trimestre se recepcionaron obras.</t>
    </r>
  </si>
  <si>
    <r>
      <t xml:space="preserve">3.1.1.1.4.3 </t>
    </r>
    <r>
      <rPr>
        <sz val="11"/>
        <color theme="1"/>
        <rFont val="Arial"/>
        <family val="2"/>
      </rPr>
      <t xml:space="preserve">Implementación del mantenimiento preventivo y correctivo del parque vehicular, parque de maquinaria y equipo menor.  </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</si>
  <si>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</si>
  <si>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</si>
  <si>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rPr>
        <b/>
        <sz val="11"/>
        <color theme="1"/>
        <rFont val="Arial"/>
        <family val="2"/>
      </rPr>
      <t>Justificación Trimestral</t>
    </r>
    <r>
      <rPr>
        <sz val="11"/>
        <color theme="1"/>
        <rFont val="Arial"/>
        <family val="2"/>
      </rPr>
      <t>: La meta alcanzada del 01  de Octubre al 31 de Diciembre 2024, fue de un 100% alcanzando la meta programada.</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</si>
  <si>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</si>
  <si>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</si>
  <si>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rPr>
        <b/>
        <sz val="11"/>
        <color theme="1"/>
        <rFont val="Arial"/>
        <family val="2"/>
      </rPr>
      <t>Justificación Trimestral:</t>
    </r>
    <r>
      <rPr>
        <sz val="11"/>
        <color theme="1"/>
        <rFont val="Arial"/>
        <family val="2"/>
      </rPr>
      <t xml:space="preserve"> La meta alcanzada del 01  de Octubre al 31 de Diciembre  2024, fue de una 0%  alcanzando las metas programadas.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</si>
  <si>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</si>
  <si>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</si>
  <si>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rPr>
        <b/>
        <sz val="11"/>
        <color theme="1"/>
        <rFont val="Arial"/>
        <family val="2"/>
      </rPr>
      <t xml:space="preserve">Justificación Trimestral: </t>
    </r>
    <r>
      <rPr>
        <sz val="11"/>
        <color theme="1"/>
        <rFont val="Arial"/>
        <family val="2"/>
      </rPr>
      <t xml:space="preserve"> La meta alcanzada del 01  de Octubre al 31 de Diciembre  2024, fue de un 50% debido a que la medicion es trimestral.</t>
    </r>
  </si>
  <si>
    <r>
      <t xml:space="preserve">3.1.1.1.4.4 </t>
    </r>
    <r>
      <rPr>
        <sz val="11"/>
        <color theme="1"/>
        <rFont val="Arial"/>
        <family val="2"/>
      </rPr>
      <t xml:space="preserve">Mantenimiento de las  instalaciones, optimizando el buen funcionamiento para el cumplimiento de las prestaciones del servicio. </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</si>
  <si>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</si>
  <si>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</si>
  <si>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Justificación Trimestral:</t>
    </r>
    <r>
      <rPr>
        <sz val="11"/>
        <color theme="1"/>
        <rFont val="Arial"/>
        <family val="2"/>
      </rPr>
      <t xml:space="preserve"> La meta alcanzada del 01  de Octubre al 31 de Diciembre 2024, es de un 50 % ya que la medicion es trimestral.</t>
    </r>
  </si>
  <si>
    <t xml:space="preserve"> Componente
(Dirección de Pozos y Limpieza de Playas)</t>
  </si>
  <si>
    <r>
      <t xml:space="preserve">3.1.1.1.5  </t>
    </r>
    <r>
      <rPr>
        <sz val="11"/>
        <color theme="1"/>
        <rFont val="Arial"/>
        <family val="2"/>
      </rPr>
      <t xml:space="preserve">Mantenimiento de pozos pluviales y limpieza de los accesos a playas públicas realizado. </t>
    </r>
  </si>
  <si>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</si>
  <si>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</si>
  <si>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rPr>
        <b/>
        <sz val="11"/>
        <color theme="1"/>
        <rFont val="Arial"/>
        <family val="2"/>
      </rPr>
      <t>Justificacion Trimestral:</t>
    </r>
    <r>
      <rPr>
        <sz val="11"/>
        <color theme="1"/>
        <rFont val="Arial"/>
        <family val="2"/>
      </rPr>
      <t xml:space="preserve"> Se logró realizar  672  desazolves de los 670  programados en el cuarto trimestre, alcanzando el 100.30 % de la meta programada, por lo que se ha logrado llegar al semáforo verde en el cuarto trimestre.                                                                                                                                                                                                                                                                          </t>
    </r>
    <r>
      <rPr>
        <b/>
        <sz val="11"/>
        <color theme="1"/>
        <rFont val="Arial"/>
        <family val="2"/>
      </rPr>
      <t xml:space="preserve"> Acumulado:</t>
    </r>
    <r>
      <rPr>
        <sz val="11"/>
        <color theme="1"/>
        <rFont val="Arial"/>
        <family val="2"/>
      </rPr>
      <t xml:space="preserve"> El porcentaje de avance acumulado alcanzo el 95.11% logrando el semaforo verde en el cuarto trimestre.                                      </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</si>
  <si>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</si>
  <si>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</si>
  <si>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rPr>
        <b/>
        <sz val="11"/>
        <color theme="1"/>
        <rFont val="Arial"/>
        <family val="2"/>
      </rPr>
      <t>Justificacion Trimestral:</t>
    </r>
    <r>
      <rPr>
        <sz val="11"/>
        <color theme="1"/>
        <rFont val="Arial"/>
        <family val="2"/>
      </rPr>
      <t xml:space="preserve"> Se logró realizar la limpieza de  4,568,955.34 M2 de playas, de los  5,125,000 M2  programados en el cuarto trimestre, alcanzando el 89.15% de la meta programada, se ha logrado llegar al semáforo verde en el cuarto trimestre.                                                                                                                                                                                                                                  </t>
    </r>
    <r>
      <rPr>
        <b/>
        <sz val="11"/>
        <color theme="1"/>
        <rFont val="Arial"/>
        <family val="2"/>
      </rPr>
      <t xml:space="preserve"> Acumulado:</t>
    </r>
    <r>
      <rPr>
        <sz val="11"/>
        <color theme="1"/>
        <rFont val="Arial"/>
        <family val="2"/>
      </rPr>
      <t xml:space="preserve"> El porcentaje de avance acumulado alcanzo el 87.15%  logrando el semaforo verde en el cuarto trimestre.                                  </t>
    </r>
  </si>
  <si>
    <r>
      <t xml:space="preserve">3.1.1.1.5.1 </t>
    </r>
    <r>
      <rPr>
        <sz val="11"/>
        <color theme="1"/>
        <rFont val="Arial"/>
        <family val="2"/>
      </rPr>
      <t xml:space="preserve">Restauración de  los pozos pluviales. </t>
    </r>
  </si>
  <si>
    <r>
      <t xml:space="preserve">PPPR: </t>
    </r>
    <r>
      <rPr>
        <sz val="11"/>
        <color theme="1"/>
        <rFont val="Arial"/>
        <family val="2"/>
      </rPr>
      <t>Porcentaje de los pozos pluviales restaurados.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</si>
  <si>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</si>
  <si>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Justificacion Trimestral:</t>
    </r>
    <r>
      <rPr>
        <sz val="11"/>
        <color theme="1"/>
        <rFont val="Arial"/>
        <family val="2"/>
      </rPr>
      <t xml:space="preserve"> Se logró realizar 16 restauraciones de los  52 programados para el cuarto trimestre, alcanzando el 30.77% de la meta programada, se ha logrado alcanzar el semáforo rojo en el cuarto  trimestre. No se llego a la meta por falta de material de construcción, rejillas y tapas requeridos.                                                                                                                                                                                                                                                                                                                                                                                        </t>
    </r>
    <r>
      <rPr>
        <b/>
        <sz val="11"/>
        <color theme="1"/>
        <rFont val="Arial"/>
        <family val="2"/>
      </rPr>
      <t xml:space="preserve"> Acumulado:</t>
    </r>
    <r>
      <rPr>
        <sz val="11"/>
        <color theme="1"/>
        <rFont val="Arial"/>
        <family val="2"/>
      </rPr>
      <t xml:space="preserve">El porcentaje de avance acumulado alcanzo el 72% logrando el semaforo verde en el cuarto  trimestre.                                    </t>
    </r>
  </si>
  <si>
    <r>
      <t xml:space="preserve">3.1.1.1.5.2 </t>
    </r>
    <r>
      <rPr>
        <sz val="11"/>
        <color theme="1"/>
        <rFont val="Arial"/>
        <family val="2"/>
      </rPr>
      <t>Realización de servicio de la limpieza del sistema  pluvial.</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</si>
  <si>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</si>
  <si>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</si>
  <si>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Justificacion Trimestral: </t>
    </r>
    <r>
      <rPr>
        <sz val="11"/>
        <color theme="1"/>
        <rFont val="Arial"/>
        <family val="2"/>
      </rPr>
      <t xml:space="preserve">Se logró realizar  4210 limpiezas  de los 5,425 programados en el cuarto trimestre, alcanzando el 77.60 % de la meta programada, se ha logrado alcanzar el semaforo verde en el cuarto trimestre.                                                                                                                                                                                                                                                                                          </t>
    </r>
    <r>
      <rPr>
        <b/>
        <sz val="11"/>
        <color theme="1"/>
        <rFont val="Arial"/>
        <family val="2"/>
      </rPr>
      <t xml:space="preserve"> Acumulado:</t>
    </r>
    <r>
      <rPr>
        <sz val="11"/>
        <color theme="1"/>
        <rFont val="Arial"/>
        <family val="2"/>
      </rPr>
      <t xml:space="preserve"> El porcentaje de avance acumulado alcanzo el 82.87% logrando el semaforo verde cuarto trimestre. </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</si>
  <si>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</si>
  <si>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</si>
  <si>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Justificacion Trimestral: </t>
    </r>
    <r>
      <rPr>
        <sz val="11"/>
        <color theme="1"/>
        <rFont val="Arial"/>
        <family val="2"/>
      </rPr>
      <t xml:space="preserve">Se logró rebasar la meta programada realizando 1379 ML de la limpieza de interconexión  de los 900 ML programados  para el cuarto trimestre, por lo que se alcanzo el 153.22% rebasando la meta programada, se ha logrado el semáforo verde en el cuarto trimestre.                                                                                                                                                      </t>
    </r>
    <r>
      <rPr>
        <b/>
        <sz val="11"/>
        <color theme="1"/>
        <rFont val="Arial"/>
        <family val="2"/>
      </rPr>
      <t xml:space="preserve">                                                                                                                                                                                                                                    Acumulado: </t>
    </r>
    <r>
      <rPr>
        <sz val="11"/>
        <color theme="1"/>
        <rFont val="Arial"/>
        <family val="2"/>
      </rPr>
      <t xml:space="preserve">El porcentaje de avance acumulado alcanzo el 151.31% logrando rebasar la meta, alcanzando el semaforo verde en el cuarto trimestre. </t>
    </r>
    <r>
      <rPr>
        <b/>
        <sz val="11"/>
        <color theme="1"/>
        <rFont val="Arial"/>
        <family val="2"/>
      </rPr>
      <t xml:space="preserve">  </t>
    </r>
  </si>
  <si>
    <r>
      <t xml:space="preserve">3.1.1.1.5.3 </t>
    </r>
    <r>
      <rPr>
        <sz val="11"/>
        <color theme="1"/>
        <rFont val="Arial"/>
        <family val="2"/>
      </rPr>
      <t xml:space="preserve">Gestión de recursos administrativos de la Dirección de pozos y limpieza de playas.  </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</si>
  <si>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</si>
  <si>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</si>
  <si>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Justificacion Trimestral: </t>
    </r>
    <r>
      <rPr>
        <sz val="11"/>
        <color theme="1"/>
        <rFont val="Arial"/>
        <family val="2"/>
      </rPr>
      <t xml:space="preserve"> se logró realizar 9 gestiones admistrativas de las 9  programadas en el cuarto trimestre alcanzando el 100% logrando el semaforo verde en el cuarto trimestre.                                                                                                                                                                                                                                                                                                                                                      </t>
    </r>
    <r>
      <rPr>
        <b/>
        <sz val="11"/>
        <color theme="1"/>
        <rFont val="Arial"/>
        <family val="2"/>
      </rPr>
      <t xml:space="preserve"> Acumulado:</t>
    </r>
    <r>
      <rPr>
        <sz val="11"/>
        <color theme="1"/>
        <rFont val="Arial"/>
        <family val="2"/>
      </rPr>
      <t xml:space="preserve"> El porcentaje de avance acumulado alcanzo el 76.32% logrando  el semaforo amarillo en el cuarto trimestre.  </t>
    </r>
  </si>
  <si>
    <r>
      <t xml:space="preserve">3.1.1.1.5.4 </t>
    </r>
    <r>
      <rPr>
        <sz val="11"/>
        <color theme="1"/>
        <rFont val="Arial"/>
        <family val="2"/>
      </rPr>
      <t xml:space="preserve">Realización de servicio de limpieza de los  accesos a playas públicas. </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</si>
  <si>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</si>
  <si>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</si>
  <si>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Justificacion Trimestral:</t>
    </r>
    <r>
      <rPr>
        <sz val="11"/>
        <color theme="1"/>
        <rFont val="Arial"/>
        <family val="2"/>
      </rPr>
      <t xml:space="preserve"> Se logró realizar el retiro de 119070 Kg de basura  de los  159,375 Kg  programados en el cuarto trimestre, alcanzando un 74.71% alcanzando el semáforo verde en el cuarto trimestre.                                                                                                                                                                                                                                                                                                                                                          </t>
    </r>
    <r>
      <rPr>
        <b/>
        <sz val="11"/>
        <color theme="1"/>
        <rFont val="Arial"/>
        <family val="2"/>
      </rPr>
      <t xml:space="preserve"> Acumulado:</t>
    </r>
    <r>
      <rPr>
        <sz val="11"/>
        <color theme="1"/>
        <rFont val="Arial"/>
        <family val="2"/>
      </rPr>
      <t xml:space="preserve"> El porcentaje de avance acumulado alcanzo el 78.14% logrando alcanzar el semaforo verde en el cuarto trimestre.  </t>
    </r>
    <r>
      <rPr>
        <b/>
        <sz val="11"/>
        <color theme="1"/>
        <rFont val="Arial"/>
        <family val="2"/>
      </rPr>
      <t xml:space="preserve">                  </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</si>
  <si>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</si>
  <si>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</si>
  <si>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t xml:space="preserve">Justificacion Trimestral: </t>
    </r>
    <r>
      <rPr>
        <sz val="11"/>
        <color theme="1"/>
        <rFont val="Arial"/>
        <family val="2"/>
      </rPr>
      <t xml:space="preserve">Se logró realizar el retiro de   2,012.90M3 de sargazo y pasto marino de las playas, de los 4,300 m3 programados en el cuarto trimestre alcanzando un 46.81% alcanzando el semáforo rojo en el cuarto trimestre.                                                                                                                                                                                                                                                                               </t>
    </r>
    <r>
      <rPr>
        <b/>
        <sz val="11"/>
        <color theme="1"/>
        <rFont val="Arial"/>
        <family val="2"/>
      </rPr>
      <t xml:space="preserve"> Acumulado:  </t>
    </r>
    <r>
      <rPr>
        <sz val="11"/>
        <color theme="1"/>
        <rFont val="Arial"/>
        <family val="2"/>
      </rPr>
      <t>El porcentaje de avance acumulado alcanzo el 65.49% logrando alcanzar el semaforo amarillo en el cuarto.</t>
    </r>
  </si>
  <si>
    <r>
      <t>3.1.1.1.5.5</t>
    </r>
    <r>
      <rPr>
        <sz val="11"/>
        <color theme="1"/>
        <rFont val="Arial"/>
        <family val="2"/>
      </rPr>
      <t xml:space="preserve"> Implementación del mantenimiento de parque vehicular, equipo menor y maquinaria pesada.</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</si>
  <si>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</si>
  <si>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</si>
  <si>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</si>
  <si>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Justificacion Trimestral: </t>
    </r>
    <r>
      <rPr>
        <sz val="11"/>
        <color theme="1"/>
        <rFont val="Arial"/>
        <family val="2"/>
      </rPr>
      <t xml:space="preserve">Se logró  realizar  8 mantenimientos de los 8 programados en el cuarto trimestre, logrando  la meta en un 100% logrando llegar al semáforo verde en el cuarto trimestre. </t>
    </r>
    <r>
      <rPr>
        <b/>
        <sz val="11"/>
        <color theme="1"/>
        <rFont val="Arial"/>
        <family val="2"/>
      </rPr>
      <t xml:space="preserve">                                                                                                                                                                                                                                                                                                                            Acumulado:</t>
    </r>
    <r>
      <rPr>
        <sz val="11"/>
        <color theme="1"/>
        <rFont val="Arial"/>
        <family val="2"/>
      </rPr>
      <t xml:space="preserve"> El porcentaje de avance acumulado alcanzo el 94.29% logrando alcanzar el semaforo verde en el cuarto trimestre.</t>
    </r>
    <r>
      <rPr>
        <b/>
        <sz val="11"/>
        <color theme="1"/>
        <rFont val="Arial"/>
        <family val="2"/>
      </rPr>
      <t xml:space="preserve">                            </t>
    </r>
  </si>
  <si>
    <t>Componente
(Dirección de Parques y Áreas Jardinadas)</t>
  </si>
  <si>
    <r>
      <t xml:space="preserve">3.1.1.1.6  </t>
    </r>
    <r>
      <rPr>
        <sz val="11"/>
        <color indexed="8"/>
        <rFont val="Arial"/>
        <family val="2"/>
      </rPr>
      <t>Mantenimiento de la Infraestructura de parques y jardines del municipio de Benito Juárez atendido.</t>
    </r>
  </si>
  <si>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</si>
  <si>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</si>
  <si>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rPr>
        <b/>
        <sz val="11"/>
        <color indexed="8"/>
        <rFont val="Arial"/>
        <family val="2"/>
      </rPr>
      <t>Justificación Trimestral:</t>
    </r>
    <r>
      <rPr>
        <sz val="11"/>
        <color indexed="8"/>
        <rFont val="Arial"/>
        <family val="2"/>
      </rPr>
      <t xml:space="preserve"> Debido a la falta de adquisición de material de pintura, se realizó un avance del  2%  del mantenimiento programado para esta actividad mediante material adquirido con un gasto a comprobar. Se hace mención que no se realizo la adquición de material mediante requisición, sin embargo, se realizaron las solicitudes correspondientes para dicha aquisición.</t>
    </r>
  </si>
  <si>
    <r>
      <t xml:space="preserve">3.1.1.1.6.1 </t>
    </r>
    <r>
      <rPr>
        <sz val="11"/>
        <color indexed="8"/>
        <rFont val="Arial"/>
        <family val="2"/>
      </rPr>
      <t>Realización de servicios de limpieza a espacios públicos y parques.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</si>
  <si>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</si>
  <si>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</si>
  <si>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rPr>
        <b/>
        <sz val="11"/>
        <color indexed="8"/>
        <rFont val="Arial"/>
        <family val="2"/>
      </rPr>
      <t>Justificación Trimestral</t>
    </r>
    <r>
      <rPr>
        <sz val="11"/>
        <color indexed="8"/>
        <rFont val="Arial"/>
        <family val="2"/>
      </rPr>
      <t>: Se logró un avance del 78.78% del programado para esta actividad, donde es atendido de forma continua solicitudes de ciudadanos mediante el programa de "REPORTA Y APORTA", SUGEI y las áreas calendarizadas por la dirección.</t>
    </r>
  </si>
  <si>
    <r>
      <t xml:space="preserve">3.1.1.1.6.2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</si>
  <si>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</si>
  <si>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</si>
  <si>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rPr>
        <b/>
        <sz val="11"/>
        <color indexed="8"/>
        <rFont val="Arial"/>
        <family val="2"/>
      </rPr>
      <t>Justificación Trimestral:</t>
    </r>
    <r>
      <rPr>
        <sz val="11"/>
        <color indexed="8"/>
        <rFont val="Arial"/>
        <family val="2"/>
      </rPr>
      <t xml:space="preserve"> Debido a la falta de adquisición de material  para la siembra de plantas de ornato,  no se presentó avance alguno de lo programado para esta actividad. Se hace mención que no se realizo la adquición de material mediante requisición, sin embargo, se realizaron las solicitudes correspondientes para dicha aquisición.</t>
    </r>
  </si>
  <si>
    <r>
      <t xml:space="preserve">3.1.1.1.6.3 </t>
    </r>
    <r>
      <rPr>
        <sz val="11"/>
        <color indexed="8"/>
        <rFont val="Arial"/>
        <family val="2"/>
      </rPr>
      <t xml:space="preserve">Realización del programa en acondicionamiento, equipamiento y pintado de fuentes y monumentos. </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</si>
  <si>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</si>
  <si>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</si>
  <si>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rPr>
        <b/>
        <sz val="11"/>
        <color indexed="8"/>
        <rFont val="Arial"/>
        <family val="2"/>
      </rPr>
      <t xml:space="preserve">Justificación Trimestral: </t>
    </r>
    <r>
      <rPr>
        <sz val="11"/>
        <color indexed="8"/>
        <rFont val="Arial"/>
        <family val="2"/>
      </rPr>
      <t xml:space="preserve">Debido a la falta de adquisición de material de pintura, no se presento avance alguno del mantenimiento programado para esta actividad. Se hace mención que no se realizo la adquición de material mediante requisición, sin embargo, se realizaron las solicitudes correspondientes para dicha aquisición.
</t>
    </r>
    <r>
      <rPr>
        <b/>
        <sz val="11"/>
        <color indexed="8"/>
        <rFont val="Arial"/>
        <family val="2"/>
      </rPr>
      <t/>
    </r>
  </si>
  <si>
    <r>
      <t xml:space="preserve">3.1.1.1.6.4 </t>
    </r>
    <r>
      <rPr>
        <sz val="11"/>
        <color indexed="8"/>
        <rFont val="Arial"/>
        <family val="2"/>
      </rPr>
      <t>Restauración de juegos infantiles y aparatos de ejercicio beneficiando a la población del municipio de Benito Juárez.</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</si>
  <si>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</si>
  <si>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</si>
  <si>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rPr>
        <b/>
        <sz val="11"/>
        <color indexed="8"/>
        <rFont val="Arial"/>
        <family val="2"/>
      </rPr>
      <t xml:space="preserve">Justificación Trimestral: </t>
    </r>
    <r>
      <rPr>
        <sz val="11"/>
        <color indexed="8"/>
        <rFont val="Arial"/>
        <family val="2"/>
      </rPr>
      <t>Debido a la falta de adquisición de material de pintura, se realizó un avance del  22.70 %  del mantenimiento programado para esta actividad mediante material de pintura adquirido de un gasto a comprobar. Se hace mención que no se realizo la adquición de material mediante requisición, sin embargo, se realizaron las solicitudes correspondientes para dicha aquisición.</t>
    </r>
  </si>
  <si>
    <r>
      <t xml:space="preserve">3.1.1.1.6.5 </t>
    </r>
    <r>
      <rPr>
        <sz val="11"/>
        <color indexed="8"/>
        <rFont val="Arial"/>
        <family val="2"/>
      </rPr>
      <t>Realización del mantenimiento preventivo y correctivo del parque vehicular.</t>
    </r>
  </si>
  <si>
    <r>
      <t xml:space="preserve">PMPV: </t>
    </r>
    <r>
      <rPr>
        <sz val="11"/>
        <color indexed="8"/>
        <rFont val="Arial"/>
        <family val="2"/>
      </rPr>
      <t>Porcentaje de mantenimiento del parque vehicular.</t>
    </r>
  </si>
  <si>
    <r>
      <rPr>
        <b/>
        <sz val="11"/>
        <color indexed="8"/>
        <rFont val="Arial"/>
        <family val="2"/>
      </rPr>
      <t>Justificación Trimestral</t>
    </r>
    <r>
      <rPr>
        <sz val="11"/>
        <color indexed="8"/>
        <rFont val="Arial"/>
        <family val="2"/>
      </rPr>
      <t xml:space="preserve">: Se logró presentar un avance del 100.00% de avance para el mantenimiento del parque vehicular, el cual es realizado en la Dirección de Taller Municipal. 
 </t>
    </r>
  </si>
  <si>
    <r>
      <t xml:space="preserve">3.1.1.1.6.6 </t>
    </r>
    <r>
      <rPr>
        <sz val="11"/>
        <color indexed="8"/>
        <rFont val="Arial"/>
        <family val="2"/>
      </rPr>
      <t>Realización del mantenimiento preventivo y correctivo de maquinaria menor.</t>
    </r>
  </si>
  <si>
    <r>
      <t xml:space="preserve">PMMM: </t>
    </r>
    <r>
      <rPr>
        <sz val="11"/>
        <color indexed="8"/>
        <rFont val="Arial"/>
        <family val="2"/>
      </rPr>
      <t xml:space="preserve">Porcentaje de mantenimiento a maquinaria menor. </t>
    </r>
  </si>
  <si>
    <r>
      <rPr>
        <b/>
        <sz val="11"/>
        <color indexed="8"/>
        <rFont val="Arial"/>
        <family val="2"/>
      </rPr>
      <t>Justificación Trimestral:</t>
    </r>
    <r>
      <rPr>
        <sz val="11"/>
        <color indexed="8"/>
        <rFont val="Arial"/>
        <family val="2"/>
      </rPr>
      <t xml:space="preserve"> Se logró presentar una avance del 61.54% para realizar el mantenimiento de maquinaria menor como lo son desbrozadoras, motosierras, podadoras, etc., las cuales son utilizadas para el mantenimiento en parques y espacios públicos. Se hace mención que fueron usadas refacciones adquiridas en el periodo anterior, así como material adquirido por los resguardantes de maquinaria menor. </t>
    </r>
  </si>
  <si>
    <r>
      <t xml:space="preserve">3.1.1.1.6.7 </t>
    </r>
    <r>
      <rPr>
        <sz val="11"/>
        <color indexed="8"/>
        <rFont val="Arial"/>
        <family val="2"/>
      </rPr>
      <t>Reparación de guarniciones en áreas de espacios publicos.</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</si>
  <si>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</si>
  <si>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</si>
  <si>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rPr>
        <b/>
        <sz val="11"/>
        <color indexed="8"/>
        <rFont val="Arial"/>
        <family val="2"/>
      </rPr>
      <t>Justificación Trimestral:</t>
    </r>
    <r>
      <rPr>
        <sz val="11"/>
        <color indexed="8"/>
        <rFont val="Arial"/>
        <family val="2"/>
      </rPr>
      <t xml:space="preserve"> Se logró la adquición de material mediante un gasto a comprobar, por lo cual se presento un avance del 224.00%  para la reparacion de guaniciones programadas para el trimestre. </t>
    </r>
  </si>
  <si>
    <r>
      <t xml:space="preserve">3.1.1.1.6.8 </t>
    </r>
    <r>
      <rPr>
        <sz val="11"/>
        <color indexed="8"/>
        <rFont val="Arial"/>
        <family val="2"/>
      </rPr>
      <t>Reparacion de estructuras de concreto en  areas de espacios publicos.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</si>
  <si>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</si>
  <si>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</si>
  <si>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rPr>
        <b/>
        <sz val="11"/>
        <color indexed="8"/>
        <rFont val="Arial"/>
        <family val="2"/>
      </rPr>
      <t>Justificación Trimestral:</t>
    </r>
    <r>
      <rPr>
        <sz val="11"/>
        <color indexed="8"/>
        <rFont val="Arial"/>
        <family val="2"/>
      </rPr>
      <t xml:space="preserve"> Debido a la falta de adquisición de material de construcción, no se presento avance alguno para del mantenimiento programado para esta actividad correspondiente a la reparacion de estructuras de concreto.  Se hace mención que no se realizo la adquición de material mediante requisición, sin embargo, se realizaron las solicitudes correspondientes para dicha aquisición.
</t>
    </r>
  </si>
  <si>
    <t>Componente
(Dirección de Atención a Demandas Emergentes)</t>
  </si>
  <si>
    <r>
      <t>3.1.1.1.7</t>
    </r>
    <r>
      <rPr>
        <sz val="11"/>
        <color theme="1"/>
        <rFont val="Arial"/>
        <family val="2"/>
      </rPr>
      <t xml:space="preserve"> Demandas Emergentes Atendidas</t>
    </r>
  </si>
  <si>
    <r>
      <t xml:space="preserve">PDEA: </t>
    </r>
    <r>
      <rPr>
        <sz val="11"/>
        <color theme="1"/>
        <rFont val="Arial"/>
        <family val="2"/>
      </rPr>
      <t>Porcentaje de demandas emergentes atendidas</t>
    </r>
    <r>
      <rPr>
        <b/>
        <sz val="11"/>
        <color theme="1"/>
        <rFont val="Arial"/>
        <family val="2"/>
      </rPr>
      <t>.</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</si>
  <si>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</si>
  <si>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rPr>
        <b/>
        <sz val="11"/>
        <color theme="1"/>
        <rFont val="Arial"/>
        <family val="2"/>
      </rPr>
      <t xml:space="preserve">Justificación Trimestral: </t>
    </r>
    <r>
      <rPr>
        <sz val="11"/>
        <color theme="1"/>
        <rFont val="Arial"/>
        <family val="2"/>
      </rPr>
      <t xml:space="preserve">La meta alcanzada del 01 de Octubre al 31 de Diciembre 2024, Se logro un avance del 434.44% partiendo de la meta planeada, el cual es mayor a lo planeado ya que los reportes de la ciudadania estan en aumento debido a los cambios climatologicos y al incremento de espacios publicos y obras.       </t>
    </r>
  </si>
  <si>
    <r>
      <t xml:space="preserve">3.1.1.1.7.1 </t>
    </r>
    <r>
      <rPr>
        <sz val="11"/>
        <color theme="1"/>
        <rFont val="Arial"/>
        <family val="2"/>
      </rPr>
      <t>Gestión de recursos administrativos de contratos y arrendamientos de la Dirección de Atención a Demandas Emergentes.</t>
    </r>
  </si>
  <si>
    <r>
      <t xml:space="preserve">PRAG: </t>
    </r>
    <r>
      <rPr>
        <sz val="11"/>
        <color theme="1"/>
        <rFont val="Arial"/>
        <family val="2"/>
      </rPr>
      <t>Porcentaje de Recursos  Administrativos de contratos y arrendamientos Gestionados.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</si>
  <si>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</si>
  <si>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rPr>
        <b/>
        <sz val="11"/>
        <color theme="1"/>
        <rFont val="Arial"/>
        <family val="2"/>
      </rPr>
      <t xml:space="preserve">Justificación Trimestral: </t>
    </r>
    <r>
      <rPr>
        <sz val="11"/>
        <color theme="1"/>
        <rFont val="Arial"/>
        <family val="2"/>
      </rPr>
      <t>La meta alcanzada del  01 de Octubre al 31 de Diciembre 2024, Se logró un avance del 100% partiendo de la meta planeada. el cual se encuentra en el rango de acuerdo alo planeado.</t>
    </r>
  </si>
  <si>
    <r>
      <t xml:space="preserve">3.1.1.1.7.2  </t>
    </r>
    <r>
      <rPr>
        <sz val="11"/>
        <color theme="1"/>
        <rFont val="Arial"/>
        <family val="2"/>
      </rPr>
      <t>Realizar el Barrido y  limpieza  de calles y avenidas de la ciudad.</t>
    </r>
  </si>
  <si>
    <r>
      <t>PKLCAL:</t>
    </r>
    <r>
      <rPr>
        <sz val="11"/>
        <color theme="1"/>
        <rFont val="Arial"/>
        <family val="2"/>
      </rPr>
      <t xml:space="preserve"> Porcentaje  de Kilomestros Lineales de Calles y Avenidas Limpios.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</si>
  <si>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</si>
  <si>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rPr>
        <b/>
        <sz val="11"/>
        <color theme="1"/>
        <rFont val="Arial"/>
        <family val="2"/>
      </rPr>
      <t xml:space="preserve">Justificación Trimestral: </t>
    </r>
    <r>
      <rPr>
        <sz val="11"/>
        <color theme="1"/>
        <rFont val="Arial"/>
        <family val="2"/>
      </rPr>
      <t>La meta alcanzada del  01 de Octubre al 31 de Diciembre 2024, Se logró un avance del 29.21% partiendo de la meta planeada, es una cifra baja de acuerdo a lo planeado, ya que el personal  se volcado a otras actividades por temas de contingencia metereologica.</t>
    </r>
  </si>
  <si>
    <r>
      <t xml:space="preserve">3.1.1.1.7.3 </t>
    </r>
    <r>
      <rPr>
        <sz val="11"/>
        <color theme="1"/>
        <rFont val="Arial"/>
        <family val="2"/>
      </rPr>
      <t>Realizar el Chapeo, poda, deshierbe, desgajo en areas verdes y áreas comunes.</t>
    </r>
  </si>
  <si>
    <r>
      <t xml:space="preserve">PMCAVACA: </t>
    </r>
    <r>
      <rPr>
        <sz val="11"/>
        <color theme="1"/>
        <rFont val="Arial"/>
        <family val="2"/>
      </rPr>
      <t>Porcentaje de Metros Cuadrados de Areas Verdes y Areas Comunes Atendidos.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</si>
  <si>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</si>
  <si>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rPr>
        <b/>
        <sz val="11"/>
        <color theme="1"/>
        <rFont val="Arial"/>
        <family val="2"/>
      </rPr>
      <t xml:space="preserve">Justificación Trimestral: </t>
    </r>
    <r>
      <rPr>
        <sz val="11"/>
        <color theme="1"/>
        <rFont val="Arial"/>
        <family val="2"/>
      </rPr>
      <t>La meta alcanzada del   01 de Octubre al 31 de Diciembre 2024, Se logro un avance del 47.50% partiendo de la meta planeada.,siendo una sifra baja  con rspecto a lo planeado ya que  ya que el personal  se volcado a otras actividades por temas de contingencia metereologica.</t>
    </r>
  </si>
  <si>
    <r>
      <t xml:space="preserve">3.1.1.1.7.4 </t>
    </r>
    <r>
      <rPr>
        <sz val="11"/>
        <color theme="1"/>
        <rFont val="Arial"/>
        <family val="2"/>
      </rPr>
      <t>Retiro de los desechos sólidos y vegetales de basureros clandestinos.</t>
    </r>
  </si>
  <si>
    <r>
      <t xml:space="preserve">PTRDSVBC: </t>
    </r>
    <r>
      <rPr>
        <sz val="11"/>
        <color theme="1"/>
        <rFont val="Arial"/>
        <family val="2"/>
      </rPr>
      <t>Porcentaje de Tonelaje de Retiro de Desechos Sólidos y Vegetales de Basureros Clandestinos.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</si>
  <si>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</si>
  <si>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rPr>
        <b/>
        <sz val="11"/>
        <color theme="1"/>
        <rFont val="Arial"/>
        <family val="2"/>
      </rPr>
      <t xml:space="preserve">Justificación Trimestral: </t>
    </r>
    <r>
      <rPr>
        <sz val="11"/>
        <color theme="1"/>
        <rFont val="Arial"/>
        <family val="2"/>
      </rPr>
      <t xml:space="preserve">La meta alcanzada del  01 de Octubre al 31 de Diciembre 2024, Se logro un avance del 79.45%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   </t>
    </r>
  </si>
  <si>
    <r>
      <t xml:space="preserve">3.1.1.1.7.5 </t>
    </r>
    <r>
      <rPr>
        <sz val="11"/>
        <color theme="1"/>
        <rFont val="Arial"/>
        <family val="2"/>
      </rPr>
      <t>Rescate de espacios públicos.</t>
    </r>
  </si>
  <si>
    <r>
      <t xml:space="preserve">PEPR: </t>
    </r>
    <r>
      <rPr>
        <sz val="11"/>
        <color theme="1"/>
        <rFont val="Arial"/>
        <family val="2"/>
      </rPr>
      <t>Porcentaje de Espacios Públicos Rescatados.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</si>
  <si>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</si>
  <si>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rPr>
        <b/>
        <sz val="11"/>
        <color theme="1"/>
        <rFont val="Arial"/>
        <family val="2"/>
      </rPr>
      <t xml:space="preserve">Justificación Trimestral: </t>
    </r>
    <r>
      <rPr>
        <sz val="11"/>
        <color theme="1"/>
        <rFont val="Arial"/>
        <family val="2"/>
      </rPr>
      <t xml:space="preserve">La meta alcanzada del  01 de Octubre al 31 de Diciembre 2024, Se logró un avance del 216.50% partiendo de la meta planeada.debido ala alza de reportes por parte de la ciudadania en temas de contingencia , se priorizan de acuerdo alos riesgos sanitarios ,  por zonas inseguras y acciones de inmediata accion.   </t>
    </r>
  </si>
  <si>
    <r>
      <t xml:space="preserve">3.1.1.1.7.6 </t>
    </r>
    <r>
      <rPr>
        <sz val="11"/>
        <color theme="1"/>
        <rFont val="Arial"/>
        <family val="2"/>
      </rPr>
      <t>Rastreo de terracerías para vialidades en zonas irregulares.</t>
    </r>
  </si>
  <si>
    <r>
      <t xml:space="preserve">PMCTVR: </t>
    </r>
    <r>
      <rPr>
        <sz val="11"/>
        <color theme="1"/>
        <rFont val="Arial"/>
        <family val="2"/>
      </rPr>
      <t>Porcentaje de Metros Cuadrados  de Terracerias para Vialidades Rastreados.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</si>
  <si>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</si>
  <si>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r>
      <rPr>
        <b/>
        <sz val="11"/>
        <color theme="1"/>
        <rFont val="Arial"/>
        <family val="2"/>
      </rPr>
      <t xml:space="preserve">Justificación Trimestral: </t>
    </r>
    <r>
      <rPr>
        <sz val="11"/>
        <color theme="1"/>
        <rFont val="Arial"/>
        <family val="2"/>
      </rPr>
      <t>La meta alcanzada del 01 de Octubre al 31 de Diciembre 2024, Se logro un avance del 7.97% partiendo de la meta planeada. Las actividades en este periodo se volcaron a las actividades de apoyo  a  Retiro de los desechos sólidos y vegetales de basureros clandestinos debido a las condiciones metereologicas de la temporada de huracanes.</t>
    </r>
  </si>
  <si>
    <r>
      <t xml:space="preserve">3.1.1.1.7.7 </t>
    </r>
    <r>
      <rPr>
        <sz val="11"/>
        <color theme="1"/>
        <rFont val="Arial"/>
        <family val="2"/>
      </rPr>
      <t>Mantenimiento de parque vehicular.</t>
    </r>
  </si>
  <si>
    <r>
      <t xml:space="preserve">PPVA: </t>
    </r>
    <r>
      <rPr>
        <sz val="11"/>
        <color theme="1"/>
        <rFont val="Arial"/>
        <family val="2"/>
      </rPr>
      <t>Porcentaje  de Parque Vehicular Atendidos.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</si>
  <si>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</si>
  <si>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rPr>
        <b/>
        <sz val="11"/>
        <color theme="1"/>
        <rFont val="Arial"/>
        <family val="2"/>
      </rPr>
      <t xml:space="preserve">Justificación Trimestral: </t>
    </r>
    <r>
      <rPr>
        <sz val="11"/>
        <color theme="1"/>
        <rFont val="Arial"/>
        <family val="2"/>
      </rPr>
      <t>La meta alcanzada del   01 de Octubre al 31 de Diciembre 2024, Se logro un avance del 70% partiendo de la meta planeada. debido ala demanda de la operatividad se han solicitado constantemente mantenimiento vehicular.</t>
    </r>
  </si>
  <si>
    <r>
      <t xml:space="preserve">3.1.1.1.7.8  </t>
    </r>
    <r>
      <rPr>
        <sz val="11"/>
        <color theme="1"/>
        <rFont val="Arial"/>
        <family val="2"/>
      </rPr>
      <t>Mantenimiento de maquinaria pesada.</t>
    </r>
  </si>
  <si>
    <r>
      <t xml:space="preserve">PMPA: </t>
    </r>
    <r>
      <rPr>
        <sz val="11"/>
        <color theme="1"/>
        <rFont val="Arial"/>
        <family val="2"/>
      </rPr>
      <t>Porcentaje de Maquinaria Pesada Atendidos.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</si>
  <si>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</si>
  <si>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rPr>
        <b/>
        <sz val="11"/>
        <color theme="1"/>
        <rFont val="Arial"/>
        <family val="2"/>
      </rPr>
      <t xml:space="preserve">Justificación Trimestral: </t>
    </r>
    <r>
      <rPr>
        <sz val="11"/>
        <color theme="1"/>
        <rFont val="Arial"/>
        <family val="2"/>
      </rPr>
      <t xml:space="preserve">La meta alcanzada del   01 de Octubre al 31 de Diciembre 2024, Se logro un avance del 88.89 % partiendo de la meta planeada.debido ala demanda de la operatividad se han solicitado constantemente mantenimiento del maquinaria pesada , pero al estar en constante actividad genera mayor desgaste en las mismas. </t>
    </r>
  </si>
  <si>
    <r>
      <t xml:space="preserve">3.1.1.1.7.9 </t>
    </r>
    <r>
      <rPr>
        <sz val="11"/>
        <color theme="1"/>
        <rFont val="Arial"/>
        <family val="2"/>
      </rPr>
      <t>Mantenimiento de equipo menor.</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</si>
  <si>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</si>
  <si>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</si>
  <si>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rPr>
        <b/>
        <sz val="11"/>
        <color theme="1"/>
        <rFont val="Arial"/>
        <family val="2"/>
      </rPr>
      <t xml:space="preserve">Justificación Trimestral: </t>
    </r>
    <r>
      <rPr>
        <sz val="11"/>
        <color theme="1"/>
        <rFont val="Arial"/>
        <family val="2"/>
      </rPr>
      <t xml:space="preserve">La meta alcanzada del 01 de Octubre al 31 de Diciembre 2024, Se logro un avance del 100% partiendo de la meta planeada.debido ala demanda de reportes y la operatividad de la direccion se han solicitado constantemente el mantenimiento de la maquinaria menor y actualmente estan al cien las mismas. </t>
    </r>
    <r>
      <rPr>
        <b/>
        <sz val="11"/>
        <color theme="1"/>
        <rFont val="Arial"/>
        <family val="2"/>
      </rPr>
      <t xml:space="preserve">         </t>
    </r>
    <r>
      <rPr>
        <sz val="11"/>
        <color theme="1"/>
        <rFont val="Arial"/>
        <family val="2"/>
      </rPr>
      <t xml:space="preserve">         </t>
    </r>
  </si>
  <si>
    <t>Componente
(Dirección de Supervisión de Sistema de Limpia)</t>
  </si>
  <si>
    <r>
      <t xml:space="preserve">3.1.1.1.8 </t>
    </r>
    <r>
      <rPr>
        <sz val="11"/>
        <color theme="1"/>
        <rFont val="Arial"/>
        <family val="2"/>
      </rPr>
      <t xml:space="preserve"> Recolección, manejo integral y disposición final de residuos sólidos supervisados.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</si>
  <si>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</si>
  <si>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</si>
  <si>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rPr>
        <b/>
        <sz val="11"/>
        <color theme="1"/>
        <rFont val="Arial"/>
        <family val="2"/>
      </rPr>
      <t xml:space="preserve">Justificación Trimestral: Meta Trimestral: </t>
    </r>
    <r>
      <rPr>
        <sz val="11"/>
        <color theme="1"/>
        <rFont val="Arial"/>
        <family val="2"/>
      </rPr>
      <t>La meta alcanzada del 01 de Octubre  al  31 de Diciembre 2024, fue de un 68% ya que la medición es trimestral, y por condiciones climáticas no se obtuvo el 100% que se esperaba</t>
    </r>
  </si>
  <si>
    <r>
      <t xml:space="preserve">3.1.1.1.8.1 </t>
    </r>
    <r>
      <rPr>
        <sz val="11"/>
        <color theme="1"/>
        <rFont val="Arial"/>
        <family val="2"/>
      </rPr>
      <t xml:space="preserve"> Análisis de los resultados de las encuestas aplicadas a la población para identificar los aspectos suceptibles de mejora del servicio prestado por SIRESOL.</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</si>
  <si>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</si>
  <si>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</si>
  <si>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rPr>
        <b/>
        <sz val="11"/>
        <color theme="1"/>
        <rFont val="Arial"/>
        <family val="2"/>
      </rPr>
      <t>Justificacion Trimestral:</t>
    </r>
    <r>
      <rPr>
        <sz val="11"/>
        <color theme="1"/>
        <rFont val="Arial"/>
        <family val="2"/>
      </rPr>
      <t xml:space="preserve"> La meta alcanzada del 01 de Octubre  al  31 de Diciembre 2024, fue de un 75.66% ya que hubo mas participacion de la ciudadania con respecto a las rutas de residuos solidos</t>
    </r>
  </si>
  <si>
    <r>
      <t xml:space="preserve">3.1.1.1.8.2 </t>
    </r>
    <r>
      <rPr>
        <sz val="11"/>
        <color theme="1"/>
        <rFont val="Arial"/>
        <family val="2"/>
      </rPr>
      <t>Supervisión constante y eficiente de las rutas diarias del servicio prestado por SIRESOL.</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</si>
  <si>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</si>
  <si>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</si>
  <si>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rPr>
        <b/>
        <sz val="11"/>
        <color theme="1"/>
        <rFont val="Arial"/>
        <family val="2"/>
      </rPr>
      <t>Justificacion Trimestral:</t>
    </r>
    <r>
      <rPr>
        <sz val="11"/>
        <color theme="1"/>
        <rFont val="Arial"/>
        <family val="2"/>
      </rPr>
      <t xml:space="preserve"> La meta alcanzada del 01 de Octubre al  31 de Diciembre 2024, fue de un 92.57% ya que hubo aumento de la supervision de rutas de recoleccion de residuos solidos</t>
    </r>
  </si>
  <si>
    <r>
      <t xml:space="preserve">3.1.1.1.8.3  </t>
    </r>
    <r>
      <rPr>
        <sz val="11"/>
        <color theme="1"/>
        <rFont val="Arial"/>
        <family val="2"/>
      </rPr>
      <t>Supervisión de la disposición final de los residuos sólidos.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</si>
  <si>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</si>
  <si>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</si>
  <si>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rPr>
        <b/>
        <sz val="11"/>
        <color theme="1"/>
        <rFont val="Arial"/>
        <family val="2"/>
      </rPr>
      <t>Justificacion Trimestral:</t>
    </r>
    <r>
      <rPr>
        <sz val="11"/>
        <color theme="1"/>
        <rFont val="Arial"/>
        <family val="2"/>
      </rPr>
      <t xml:space="preserve"> La meta alcanzada del 01 de Octubre  al  31 de Diciembre 2024, fue de un 94.65% ya que la medición es trimestral, y por condiciones climáticas hubo mas desechos y  se obtuvo mas del  100% que se esperaba</t>
    </r>
  </si>
  <si>
    <r>
      <t xml:space="preserve">3.1.1.1.8.4 </t>
    </r>
    <r>
      <rPr>
        <sz val="11"/>
        <color theme="1"/>
        <rFont val="Arial"/>
        <family val="2"/>
      </rPr>
      <t>Supervisión de basureros clandestinos, ejecutando la eliminación de manera oportuna.</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</si>
  <si>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</si>
  <si>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</si>
  <si>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rPr>
        <b/>
        <sz val="11"/>
        <color theme="1"/>
        <rFont val="Arial"/>
        <family val="2"/>
      </rPr>
      <t>Justificacion Trimestral:</t>
    </r>
    <r>
      <rPr>
        <sz val="11"/>
        <color theme="1"/>
        <rFont val="Arial"/>
        <family val="2"/>
      </rPr>
      <t xml:space="preserve"> La meta alcanzada del 01 de Octubre  al  31 de Diciembre 2024, fue de un 51.43%ya que la medición es trimestral, y por condiciones climáticas no se obtuvo el 100% que se esperaba</t>
    </r>
  </si>
  <si>
    <r>
      <t xml:space="preserve">3.1.1.1.8.5 </t>
    </r>
    <r>
      <rPr>
        <sz val="11"/>
        <color theme="1"/>
        <rFont val="Arial"/>
        <family val="2"/>
      </rPr>
      <t xml:space="preserve">Mantenimiento preventivo del parque vehicular. </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</si>
  <si>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</si>
  <si>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</si>
  <si>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r>
      <rPr>
        <b/>
        <sz val="11"/>
        <color theme="1"/>
        <rFont val="Arial"/>
        <family val="2"/>
      </rPr>
      <t xml:space="preserve">Justificacion Trimestral: </t>
    </r>
    <r>
      <rPr>
        <sz val="11"/>
        <color theme="1"/>
        <rFont val="Arial"/>
        <family val="2"/>
      </rPr>
      <t>La meta alcanzada del 01 de Octubre  al  31 de Diciembre 2024, fue de un 60% ya que la medición es trimestral, y por condiciones climáticas no se obtuvo el 100% que se esperaba</t>
    </r>
  </si>
  <si>
    <t>Componente
( Dirección de Taller Municipal)</t>
  </si>
  <si>
    <r>
      <t xml:space="preserve">3.1.1.1.9 </t>
    </r>
    <r>
      <rPr>
        <sz val="11"/>
        <color theme="1"/>
        <rFont val="Arial"/>
        <family val="2"/>
      </rPr>
      <t>Mantenimiento a los vehículos adscritos a la Secretaría Municipal de Obras Públicas y Servicios</t>
    </r>
    <r>
      <rPr>
        <b/>
        <sz val="11"/>
        <color theme="1"/>
        <rFont val="Arial"/>
        <family val="2"/>
      </rPr>
      <t>.</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</si>
  <si>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</si>
  <si>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</si>
  <si>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rPr>
        <b/>
        <sz val="11"/>
        <color theme="1"/>
        <rFont val="Arial"/>
        <family val="2"/>
      </rPr>
      <t>Meta Trimestral:</t>
    </r>
    <r>
      <rPr>
        <sz val="11"/>
        <color theme="1"/>
        <rFont val="Arial"/>
        <family val="2"/>
      </rPr>
      <t xml:space="preserve"> La meta alcanzada del 1 de Octubre al 31 de Diciembre fue de un 90.18% ya que la medición es trimestral, no se cumplió la meta derivado a que todavia no se habilita el sistema OPERGOB para realizar las requisicones correspondientes para la adquisicion de refacciones en las diferentes direcciones
</t>
    </r>
    <r>
      <rPr>
        <b/>
        <sz val="11"/>
        <color theme="1"/>
        <rFont val="Arial"/>
        <family val="2"/>
      </rPr>
      <t xml:space="preserve">
Meta Anual:</t>
    </r>
    <r>
      <rPr>
        <sz val="11"/>
        <color theme="1"/>
        <rFont val="Arial"/>
        <family val="2"/>
      </rPr>
      <t xml:space="preserve"> El avance anual se mantiene menor al avance trimestral ya que es un indicador ascendente regular y  se actualiza cada trimestre.</t>
    </r>
  </si>
  <si>
    <r>
      <t>3.1.1.1.9.1</t>
    </r>
    <r>
      <rPr>
        <sz val="11"/>
        <color theme="1"/>
        <rFont val="Arial"/>
        <family val="2"/>
      </rPr>
      <t xml:space="preserve"> Proporción del servicio mecánico del parque vehicular .</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</si>
  <si>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</si>
  <si>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</si>
  <si>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rPr>
        <b/>
        <sz val="11"/>
        <color theme="1"/>
        <rFont val="Arial"/>
        <family val="2"/>
      </rPr>
      <t>Meta Trimestral:</t>
    </r>
    <r>
      <rPr>
        <sz val="11"/>
        <color theme="1"/>
        <rFont val="Arial"/>
        <family val="2"/>
      </rPr>
      <t xml:space="preserve"> La meta alcanzada del 1 de Octubre  al 31 de  Diciembre  fue de un 70.30% ya que la medición es trimestral, no se cumplió la meta derivado a que todavia no se habilita el sistema OPERGOB para realizar las requisicones correspondientes para la adquisicion de refacciones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</si>
  <si>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t xml:space="preserve">3.1.1.1.9.2 </t>
    </r>
    <r>
      <rPr>
        <sz val="11"/>
        <color theme="1"/>
        <rFont val="Arial"/>
        <family val="2"/>
      </rPr>
      <t>Reparación y mantenimiento general al parque vehicular del H. Ayuntamiento de Benito Juárez.</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</si>
  <si>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</si>
  <si>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</si>
  <si>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rPr>
        <b/>
        <sz val="11"/>
        <color theme="1"/>
        <rFont val="Arial"/>
        <family val="2"/>
      </rPr>
      <t>Meta Trimestral</t>
    </r>
    <r>
      <rPr>
        <sz val="11"/>
        <color theme="1"/>
        <rFont val="Arial"/>
        <family val="2"/>
      </rPr>
      <t xml:space="preserve">: La meta alcanzada del 1 de Octubre  al 31 de  Diciembre fue de un 70.21%  ya que la medición es trimestral, no se cumplió la meta derivado a que todavia no se habilita el sistema OPERGOB para realizar las requisicones por lo cual no solicitan dictamenes las diferentes direcciones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</si>
  <si>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r>
      <t xml:space="preserve">3.1.1.1.9.3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</si>
  <si>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family val="2"/>
      </rPr>
      <t xml:space="preserve">PSMITOD: </t>
    </r>
    <r>
      <rPr>
        <sz val="11"/>
        <color theme="1"/>
        <rFont val="Arial"/>
        <family val="2"/>
      </rPr>
      <t>Porcentaje de servicios de mantenimiento de las instalaciones del taller y oficinas deterioradas.</t>
    </r>
  </si>
  <si>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</si>
  <si>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rPr>
        <b/>
        <sz val="11"/>
        <color theme="1"/>
        <rFont val="Arial"/>
        <family val="2"/>
      </rPr>
      <t>Meta Trimestral:</t>
    </r>
    <r>
      <rPr>
        <sz val="11"/>
        <color theme="1"/>
        <rFont val="Arial"/>
        <family val="2"/>
      </rPr>
      <t xml:space="preserve"> La meta alcanzada del 1 de Octubre  al 31 de  Diciembre fue de un 75.76% ya que la medición es trimestral, no se cumplió la meta derivado a que todavia no se habilita el sistema OPERGOB para la adquisicion de materiales 
</t>
    </r>
    <r>
      <rPr>
        <b/>
        <sz val="11"/>
        <color theme="1"/>
        <rFont val="Arial"/>
        <family val="2"/>
      </rPr>
      <t>Meta Anual:</t>
    </r>
    <r>
      <rPr>
        <sz val="11"/>
        <color theme="1"/>
        <rFont val="Arial"/>
        <family val="2"/>
      </rPr>
      <t xml:space="preserve"> El avance anual se mantiene menor al avance trimestral ya que es un indicador ascendente regular y  se actualiza cada trimestre.</t>
    </r>
  </si>
  <si>
    <t>Componente
(Dirección General de Obras Públicas)</t>
  </si>
  <si>
    <r>
      <rPr>
        <b/>
        <sz val="11"/>
        <color theme="1"/>
        <rFont val="Arial Nova Cond"/>
        <family val="2"/>
      </rPr>
      <t>3.1.1.1.10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</si>
  <si>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 xml:space="preserve">POE: </t>
    </r>
    <r>
      <rPr>
        <sz val="11"/>
        <color theme="1"/>
        <rFont val="Arial Nova Cond"/>
        <family val="2"/>
      </rPr>
      <t>Porcentaje de Obras Ejercidas</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</si>
  <si>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</si>
  <si>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t xml:space="preserve">Meta Trimestral: </t>
    </r>
    <r>
      <rPr>
        <sz val="11"/>
        <color theme="1"/>
        <rFont val="Arial"/>
        <family val="2"/>
      </rPr>
      <t xml:space="preserve"> Se supera la meta del 222.22% de la meta debido al resago de los trimestres anteriores</t>
    </r>
    <r>
      <rPr>
        <b/>
        <sz val="11"/>
        <color theme="1"/>
        <rFont val="Arial"/>
        <family val="2"/>
      </rPr>
      <t xml:space="preserve">
Meta Anual: </t>
    </r>
    <r>
      <rPr>
        <sz val="11"/>
        <color theme="1"/>
        <rFont val="Arial"/>
        <family val="2"/>
      </rPr>
      <t>Se observa el avance del 94.23%, debido a que el comportamiento de la obra publica se manifiesto en el ultimo trimestre del ejercicio  y nos encontramos en el rango permitido</t>
    </r>
  </si>
  <si>
    <r>
      <rPr>
        <b/>
        <sz val="11"/>
        <color theme="1"/>
        <rFont val="Arial Nova Cond"/>
        <family val="2"/>
      </rPr>
      <t>3.1.1.1.10.1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</si>
  <si>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 xml:space="preserve">POUOM: </t>
    </r>
    <r>
      <rPr>
        <sz val="11"/>
        <color theme="1"/>
        <rFont val="Arial Nova Cond"/>
        <family val="2"/>
      </rPr>
      <t>Porcentaje de Obras de Urbanización para Optima Movilidad</t>
    </r>
  </si>
  <si>
    <r>
      <t xml:space="preserve">Meta Trimestral: </t>
    </r>
    <r>
      <rPr>
        <sz val="11"/>
        <color theme="1"/>
        <rFont val="Arial"/>
        <family val="2"/>
      </rPr>
      <t>Se supera la meta del 160.00% de la meta debido al resago de los trimestres anteriores</t>
    </r>
    <r>
      <rPr>
        <b/>
        <sz val="11"/>
        <color theme="1"/>
        <rFont val="Arial"/>
        <family val="2"/>
      </rPr>
      <t xml:space="preserve">
Meta Anual: </t>
    </r>
    <r>
      <rPr>
        <sz val="11"/>
        <color theme="1"/>
        <rFont val="Arial"/>
        <family val="2"/>
      </rPr>
      <t>Se observa el avance del 79.31%, debido a que el comportamiento de la obra publica se manifiesto en el ultimo trimestre del ejercicio  y nos encontramos en el rango permitido</t>
    </r>
  </si>
  <si>
    <r>
      <rPr>
        <b/>
        <sz val="11"/>
        <color theme="1"/>
        <rFont val="Arial Nova Cond"/>
        <family val="2"/>
      </rPr>
      <t>3.1.1.1.10.2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</si>
  <si>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</si>
  <si>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</si>
  <si>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t xml:space="preserve">Meta Trimestral: </t>
    </r>
    <r>
      <rPr>
        <sz val="11"/>
        <color theme="1"/>
        <rFont val="Arial"/>
        <family val="2"/>
      </rPr>
      <t xml:space="preserve">Se supera la meta del 600.00% de la meta debido al resago de los trimestres anteriores, ademas por destinar mas recurso a este rubro, para beneficiar a las colonias reglarizadas con los servicios basicos </t>
    </r>
    <r>
      <rPr>
        <b/>
        <sz val="11"/>
        <color theme="1"/>
        <rFont val="Arial"/>
        <family val="2"/>
      </rPr>
      <t xml:space="preserve">
Meta Anual: </t>
    </r>
    <r>
      <rPr>
        <sz val="11"/>
        <color theme="1"/>
        <rFont val="Arial"/>
        <family val="2"/>
      </rPr>
      <t>Se supera la meta en un 166.67%</t>
    </r>
  </si>
  <si>
    <r>
      <rPr>
        <b/>
        <sz val="11"/>
        <color theme="1"/>
        <rFont val="Arial Nova Cond"/>
        <family val="2"/>
      </rPr>
      <t>3.1.1.1.10.3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</si>
  <si>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POMIEP:</t>
    </r>
    <r>
      <rPr>
        <sz val="11"/>
        <color theme="1"/>
        <rFont val="Arial Nova Cond"/>
        <family val="2"/>
      </rPr>
      <t xml:space="preserve"> Porcentaje de Obras de Mejoramiento Integral de Espacios Públicos.</t>
    </r>
  </si>
  <si>
    <r>
      <t xml:space="preserve">Meta Trimestral: </t>
    </r>
    <r>
      <rPr>
        <sz val="11"/>
        <color theme="1"/>
        <rFont val="Arial"/>
        <family val="2"/>
      </rPr>
      <t xml:space="preserve">se observa el 0.00% de avance debido a que las obras se destinaron al rubro de servicios basicos para beneficiar a las colonias regularizadas </t>
    </r>
    <r>
      <rPr>
        <b/>
        <sz val="11"/>
        <color theme="1"/>
        <rFont val="Arial"/>
        <family val="2"/>
      </rPr>
      <t xml:space="preserve">
Meta Anual: </t>
    </r>
    <r>
      <rPr>
        <sz val="11"/>
        <color theme="1"/>
        <rFont val="Arial"/>
        <family val="2"/>
      </rPr>
      <t>Se observa el avance del 80.00%,  lo que esta proximo a cumplirse la meta anual y nos encontramos en el rango permitido</t>
    </r>
  </si>
  <si>
    <r>
      <rPr>
        <b/>
        <sz val="11"/>
        <color theme="1"/>
        <rFont val="Arial Nova Cond"/>
        <family val="2"/>
      </rPr>
      <t xml:space="preserve">3.1.1.1.10.4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</si>
  <si>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</si>
  <si>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</si>
  <si>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t xml:space="preserve">Meta Trimestral: </t>
    </r>
    <r>
      <rPr>
        <sz val="11"/>
        <color theme="1"/>
        <rFont val="Arial"/>
        <family val="2"/>
      </rPr>
      <t xml:space="preserve">se observa el 0.00% de avance debido a que las obras se destinaron al rubro de servicios basicos para beneficiar a las colonias regularizadas </t>
    </r>
    <r>
      <rPr>
        <b/>
        <sz val="11"/>
        <color theme="1"/>
        <rFont val="Arial"/>
        <family val="2"/>
      </rPr>
      <t xml:space="preserve">
Meta Anual: </t>
    </r>
    <r>
      <rPr>
        <sz val="11"/>
        <color theme="1"/>
        <rFont val="Arial"/>
        <family val="2"/>
      </rPr>
      <t>Se observa el avance del 33.33%, debido a que se destino mas obra publica para el enfoque de servicios basicos</t>
    </r>
  </si>
  <si>
    <r>
      <rPr>
        <b/>
        <sz val="11"/>
        <color theme="1"/>
        <rFont val="Arial Nova Cond"/>
        <family val="2"/>
      </rPr>
      <t>3.1.1.1.10.5</t>
    </r>
    <r>
      <rPr>
        <sz val="11"/>
        <color theme="1"/>
        <rFont val="Arial Nova Cond"/>
        <family val="2"/>
      </rPr>
      <t xml:space="preserve">  Gestion de Reparaciones y Mantenimiento del Parque Vehicular.</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</si>
  <si>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</si>
  <si>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</si>
  <si>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r>
      <t xml:space="preserve">Meta Trimestral: </t>
    </r>
    <r>
      <rPr>
        <sz val="11"/>
        <color theme="1"/>
        <rFont val="Arial"/>
        <family val="2"/>
      </rPr>
      <t>Se observa el 64.29% de avance debido al estado que se encuentran los vehiculos solo fue necesario enviar a mantenimiento 9 unidades</t>
    </r>
    <r>
      <rPr>
        <b/>
        <sz val="11"/>
        <color theme="1"/>
        <rFont val="Arial"/>
        <family val="2"/>
      </rPr>
      <t xml:space="preserve">
Meta Anual: </t>
    </r>
    <r>
      <rPr>
        <sz val="11"/>
        <color theme="1"/>
        <rFont val="Arial"/>
        <family val="2"/>
      </rPr>
      <t>Se observa un avance del 89.58%, lo que se estuvo proximo a cumplirse la meta anual y nos encontramos en el rango permitido</t>
    </r>
  </si>
  <si>
    <r>
      <rPr>
        <b/>
        <sz val="11"/>
        <color theme="1"/>
        <rFont val="Arial Nova Cond"/>
        <family val="2"/>
      </rPr>
      <t>3.1.1.1.10.6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</si>
  <si>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</si>
  <si>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</si>
  <si>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t xml:space="preserve">Meta Trimestral: </t>
    </r>
    <r>
      <rPr>
        <sz val="11"/>
        <color theme="1"/>
        <rFont val="Arial"/>
        <family val="2"/>
      </rPr>
      <t>Se supera la meta un 300.00% debido a serparación de los locales mediante diferentes contratos</t>
    </r>
    <r>
      <rPr>
        <b/>
        <sz val="11"/>
        <color theme="1"/>
        <rFont val="Arial"/>
        <family val="2"/>
      </rPr>
      <t xml:space="preserve">
Meta Anual: </t>
    </r>
    <r>
      <rPr>
        <sz val="11"/>
        <color theme="1"/>
        <rFont val="Arial"/>
        <family val="2"/>
      </rPr>
      <t>Se supera la meta un 150.00% debido a serparación de los locales mediante diferentes contratos</t>
    </r>
  </si>
  <si>
    <r>
      <rPr>
        <b/>
        <sz val="11"/>
        <color theme="1"/>
        <rFont val="Arial Nova Cond"/>
        <family val="2"/>
      </rPr>
      <t xml:space="preserve">3.1.1.1.10.7 </t>
    </r>
    <r>
      <rPr>
        <sz val="11"/>
        <color theme="1"/>
        <rFont val="Arial Nova Cond"/>
        <family val="2"/>
      </rPr>
      <t>Equipamiento al Personal de las áreas de obras públicas para un mejor desempeño de sus labores</t>
    </r>
  </si>
  <si>
    <r>
      <rPr>
        <b/>
        <sz val="11"/>
        <color theme="1"/>
        <rFont val="Arial Nova Cond"/>
        <family val="2"/>
      </rPr>
      <t>PEP:</t>
    </r>
    <r>
      <rPr>
        <sz val="11"/>
        <color theme="1"/>
        <rFont val="Arial Nova Cond"/>
        <family val="2"/>
      </rPr>
      <t xml:space="preserve"> Porcentaje de Equipamiento de Personal</t>
    </r>
  </si>
  <si>
    <t>Unidad de medida del indicador: 
Porcentaje
Unidad de medida: 
Equipamiento</t>
  </si>
  <si>
    <r>
      <t xml:space="preserve">Meta Trimestral: </t>
    </r>
    <r>
      <rPr>
        <sz val="11"/>
        <color theme="1"/>
        <rFont val="Arial"/>
        <family val="2"/>
      </rPr>
      <t>Se observa un 0.00% de avance debido a que la dotación de equipos se realizo en los trimestres anteriores</t>
    </r>
    <r>
      <rPr>
        <b/>
        <sz val="11"/>
        <color theme="1"/>
        <rFont val="Arial"/>
        <family val="2"/>
      </rPr>
      <t xml:space="preserve">
Meta Anual: </t>
    </r>
    <r>
      <rPr>
        <sz val="11"/>
        <color theme="1"/>
        <rFont val="Arial"/>
        <family val="2"/>
      </rPr>
      <t>Se observa un avance del 63.64%, debido a que la actividad se realizo en los trimestres anteriores</t>
    </r>
  </si>
  <si>
    <t>Componente
Dirección de Proyectos</t>
  </si>
  <si>
    <r>
      <rPr>
        <b/>
        <sz val="11"/>
        <color theme="1"/>
        <rFont val="Arial Nova Cond"/>
        <family val="2"/>
      </rPr>
      <t xml:space="preserve">3.1.1.1.11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</si>
  <si>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</si>
  <si>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</si>
  <si>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t xml:space="preserve">Meta Trimestral: </t>
    </r>
    <r>
      <rPr>
        <sz val="11"/>
        <color theme="1"/>
        <rFont val="Arial"/>
        <family val="2"/>
      </rPr>
      <t xml:space="preserve"> Se observa el avance del "100.00%"  de la meta planeada debido a que no se planeo la realización de expedientes, sin embargo se concluyeron 12</t>
    </r>
    <r>
      <rPr>
        <b/>
        <sz val="11"/>
        <color theme="1"/>
        <rFont val="Arial"/>
        <family val="2"/>
      </rPr>
      <t xml:space="preserve">
Meta Anual: </t>
    </r>
    <r>
      <rPr>
        <sz val="11"/>
        <color theme="1"/>
        <rFont val="Arial"/>
        <family val="2"/>
      </rPr>
      <t xml:space="preserve">Se supera el avance un 117.31% debido a que se realizaron mas expedientes tecnicos </t>
    </r>
  </si>
  <si>
    <r>
      <rPr>
        <b/>
        <sz val="11"/>
        <color theme="1"/>
        <rFont val="Arial Nova Cond"/>
        <family val="2"/>
      </rPr>
      <t xml:space="preserve">3.1.1.1.11.1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</si>
  <si>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</si>
  <si>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</si>
  <si>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t xml:space="preserve">Meta Trimestral: </t>
    </r>
    <r>
      <rPr>
        <sz val="11"/>
        <color theme="1"/>
        <rFont val="Arial"/>
        <family val="2"/>
      </rPr>
      <t>Se observa el avance del  200.00% de la meta debido a que en la programacion de la obras las actividades se contemplo para este trimestre</t>
    </r>
    <r>
      <rPr>
        <b/>
        <sz val="11"/>
        <color theme="1"/>
        <rFont val="Arial"/>
        <family val="2"/>
      </rPr>
      <t xml:space="preserve">
Meta Anual: </t>
    </r>
    <r>
      <rPr>
        <sz val="11"/>
        <color theme="1"/>
        <rFont val="Arial"/>
        <family val="2"/>
      </rPr>
      <t>Se observa el avance del 68.89%, debido aque no todas las  obra publica que se ejecutarón requieren se manifiestará(las cuales no se considerán Pozos de Absorción y Señaletica)</t>
    </r>
  </si>
  <si>
    <r>
      <rPr>
        <b/>
        <sz val="11"/>
        <color theme="1"/>
        <rFont val="Arial Nova Cond"/>
        <family val="2"/>
      </rPr>
      <t xml:space="preserve">3.1.1.1.11.2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</si>
  <si>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</si>
  <si>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</si>
  <si>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t xml:space="preserve">Meta Trimestral: </t>
    </r>
    <r>
      <rPr>
        <sz val="11"/>
        <color theme="1"/>
        <rFont val="Arial"/>
        <family val="2"/>
      </rPr>
      <t>Se observa un avance del "100.00%" sin embargo no se planeo actividad para este trimestre pero se realizaron 13 gestiones por los tipos de obra que se ejecutaron.</t>
    </r>
    <r>
      <rPr>
        <b/>
        <sz val="11"/>
        <color theme="1"/>
        <rFont val="Arial"/>
        <family val="2"/>
      </rPr>
      <t xml:space="preserve">
Meta Anual: </t>
    </r>
    <r>
      <rPr>
        <sz val="11"/>
        <color theme="1"/>
        <rFont val="Arial"/>
        <family val="2"/>
      </rPr>
      <t>Se supera la meta anual al 385.71%, lo que indica que se cumplio la meta anual, debido a nuevos procesos implementados por la CAPA.</t>
    </r>
  </si>
  <si>
    <r>
      <rPr>
        <b/>
        <sz val="11"/>
        <color theme="1"/>
        <rFont val="Arial Nova Cond"/>
        <family val="2"/>
      </rPr>
      <t>3.1.1.1.11.3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</si>
  <si>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</si>
  <si>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</si>
  <si>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t xml:space="preserve">Meta Trimestral: </t>
    </r>
    <r>
      <rPr>
        <sz val="11"/>
        <color theme="1"/>
        <rFont val="Arial"/>
        <family val="2"/>
      </rPr>
      <t xml:space="preserve"> se observa un avance del "100.00%" sin embargo no se planeo actividad para este trimestre pero se realizaron 14 gestiones.</t>
    </r>
    <r>
      <rPr>
        <b/>
        <sz val="11"/>
        <color theme="1"/>
        <rFont val="Arial"/>
        <family val="2"/>
      </rPr>
      <t xml:space="preserve">
Meta Anual: </t>
    </r>
    <r>
      <rPr>
        <sz val="11"/>
        <color theme="1"/>
        <rFont val="Arial"/>
        <family val="2"/>
      </rPr>
      <t>Se supera 115.38% la meta , debido a que el comportamiento de la obra publica se manifiesto en este trimestre del ejercicio..</t>
    </r>
  </si>
  <si>
    <t>Componente
Dirección de Licitaciones y Contratos</t>
  </si>
  <si>
    <r>
      <rPr>
        <b/>
        <sz val="11"/>
        <color theme="1"/>
        <rFont val="Arial Nova Cond"/>
        <family val="2"/>
      </rPr>
      <t>3.1.1.1.12</t>
    </r>
    <r>
      <rPr>
        <sz val="11"/>
        <color theme="1"/>
        <rFont val="Arial Nova Cond"/>
        <family val="2"/>
      </rPr>
      <t xml:space="preserve"> Contratos de obra pública o servicios relacionados con las Mismas</t>
    </r>
  </si>
  <si>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</si>
  <si>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</si>
  <si>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t xml:space="preserve">Meta Trimestral: </t>
    </r>
    <r>
      <rPr>
        <sz val="11"/>
        <color theme="1"/>
        <rFont val="Arial"/>
        <family val="2"/>
      </rPr>
      <t xml:space="preserve">Se supera al 300.00% la meta debido a que en la programacion de la obra pública se reflejo en este trimestres
</t>
    </r>
    <r>
      <rPr>
        <b/>
        <sz val="11"/>
        <color theme="1"/>
        <rFont val="Arial"/>
        <family val="2"/>
      </rPr>
      <t xml:space="preserve">
Meta Anual: </t>
    </r>
    <r>
      <rPr>
        <sz val="11"/>
        <color theme="1"/>
        <rFont val="Arial"/>
        <family val="2"/>
      </rPr>
      <t>Se observa el avance del 93.48%,  lo que esta proximo a cumplirse la meta anual y nos encontramos en el rango permitido</t>
    </r>
  </si>
  <si>
    <r>
      <rPr>
        <b/>
        <sz val="11"/>
        <color theme="1"/>
        <rFont val="Arial Nova Cond"/>
        <family val="2"/>
      </rPr>
      <t xml:space="preserve">3.1.1.1.12.1 </t>
    </r>
    <r>
      <rPr>
        <sz val="11"/>
        <color theme="1"/>
        <rFont val="Arial Nova Cond"/>
        <family val="2"/>
      </rPr>
      <t xml:space="preserve"> Proyección de Procedimientos de Adjudicacion de Obras Publicas en beneficio de los benitojuarences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</si>
  <si>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</si>
  <si>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</si>
  <si>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t xml:space="preserve">Meta Trimestral: </t>
    </r>
    <r>
      <rPr>
        <sz val="11"/>
        <color theme="1"/>
        <rFont val="Arial"/>
        <family val="2"/>
      </rPr>
      <t>Se supero al  200.00% de las actividades realizada con las planeadas, debido a nuevos procedimientos para la adjudicación de obra.</t>
    </r>
    <r>
      <rPr>
        <b/>
        <sz val="11"/>
        <color theme="1"/>
        <rFont val="Arial"/>
        <family val="2"/>
      </rPr>
      <t xml:space="preserve">
Meta Anual: </t>
    </r>
    <r>
      <rPr>
        <sz val="11"/>
        <color theme="1"/>
        <rFont val="Arial"/>
        <family val="2"/>
      </rPr>
      <t>Se observa un avance del 39.13%, debido a nuevos procedimientos para la adjudicación de obra.</t>
    </r>
  </si>
  <si>
    <t>Componente
Dirección de Construcción</t>
  </si>
  <si>
    <r>
      <rPr>
        <b/>
        <sz val="11"/>
        <color theme="1"/>
        <rFont val="Arial Nova Cond"/>
        <family val="2"/>
      </rPr>
      <t>3.1.1.1.13</t>
    </r>
    <r>
      <rPr>
        <sz val="11"/>
        <color theme="1"/>
        <rFont val="Arial Nova Cond"/>
        <family val="2"/>
      </rPr>
      <t xml:space="preserve">  Obras publicas  contratadas y ejecutadas en beneficio de los benitojuarences</t>
    </r>
  </si>
  <si>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</si>
  <si>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</si>
  <si>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t xml:space="preserve">Meta Trimestral: </t>
    </r>
    <r>
      <rPr>
        <sz val="11"/>
        <color theme="1"/>
        <rFont val="Arial"/>
        <family val="2"/>
      </rPr>
      <t xml:space="preserve">Se supera al 222.22% la meta debido a que en la programacion de la obra pública se reflejo en este trimestre
</t>
    </r>
    <r>
      <rPr>
        <b/>
        <sz val="11"/>
        <color theme="1"/>
        <rFont val="Arial"/>
        <family val="2"/>
      </rPr>
      <t xml:space="preserve">
Meta Anual: </t>
    </r>
    <r>
      <rPr>
        <sz val="11"/>
        <color theme="1"/>
        <rFont val="Arial"/>
        <family val="2"/>
      </rPr>
      <t>Se observa el avance del 92.31%, debido a que la ejecución de las obras publica se manifiestará en el cuarto trimestre del ejercicio y nos encontramos en el rango permitido</t>
    </r>
  </si>
  <si>
    <r>
      <rPr>
        <b/>
        <sz val="11"/>
        <color theme="1"/>
        <rFont val="Arial Nova Cond"/>
        <family val="2"/>
      </rPr>
      <t xml:space="preserve">3.1.1.1.13.1 </t>
    </r>
    <r>
      <rPr>
        <sz val="11"/>
        <color theme="1"/>
        <rFont val="Arial Nova Cond"/>
        <family val="2"/>
      </rPr>
      <t xml:space="preserve">Supervision  del avance físico de las obras publicas de acuerdo al calendario. </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</si>
  <si>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</si>
  <si>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</si>
  <si>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t xml:space="preserve">Meta Trimestral: </t>
    </r>
    <r>
      <rPr>
        <sz val="11"/>
        <color theme="1"/>
        <rFont val="Arial"/>
        <family val="2"/>
      </rPr>
      <t>Se supera al 215.52% de la meta trimestral debido a que en la programacion de la obra pública se reflejo en este trimestres</t>
    </r>
    <r>
      <rPr>
        <b/>
        <sz val="11"/>
        <color theme="1"/>
        <rFont val="Arial"/>
        <family val="2"/>
      </rPr>
      <t xml:space="preserve">
Meta Anual: </t>
    </r>
    <r>
      <rPr>
        <sz val="11"/>
        <color theme="1"/>
        <rFont val="Arial"/>
        <family val="2"/>
      </rPr>
      <t>Se cumple la meta al 126.15% de la meta anual</t>
    </r>
  </si>
  <si>
    <t>Componente
Dirección de Control y Seguimiento de Obra</t>
  </si>
  <si>
    <r>
      <rPr>
        <b/>
        <sz val="11"/>
        <color theme="1"/>
        <rFont val="Arial Nova Cond"/>
        <family val="2"/>
      </rPr>
      <t xml:space="preserve">3.1.1.1.14 </t>
    </r>
    <r>
      <rPr>
        <sz val="11"/>
        <color theme="1"/>
        <rFont val="Arial Nova Cond"/>
        <family val="2"/>
      </rPr>
      <t xml:space="preserve"> Obras publicas  facturadas y ejecutadas en beneficio de los benitojuarences</t>
    </r>
  </si>
  <si>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</si>
  <si>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</si>
  <si>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t xml:space="preserve">Meta Trimestral: </t>
    </r>
    <r>
      <rPr>
        <sz val="11"/>
        <color theme="1"/>
        <rFont val="Arial"/>
        <family val="2"/>
      </rPr>
      <t xml:space="preserve"> Se supera al 244.44% la meta debido a que en la programacion de la obra pública se reflejo en este trimestre</t>
    </r>
    <r>
      <rPr>
        <b/>
        <sz val="11"/>
        <color theme="1"/>
        <rFont val="Arial"/>
        <family val="2"/>
      </rPr>
      <t xml:space="preserve">
Meta Anual:</t>
    </r>
    <r>
      <rPr>
        <sz val="11"/>
        <color theme="1"/>
        <rFont val="Arial"/>
        <family val="2"/>
      </rPr>
      <t xml:space="preserve"> Se observa el avance del 98.08%, debido a que la ejecución de las obras publica se manifiestará en el cuarto trimestre del ejercicio y nos encontramos en el rango permitido</t>
    </r>
  </si>
  <si>
    <r>
      <rPr>
        <b/>
        <sz val="11"/>
        <color theme="1"/>
        <rFont val="Arial Nova Cond"/>
        <family val="2"/>
      </rPr>
      <t>3.1.1.14.1</t>
    </r>
    <r>
      <rPr>
        <sz val="11"/>
        <color theme="1"/>
        <rFont val="Arial Nova Cond"/>
        <family val="2"/>
      </rPr>
      <t xml:space="preserve"> Gestión del avance financiero de las obras publicas 
 </t>
    </r>
  </si>
  <si>
    <r>
      <rPr>
        <b/>
        <sz val="11"/>
        <color theme="1"/>
        <rFont val="Arial Nova Cond"/>
        <family val="2"/>
      </rPr>
      <t xml:space="preserve">PGEAFIN: </t>
    </r>
    <r>
      <rPr>
        <sz val="11"/>
        <color theme="1"/>
        <rFont val="Arial Nova Cond"/>
        <family val="2"/>
      </rPr>
      <t>Promedio de la gestion del avance financiero de las obras públicas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</si>
  <si>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</si>
  <si>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Meta Trimestral: </t>
    </r>
    <r>
      <rPr>
        <sz val="11"/>
        <color theme="1"/>
        <rFont val="Arial"/>
        <family val="2"/>
      </rPr>
      <t>Se supera al 201.54% de la meta trimestral debido a que en la programacion de la obra pública se reflejo en este trimestres</t>
    </r>
    <r>
      <rPr>
        <b/>
        <sz val="11"/>
        <color theme="1"/>
        <rFont val="Arial"/>
        <family val="2"/>
      </rPr>
      <t xml:space="preserve">
Meta Anual: </t>
    </r>
    <r>
      <rPr>
        <sz val="11"/>
        <color theme="1"/>
        <rFont val="Arial"/>
        <family val="2"/>
      </rPr>
      <t>Se cumple la meta al 126.15% de la meta anual</t>
    </r>
  </si>
  <si>
    <t xml:space="preserve">ELABORÓ
Lic. Claudia Isabel Martínez Fabro
Coordinación Administrativa de la Secretaría Municipal de Obras Públicas y Servicios </t>
  </si>
  <si>
    <t>REVISÓ
Mtro. Enrique E. Encalada Sánchez
Dirección de Planeación de la DGPM</t>
  </si>
  <si>
    <t>AUTORIZÓ
M.A.P. Samantha Hernández Cardeñña
Secretaría Municipal de Obras Públicas y Servicios</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</si>
  <si>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</si>
  <si>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</si>
  <si>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</si>
  <si>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</si>
  <si>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</si>
  <si>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</si>
  <si>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</si>
  <si>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2024</t>
  </si>
  <si>
    <t>TRIMESTRE 1 2024</t>
  </si>
  <si>
    <t>TRIMESTRE 2 2024</t>
  </si>
  <si>
    <t>TRIMESTRE 3 2024</t>
  </si>
  <si>
    <t>TRIMESTRE 4 2024</t>
  </si>
  <si>
    <t>Secretaría Municipal de Obras Públicas y Servicios</t>
  </si>
  <si>
    <t>Dervivado a que el Sistema de Contabilidad Gubernamental (OPERGOB) se encuentra cerrado y no se cuenta con el Estado de Ejercicio Presupuestal Ejercido del tercer trimestre 2024 emitido por la Dirección Financiera, no se cuenta con el avance presupuestal ejercicdo en el tercer trimestre.</t>
  </si>
  <si>
    <t>Dirección General Servicios Públicos</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</si>
  <si>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</si>
  <si>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</si>
  <si>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</si>
  <si>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</si>
  <si>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</si>
  <si>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</si>
  <si>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de Taller Municipal </t>
  </si>
  <si>
    <t xml:space="preserve">Dirección General Obras Públicas </t>
  </si>
  <si>
    <t xml:space="preserve">Dirección de Proyectos </t>
  </si>
  <si>
    <t xml:space="preserve">Dirección de Licitaciones y Contratos </t>
  </si>
  <si>
    <t xml:space="preserve">Dirección de Construcción </t>
  </si>
  <si>
    <t>Dirección de Control y Seguimiento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</si>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</sst>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0">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
      <sz val="16"/>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theme="7" tint="0.59999389629810485"/>
        <bgColor rgb="FF000000"/>
      </patternFill>
    </fill>
    <fill>
      <patternFill patternType="solid">
        <fgColor rgb="FF92D050"/>
        <bgColor indexed="64"/>
      </patternFill>
    </fill>
  </fills>
  <borders count="107">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top style="thin">
        <color indexed="64"/>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dashed">
        <color theme="1"/>
      </right>
      <top style="medium">
        <color indexed="64"/>
      </top>
      <bottom/>
      <diagonal/>
    </border>
    <border>
      <left style="dashed">
        <color theme="1"/>
      </left>
      <right style="dashed">
        <color theme="1"/>
      </right>
      <top style="medium">
        <color indexed="64"/>
      </top>
      <bottom/>
      <diagonal/>
    </border>
    <border>
      <left style="dashed">
        <color theme="1"/>
      </left>
      <right/>
      <top style="medium">
        <color indexed="64"/>
      </top>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dotted">
        <color indexed="64"/>
      </left>
      <right style="dotted">
        <color indexed="64"/>
      </right>
      <top style="medium">
        <color indexed="64"/>
      </top>
      <bottom style="dotted">
        <color indexed="64"/>
      </bottom>
      <diagonal/>
    </border>
    <border>
      <left style="medium">
        <color indexed="64"/>
      </left>
      <right style="dashed">
        <color indexed="64"/>
      </right>
      <top style="medium">
        <color indexed="64"/>
      </top>
      <bottom style="dashed">
        <color theme="1"/>
      </bottom>
      <diagonal/>
    </border>
    <border>
      <left style="dashed">
        <color indexed="64"/>
      </left>
      <right style="dashed">
        <color indexed="64"/>
      </right>
      <top style="medium">
        <color indexed="64"/>
      </top>
      <bottom style="dashed">
        <color theme="1"/>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ashed">
        <color theme="1"/>
      </right>
      <top style="dotted">
        <color indexed="64"/>
      </top>
      <bottom style="dotted">
        <color indexed="64"/>
      </bottom>
      <diagonal/>
    </border>
    <border>
      <left style="dotted">
        <color indexed="64"/>
      </left>
      <right style="dashed">
        <color indexed="64"/>
      </right>
      <top style="medium">
        <color indexed="64"/>
      </top>
      <bottom style="dotted">
        <color indexed="64"/>
      </bottom>
      <diagonal/>
    </border>
    <border>
      <left style="dotted">
        <color indexed="64"/>
      </left>
      <right style="dotted">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dotted">
        <color indexed="64"/>
      </right>
      <top style="dotted">
        <color indexed="64"/>
      </top>
      <bottom style="thin">
        <color indexed="64"/>
      </bottom>
      <diagonal/>
    </border>
    <border>
      <left style="dotted">
        <color indexed="64"/>
      </left>
      <right style="dashed">
        <color theme="1"/>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31">
    <xf numFmtId="0" fontId="0" fillId="0" borderId="0" xfId="0"/>
    <xf numFmtId="0" fontId="5" fillId="6" borderId="1" xfId="0" applyFont="1" applyFill="1" applyBorder="1" applyAlignment="1">
      <alignment horizontal="left" vertical="center" wrapText="1"/>
    </xf>
    <xf numFmtId="0" fontId="5" fillId="6"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15" xfId="0" applyFont="1" applyFill="1" applyBorder="1" applyAlignment="1">
      <alignment horizontal="justify" vertical="center" wrapText="1"/>
    </xf>
    <xf numFmtId="2" fontId="6" fillId="6" borderId="11" xfId="0" applyNumberFormat="1" applyFont="1" applyFill="1" applyBorder="1" applyAlignment="1">
      <alignment vertical="center" wrapText="1"/>
    </xf>
    <xf numFmtId="2" fontId="6" fillId="6" borderId="12" xfId="0" applyNumberFormat="1" applyFont="1" applyFill="1" applyBorder="1" applyAlignment="1">
      <alignment vertical="center" wrapText="1"/>
    </xf>
    <xf numFmtId="0" fontId="4" fillId="3" borderId="18" xfId="0" applyFont="1" applyFill="1" applyBorder="1" applyAlignment="1">
      <alignment horizontal="center" vertical="center" wrapText="1"/>
    </xf>
    <xf numFmtId="164" fontId="4" fillId="3" borderId="2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2" fontId="3" fillId="7" borderId="19"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10" fontId="0" fillId="4" borderId="26" xfId="0" applyNumberForma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44" fontId="3" fillId="2" borderId="32" xfId="2"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35" xfId="2" applyFont="1" applyFill="1" applyBorder="1" applyAlignment="1">
      <alignment horizontal="center" vertical="center" wrapText="1"/>
    </xf>
    <xf numFmtId="44" fontId="3" fillId="2" borderId="36" xfId="2"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27" xfId="0" applyNumberFormat="1" applyFill="1" applyBorder="1" applyAlignment="1">
      <alignment horizontal="center" vertical="center" wrapText="1"/>
    </xf>
    <xf numFmtId="3" fontId="3" fillId="8" borderId="24"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7" xfId="0" applyNumberFormat="1" applyFont="1" applyFill="1" applyBorder="1" applyAlignment="1">
      <alignment horizontal="center" vertical="center" wrapText="1"/>
    </xf>
    <xf numFmtId="3" fontId="3" fillId="8" borderId="25"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0" fontId="5" fillId="8" borderId="40" xfId="0" applyFont="1" applyFill="1" applyBorder="1" applyAlignment="1">
      <alignment horizontal="center" vertical="center" wrapText="1"/>
    </xf>
    <xf numFmtId="0" fontId="3" fillId="9" borderId="22" xfId="0" applyFont="1" applyFill="1" applyBorder="1" applyAlignment="1">
      <alignment horizontal="justify" vertical="center" wrapText="1"/>
    </xf>
    <xf numFmtId="0" fontId="4" fillId="3" borderId="43"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45" xfId="0" applyFont="1" applyFill="1" applyBorder="1" applyAlignment="1">
      <alignment horizontal="left" vertical="center" wrapText="1"/>
    </xf>
    <xf numFmtId="3" fontId="3" fillId="2" borderId="46" xfId="0" applyNumberFormat="1" applyFont="1" applyFill="1" applyBorder="1" applyAlignment="1">
      <alignment horizontal="center" vertical="center" wrapText="1"/>
    </xf>
    <xf numFmtId="3" fontId="3" fillId="2" borderId="43"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3" borderId="49"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0" fontId="3" fillId="7" borderId="1" xfId="0" applyFont="1" applyFill="1" applyBorder="1" applyAlignment="1">
      <alignment horizontal="left" vertical="center" wrapText="1"/>
    </xf>
    <xf numFmtId="0" fontId="3" fillId="3" borderId="48" xfId="0" applyFont="1" applyFill="1" applyBorder="1" applyAlignment="1">
      <alignment horizontal="justify" vertical="center" wrapText="1"/>
    </xf>
    <xf numFmtId="0" fontId="4" fillId="3" borderId="50" xfId="0"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44" fontId="3" fillId="2" borderId="42" xfId="2" applyFont="1" applyFill="1" applyBorder="1" applyAlignment="1">
      <alignment horizontal="center" vertical="center" wrapText="1"/>
    </xf>
    <xf numFmtId="44" fontId="3" fillId="2" borderId="44" xfId="2" applyFont="1" applyFill="1" applyBorder="1" applyAlignment="1">
      <alignment horizontal="center" vertical="center" wrapText="1"/>
    </xf>
    <xf numFmtId="44" fontId="3" fillId="2" borderId="51" xfId="2" applyFont="1" applyFill="1" applyBorder="1" applyAlignment="1">
      <alignment horizontal="center" vertical="center" wrapText="1"/>
    </xf>
    <xf numFmtId="44" fontId="3" fillId="2" borderId="52" xfId="2" applyFont="1" applyFill="1" applyBorder="1" applyAlignment="1">
      <alignment horizontal="center" vertical="center" wrapText="1"/>
    </xf>
    <xf numFmtId="44" fontId="3" fillId="2" borderId="53" xfId="2" applyFont="1" applyFill="1" applyBorder="1" applyAlignment="1">
      <alignment horizontal="center" vertical="center" wrapText="1"/>
    </xf>
    <xf numFmtId="0" fontId="3" fillId="7" borderId="7"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17" xfId="0" applyFont="1" applyFill="1" applyBorder="1" applyAlignment="1">
      <alignment horizontal="justify" vertical="center" wrapText="1"/>
    </xf>
    <xf numFmtId="3" fontId="3" fillId="2" borderId="56"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4" fillId="3" borderId="45" xfId="0" applyFont="1" applyFill="1" applyBorder="1" applyAlignment="1">
      <alignment horizontal="left" vertical="center" wrapText="1"/>
    </xf>
    <xf numFmtId="3" fontId="3" fillId="2" borderId="57" xfId="0" applyNumberFormat="1" applyFont="1" applyFill="1" applyBorder="1" applyAlignment="1">
      <alignment horizontal="center" vertical="center" wrapText="1"/>
    </xf>
    <xf numFmtId="0" fontId="16" fillId="7" borderId="7"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4" fillId="7" borderId="7" xfId="0" applyFont="1" applyFill="1" applyBorder="1" applyAlignment="1">
      <alignment horizontal="justify" vertical="center" wrapText="1"/>
    </xf>
    <xf numFmtId="0" fontId="4" fillId="3" borderId="14" xfId="0" applyFont="1" applyFill="1" applyBorder="1" applyAlignment="1">
      <alignment horizontal="center" vertical="center" wrapText="1"/>
    </xf>
    <xf numFmtId="0" fontId="16" fillId="3" borderId="59" xfId="0" applyFont="1" applyFill="1" applyBorder="1" applyAlignment="1">
      <alignment horizontal="left" vertical="center" wrapText="1"/>
    </xf>
    <xf numFmtId="0" fontId="3" fillId="3" borderId="17" xfId="0" applyFont="1" applyFill="1" applyBorder="1" applyAlignment="1">
      <alignment horizontal="justify" vertical="center" wrapText="1"/>
    </xf>
    <xf numFmtId="0" fontId="3" fillId="0" borderId="22" xfId="0" applyFont="1" applyBorder="1" applyAlignment="1">
      <alignment horizontal="justify" vertical="center" wrapText="1"/>
    </xf>
    <xf numFmtId="0" fontId="3" fillId="6" borderId="17" xfId="0" applyFont="1" applyFill="1" applyBorder="1" applyAlignment="1">
      <alignment horizontal="justify" vertical="center" wrapText="1"/>
    </xf>
    <xf numFmtId="2" fontId="6" fillId="6" borderId="62" xfId="0" applyNumberFormat="1" applyFont="1" applyFill="1" applyBorder="1" applyAlignment="1">
      <alignment vertical="center" wrapText="1"/>
    </xf>
    <xf numFmtId="0" fontId="18" fillId="11" borderId="19" xfId="0" applyFont="1" applyFill="1" applyBorder="1" applyAlignment="1">
      <alignment horizontal="center" vertical="center" wrapText="1"/>
    </xf>
    <xf numFmtId="0" fontId="4" fillId="3" borderId="7" xfId="0" applyFont="1" applyFill="1" applyBorder="1" applyAlignment="1">
      <alignment horizontal="left" vertical="center" wrapText="1"/>
    </xf>
    <xf numFmtId="3" fontId="3" fillId="8" borderId="56" xfId="0" applyNumberFormat="1" applyFont="1" applyFill="1" applyBorder="1" applyAlignment="1">
      <alignment horizontal="center" vertical="center" wrapText="1"/>
    </xf>
    <xf numFmtId="3" fontId="3" fillId="2" borderId="63" xfId="0" applyNumberFormat="1" applyFont="1" applyFill="1" applyBorder="1" applyAlignment="1">
      <alignment horizontal="center" vertical="center" wrapText="1"/>
    </xf>
    <xf numFmtId="3" fontId="3" fillId="2" borderId="64" xfId="0" applyNumberFormat="1"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0" fontId="5" fillId="8" borderId="66" xfId="0" applyFont="1" applyFill="1" applyBorder="1" applyAlignment="1">
      <alignment horizontal="center" vertical="center" wrapText="1"/>
    </xf>
    <xf numFmtId="3" fontId="5" fillId="6" borderId="67" xfId="0" applyNumberFormat="1" applyFont="1" applyFill="1" applyBorder="1" applyAlignment="1">
      <alignment horizontal="center" vertical="center" wrapText="1"/>
    </xf>
    <xf numFmtId="0" fontId="4" fillId="7" borderId="67"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1" fillId="3" borderId="69" xfId="0" applyFont="1" applyFill="1" applyBorder="1" applyAlignment="1">
      <alignment horizontal="center" vertical="center" wrapText="1"/>
    </xf>
    <xf numFmtId="0" fontId="16" fillId="7"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0"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6" xfId="0"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3" fontId="4" fillId="3" borderId="67" xfId="0" applyNumberFormat="1" applyFont="1" applyFill="1" applyBorder="1" applyAlignment="1">
      <alignment horizontal="center" vertical="center" wrapText="1"/>
    </xf>
    <xf numFmtId="3" fontId="4" fillId="3" borderId="68" xfId="0" applyNumberFormat="1" applyFont="1" applyFill="1" applyBorder="1" applyAlignment="1">
      <alignment horizontal="center" vertical="center" wrapText="1"/>
    </xf>
    <xf numFmtId="3" fontId="16" fillId="7" borderId="67"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44" fontId="3" fillId="2" borderId="71"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73" xfId="2" applyFont="1" applyFill="1" applyBorder="1" applyAlignment="1">
      <alignment horizontal="center" vertical="center" wrapText="1"/>
    </xf>
    <xf numFmtId="0" fontId="3" fillId="0" borderId="9" xfId="0" applyFont="1" applyBorder="1" applyAlignment="1">
      <alignment horizontal="justify" vertical="center" wrapText="1"/>
    </xf>
    <xf numFmtId="0" fontId="14" fillId="7" borderId="17" xfId="0" applyFont="1" applyFill="1" applyBorder="1" applyAlignment="1">
      <alignment horizontal="justify" vertical="center" wrapText="1"/>
    </xf>
    <xf numFmtId="0" fontId="14" fillId="3" borderId="48" xfId="0" applyFont="1" applyFill="1" applyBorder="1" applyAlignment="1">
      <alignment horizontal="justify" vertical="center" wrapText="1"/>
    </xf>
    <xf numFmtId="10" fontId="0" fillId="4" borderId="74" xfId="0" applyNumberFormat="1" applyFill="1" applyBorder="1" applyAlignment="1">
      <alignment horizontal="center" vertical="center" wrapText="1"/>
    </xf>
    <xf numFmtId="10" fontId="0" fillId="4" borderId="30" xfId="0" applyNumberFormat="1" applyFill="1" applyBorder="1" applyAlignment="1">
      <alignment horizontal="center" vertical="center" wrapText="1"/>
    </xf>
    <xf numFmtId="10" fontId="0" fillId="4" borderId="60" xfId="0" applyNumberFormat="1" applyFill="1" applyBorder="1" applyAlignment="1">
      <alignment horizontal="center" vertical="center" wrapText="1"/>
    </xf>
    <xf numFmtId="3" fontId="4" fillId="7" borderId="67"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75" xfId="0" applyNumberFormat="1" applyFill="1" applyBorder="1" applyAlignment="1">
      <alignment horizontal="center" vertical="center" wrapText="1"/>
    </xf>
    <xf numFmtId="10" fontId="19" fillId="4" borderId="76" xfId="0" applyNumberFormat="1" applyFont="1" applyFill="1" applyBorder="1" applyAlignment="1">
      <alignment horizontal="center" vertical="center" wrapText="1"/>
    </xf>
    <xf numFmtId="10" fontId="19" fillId="4" borderId="77" xfId="0" applyNumberFormat="1" applyFont="1" applyFill="1" applyBorder="1" applyAlignment="1">
      <alignment horizontal="center" vertical="center" wrapText="1"/>
    </xf>
    <xf numFmtId="10" fontId="19" fillId="4" borderId="78" xfId="0" applyNumberFormat="1" applyFont="1" applyFill="1" applyBorder="1" applyAlignment="1">
      <alignment horizontal="center" vertical="center" wrapText="1"/>
    </xf>
    <xf numFmtId="0" fontId="1" fillId="3" borderId="79" xfId="0" applyFont="1" applyFill="1" applyBorder="1" applyAlignment="1">
      <alignment horizontal="center" vertical="center" wrapText="1"/>
    </xf>
    <xf numFmtId="0" fontId="4" fillId="7" borderId="80" xfId="0" applyFont="1" applyFill="1" applyBorder="1" applyAlignment="1">
      <alignment horizontal="center" vertical="center" wrapText="1"/>
    </xf>
    <xf numFmtId="0" fontId="1" fillId="3" borderId="80" xfId="0" applyFont="1" applyFill="1" applyBorder="1" applyAlignment="1">
      <alignment horizontal="center" vertical="center" wrapText="1"/>
    </xf>
    <xf numFmtId="0" fontId="4" fillId="7" borderId="81" xfId="0" applyFont="1" applyFill="1" applyBorder="1" applyAlignment="1">
      <alignment horizontal="center" vertical="center" wrapText="1"/>
    </xf>
    <xf numFmtId="0" fontId="1" fillId="2" borderId="79" xfId="0" applyFont="1" applyFill="1" applyBorder="1" applyAlignment="1">
      <alignment horizontal="center" vertical="center" wrapText="1"/>
    </xf>
    <xf numFmtId="0" fontId="1" fillId="8" borderId="80"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8" borderId="81" xfId="0" applyFont="1" applyFill="1" applyBorder="1" applyAlignment="1">
      <alignment horizontal="center" vertical="center" wrapText="1"/>
    </xf>
    <xf numFmtId="0" fontId="1" fillId="8" borderId="82"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3" borderId="15" xfId="0" applyFont="1" applyFill="1" applyBorder="1" applyAlignment="1">
      <alignment horizontal="justify" vertical="center" wrapText="1"/>
    </xf>
    <xf numFmtId="1" fontId="4" fillId="3" borderId="68" xfId="0" applyNumberFormat="1" applyFont="1" applyFill="1" applyBorder="1" applyAlignment="1">
      <alignment horizontal="center" vertical="center" wrapText="1"/>
    </xf>
    <xf numFmtId="0" fontId="0" fillId="12" borderId="0" xfId="0" applyFill="1"/>
    <xf numFmtId="4" fontId="3" fillId="2" borderId="46"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justify" vertical="center" wrapText="1"/>
    </xf>
    <xf numFmtId="0" fontId="10" fillId="5" borderId="84" xfId="0" applyFont="1" applyFill="1" applyBorder="1" applyAlignment="1">
      <alignment horizontal="center" vertical="center" wrapText="1"/>
    </xf>
    <xf numFmtId="0" fontId="10" fillId="5" borderId="85" xfId="0" applyFont="1" applyFill="1" applyBorder="1" applyAlignment="1">
      <alignment horizontal="center" vertical="center" wrapText="1"/>
    </xf>
    <xf numFmtId="0" fontId="10" fillId="5" borderId="86" xfId="0" applyFont="1" applyFill="1" applyBorder="1" applyAlignment="1">
      <alignment horizontal="center" vertical="center" wrapText="1"/>
    </xf>
    <xf numFmtId="0" fontId="4" fillId="7" borderId="83" xfId="0" applyFont="1" applyFill="1" applyBorder="1" applyAlignment="1">
      <alignment horizontal="center" vertical="center" wrapText="1"/>
    </xf>
    <xf numFmtId="0" fontId="2" fillId="3" borderId="87" xfId="0" applyFont="1" applyFill="1" applyBorder="1" applyAlignment="1">
      <alignment horizontal="center" vertical="center" wrapText="1"/>
    </xf>
    <xf numFmtId="0" fontId="3" fillId="3" borderId="88" xfId="0" applyFont="1" applyFill="1" applyBorder="1" applyAlignment="1">
      <alignment horizontal="justify" vertical="center" wrapText="1"/>
    </xf>
    <xf numFmtId="0" fontId="4" fillId="3" borderId="88" xfId="0" applyFont="1" applyFill="1" applyBorder="1" applyAlignment="1">
      <alignment horizontal="justify" vertical="center" wrapText="1"/>
    </xf>
    <xf numFmtId="0" fontId="3" fillId="3" borderId="88" xfId="0" applyFont="1" applyFill="1" applyBorder="1" applyAlignment="1">
      <alignment horizontal="center" vertical="center" wrapText="1"/>
    </xf>
    <xf numFmtId="0" fontId="4" fillId="3" borderId="89" xfId="0" applyFont="1" applyFill="1" applyBorder="1" applyAlignment="1">
      <alignment horizontal="left" vertical="center" wrapText="1"/>
    </xf>
    <xf numFmtId="1" fontId="7" fillId="0" borderId="90" xfId="1" applyNumberFormat="1" applyFont="1" applyFill="1" applyBorder="1" applyAlignment="1">
      <alignment horizontal="center" vertical="center" wrapText="1"/>
    </xf>
    <xf numFmtId="1" fontId="3" fillId="0" borderId="91" xfId="1" applyNumberFormat="1" applyFont="1" applyFill="1" applyBorder="1" applyAlignment="1">
      <alignment horizontal="center" vertical="center" wrapText="1"/>
    </xf>
    <xf numFmtId="1" fontId="3" fillId="0" borderId="92" xfId="1" applyNumberFormat="1" applyFont="1" applyFill="1" applyBorder="1" applyAlignment="1">
      <alignment horizontal="center" vertical="center" wrapText="1"/>
    </xf>
    <xf numFmtId="1" fontId="7" fillId="0" borderId="93" xfId="1" applyNumberFormat="1" applyFont="1" applyFill="1" applyBorder="1" applyAlignment="1">
      <alignment horizontal="center" vertical="center" wrapText="1"/>
    </xf>
    <xf numFmtId="1" fontId="7" fillId="0" borderId="94" xfId="1" applyNumberFormat="1" applyFont="1" applyFill="1" applyBorder="1" applyAlignment="1">
      <alignment horizontal="center" vertical="center" wrapText="1"/>
    </xf>
    <xf numFmtId="10" fontId="19" fillId="4" borderId="96" xfId="0" applyNumberFormat="1" applyFont="1" applyFill="1" applyBorder="1" applyAlignment="1">
      <alignment horizontal="center" vertical="center" wrapText="1"/>
    </xf>
    <xf numFmtId="10" fontId="0" fillId="0" borderId="95" xfId="0" applyNumberFormat="1" applyBorder="1" applyAlignment="1">
      <alignment horizontal="center" vertical="center" wrapText="1"/>
    </xf>
    <xf numFmtId="10" fontId="19" fillId="4" borderId="97" xfId="0" applyNumberFormat="1" applyFont="1" applyFill="1" applyBorder="1" applyAlignment="1">
      <alignment horizontal="center" vertical="center" wrapText="1"/>
    </xf>
    <xf numFmtId="10" fontId="19" fillId="4" borderId="99" xfId="0" applyNumberFormat="1" applyFont="1" applyFill="1" applyBorder="1" applyAlignment="1">
      <alignment horizontal="center" vertical="center" wrapText="1"/>
    </xf>
    <xf numFmtId="10" fontId="0" fillId="0" borderId="98" xfId="0" applyNumberFormat="1" applyBorder="1" applyAlignment="1">
      <alignment horizontal="center" vertical="center" wrapText="1"/>
    </xf>
    <xf numFmtId="0" fontId="3" fillId="7" borderId="48" xfId="0" applyFont="1" applyFill="1" applyBorder="1" applyAlignment="1">
      <alignment horizontal="justify" vertical="center" wrapText="1"/>
    </xf>
    <xf numFmtId="0" fontId="3" fillId="7" borderId="17"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00" xfId="0" applyFont="1" applyFill="1" applyBorder="1" applyAlignment="1">
      <alignment horizontal="left" vertical="center" wrapText="1"/>
    </xf>
    <xf numFmtId="0" fontId="14" fillId="3" borderId="100" xfId="0" applyFont="1" applyFill="1" applyBorder="1" applyAlignment="1">
      <alignment horizontal="justify" vertical="center" wrapText="1"/>
    </xf>
    <xf numFmtId="0" fontId="4" fillId="7" borderId="101" xfId="0" applyFont="1" applyFill="1" applyBorder="1" applyAlignment="1">
      <alignment vertical="center" wrapText="1"/>
    </xf>
    <xf numFmtId="0" fontId="4" fillId="3" borderId="101" xfId="0" applyFont="1" applyFill="1" applyBorder="1" applyAlignment="1">
      <alignment vertical="center" wrapText="1"/>
    </xf>
    <xf numFmtId="0" fontId="4" fillId="3" borderId="102" xfId="0" applyFont="1" applyFill="1" applyBorder="1" applyAlignment="1">
      <alignment vertical="center" wrapText="1"/>
    </xf>
    <xf numFmtId="10" fontId="19" fillId="4" borderId="103" xfId="0" applyNumberFormat="1" applyFont="1" applyFill="1" applyBorder="1" applyAlignment="1">
      <alignment horizontal="center" vertical="center" wrapText="1"/>
    </xf>
    <xf numFmtId="10" fontId="19" fillId="4" borderId="104" xfId="0" applyNumberFormat="1" applyFont="1" applyFill="1" applyBorder="1" applyAlignment="1">
      <alignment horizontal="center" vertical="center" wrapText="1"/>
    </xf>
    <xf numFmtId="10" fontId="19" fillId="4" borderId="105" xfId="0" applyNumberFormat="1" applyFont="1" applyFill="1" applyBorder="1" applyAlignment="1">
      <alignment horizontal="center" vertical="center" wrapText="1"/>
    </xf>
    <xf numFmtId="0" fontId="4" fillId="3" borderId="106"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 fillId="7" borderId="10" xfId="0" applyNumberFormat="1" applyFont="1" applyFill="1" applyBorder="1" applyAlignment="1">
      <alignment horizontal="center" vertical="center" wrapText="1"/>
    </xf>
    <xf numFmtId="2" fontId="4" fillId="7" borderId="9"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6" fillId="6" borderId="8"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58" xfId="0" applyNumberFormat="1" applyFont="1" applyFill="1" applyBorder="1" applyAlignment="1">
      <alignment horizontal="center" vertical="center" wrapText="1"/>
    </xf>
    <xf numFmtId="2" fontId="6" fillId="6" borderId="20"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61"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58"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8" xfId="0" applyFont="1" applyFill="1" applyBorder="1" applyAlignment="1">
      <alignment horizontal="center" vertical="center"/>
    </xf>
    <xf numFmtId="2" fontId="10" fillId="6" borderId="4" xfId="0" applyNumberFormat="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0" fillId="6" borderId="6" xfId="0" applyNumberFormat="1"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6" borderId="6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justify" vertical="center" wrapText="1"/>
    </xf>
    <xf numFmtId="0" fontId="4" fillId="3" borderId="44" xfId="0" applyFont="1" applyFill="1" applyBorder="1" applyAlignment="1">
      <alignment horizontal="justify" vertical="center" wrapText="1"/>
    </xf>
    <xf numFmtId="0" fontId="5" fillId="6" borderId="43" xfId="0" applyFont="1" applyFill="1" applyBorder="1" applyAlignment="1">
      <alignment horizontal="justify" vertical="center" wrapText="1"/>
    </xf>
    <xf numFmtId="0" fontId="5" fillId="6" borderId="44"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44" xfId="0" applyFont="1" applyFill="1" applyBorder="1" applyAlignment="1">
      <alignment horizontal="justify" vertical="center" wrapText="1"/>
    </xf>
    <xf numFmtId="0" fontId="4" fillId="7" borderId="41"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43" xfId="0" applyFont="1" applyFill="1" applyBorder="1" applyAlignment="1">
      <alignment horizontal="justify" vertical="center" wrapText="1"/>
    </xf>
    <xf numFmtId="0" fontId="4" fillId="7" borderId="44" xfId="0" applyFont="1" applyFill="1" applyBorder="1" applyAlignment="1">
      <alignment horizontal="justify"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justify" vertical="center" wrapText="1"/>
    </xf>
    <xf numFmtId="0" fontId="9" fillId="0" borderId="23" xfId="0" applyFont="1" applyBorder="1" applyAlignment="1">
      <alignment horizontal="center" vertical="top" wrapText="1"/>
    </xf>
    <xf numFmtId="0" fontId="9" fillId="0" borderId="23" xfId="0" applyFont="1" applyBorder="1" applyAlignment="1">
      <alignment horizontal="center" vertical="top"/>
    </xf>
    <xf numFmtId="0" fontId="9" fillId="0" borderId="23" xfId="0" applyFont="1" applyBorder="1" applyAlignment="1">
      <alignment horizontal="center" vertical="center" wrapText="1"/>
    </xf>
    <xf numFmtId="0" fontId="9" fillId="0" borderId="23" xfId="0" applyFont="1" applyBorder="1" applyAlignment="1">
      <alignment horizontal="center" vertical="center"/>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30">
    <dxf>
      <font>
        <color rgb="FF9C5700"/>
      </font>
      <fill>
        <patternFill>
          <bgColor rgb="FFFFEB9C"/>
        </patternFill>
      </fill>
    </dxf>
    <dxf>
      <font>
        <color rgb="FF9C5700"/>
      </font>
      <fill>
        <patternFill>
          <bgColor rgb="FFFFEB9C"/>
        </patternFill>
      </fill>
    </dxf>
    <dxf>
      <fill>
        <patternFill>
          <bgColor theme="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ill>
        <patternFill>
          <bgColor rgb="FFFF5353"/>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353"/>
      <color rgb="FFFF5555"/>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784550" y="838200"/>
          <a:ext cx="5887811" cy="1638300"/>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39"/>
  <sheetViews>
    <sheetView tabSelected="1" topLeftCell="F122" zoomScale="40" zoomScaleNormal="40" zoomScaleSheetLayoutView="50" zoomScalePageLayoutView="50" workbookViewId="0">
      <selection activeCell="V105" sqref="V105"/>
    </sheetView>
  </sheetViews>
  <sheetFormatPr defaultColWidth="11.42578125" defaultRowHeight="14.4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1" width="19.28515625" customWidth="1"/>
    <col min="12" max="15" width="16.85546875" customWidth="1"/>
    <col min="16" max="22" width="18.140625" customWidth="1"/>
    <col min="23" max="23" width="61.85546875" customWidth="1"/>
  </cols>
  <sheetData>
    <row r="3" spans="2:23" ht="15" thickBot="1"/>
    <row r="4" spans="2:23" ht="63" customHeight="1">
      <c r="E4" s="183" t="s">
        <v>0</v>
      </c>
      <c r="F4" s="184"/>
      <c r="G4" s="184"/>
      <c r="H4" s="184"/>
      <c r="I4" s="184"/>
      <c r="J4" s="184"/>
      <c r="K4" s="184"/>
      <c r="L4" s="184"/>
      <c r="M4" s="184"/>
      <c r="N4" s="184"/>
      <c r="O4" s="184"/>
      <c r="P4" s="184"/>
      <c r="Q4" s="184"/>
      <c r="R4" s="184"/>
      <c r="S4" s="185"/>
    </row>
    <row r="5" spans="2:23" ht="30" customHeight="1">
      <c r="E5" s="186" t="s">
        <v>1</v>
      </c>
      <c r="F5" s="187"/>
      <c r="G5" s="187"/>
      <c r="H5" s="187"/>
      <c r="I5" s="187"/>
      <c r="J5" s="187"/>
      <c r="K5" s="187"/>
      <c r="L5" s="187"/>
      <c r="M5" s="187"/>
      <c r="N5" s="187"/>
      <c r="O5" s="187"/>
      <c r="P5" s="187"/>
      <c r="Q5" s="187"/>
      <c r="R5" s="187"/>
      <c r="S5" s="188"/>
    </row>
    <row r="6" spans="2:23" ht="60" customHeight="1">
      <c r="E6" s="186" t="s">
        <v>2</v>
      </c>
      <c r="F6" s="187"/>
      <c r="G6" s="187"/>
      <c r="H6" s="187"/>
      <c r="I6" s="187"/>
      <c r="J6" s="187"/>
      <c r="K6" s="187"/>
      <c r="L6" s="187"/>
      <c r="M6" s="187"/>
      <c r="N6" s="187"/>
      <c r="O6" s="187"/>
      <c r="P6" s="187"/>
      <c r="Q6" s="187"/>
      <c r="R6" s="187"/>
      <c r="S6" s="188"/>
    </row>
    <row r="7" spans="2:23" ht="26.25" customHeight="1">
      <c r="E7" s="186" t="s">
        <v>3</v>
      </c>
      <c r="F7" s="187"/>
      <c r="G7" s="187"/>
      <c r="H7" s="187"/>
      <c r="I7" s="187"/>
      <c r="J7" s="187"/>
      <c r="K7" s="187"/>
      <c r="L7" s="187"/>
      <c r="M7" s="187"/>
      <c r="N7" s="187"/>
      <c r="O7" s="187"/>
      <c r="P7" s="187"/>
      <c r="Q7" s="187"/>
      <c r="R7" s="187"/>
      <c r="S7" s="188"/>
    </row>
    <row r="8" spans="2:23" ht="15.75" customHeight="1" thickBot="1">
      <c r="E8" s="9"/>
      <c r="F8" s="10"/>
      <c r="G8" s="10"/>
      <c r="H8" s="10"/>
      <c r="I8" s="10"/>
      <c r="J8" s="10"/>
      <c r="K8" s="10"/>
      <c r="L8" s="10"/>
      <c r="M8" s="10"/>
      <c r="N8" s="10"/>
      <c r="O8" s="10"/>
      <c r="P8" s="10"/>
      <c r="Q8" s="10"/>
      <c r="R8" s="10"/>
      <c r="S8" s="85"/>
    </row>
    <row r="11" spans="2:23" ht="9" customHeight="1" thickBot="1"/>
    <row r="12" spans="2:23" ht="26.25" customHeight="1" thickBot="1">
      <c r="G12" s="200" t="s">
        <v>4</v>
      </c>
      <c r="H12" s="201"/>
      <c r="I12" s="201"/>
      <c r="J12" s="201"/>
      <c r="K12" s="201"/>
      <c r="L12" s="201"/>
      <c r="M12" s="201"/>
      <c r="N12" s="201"/>
      <c r="O12" s="201"/>
      <c r="P12" s="201"/>
      <c r="Q12" s="201"/>
      <c r="R12" s="201"/>
      <c r="S12" s="201"/>
      <c r="T12" s="201"/>
      <c r="U12" s="201"/>
      <c r="V12" s="202"/>
    </row>
    <row r="13" spans="2:23" ht="57" customHeight="1" thickBot="1">
      <c r="B13" s="191" t="s">
        <v>5</v>
      </c>
      <c r="C13" s="210" t="s">
        <v>6</v>
      </c>
      <c r="D13" s="189" t="s">
        <v>7</v>
      </c>
      <c r="E13" s="189"/>
      <c r="F13" s="190"/>
      <c r="G13" s="197" t="s">
        <v>8</v>
      </c>
      <c r="H13" s="198"/>
      <c r="I13" s="198"/>
      <c r="J13" s="198"/>
      <c r="K13" s="199"/>
      <c r="L13" s="191" t="s">
        <v>9</v>
      </c>
      <c r="M13" s="192"/>
      <c r="N13" s="192"/>
      <c r="O13" s="193"/>
      <c r="P13" s="194" t="s">
        <v>10</v>
      </c>
      <c r="Q13" s="195"/>
      <c r="R13" s="195"/>
      <c r="S13" s="196"/>
      <c r="T13" s="195" t="s">
        <v>11</v>
      </c>
      <c r="U13" s="195"/>
      <c r="V13" s="196"/>
      <c r="W13" s="203" t="s">
        <v>12</v>
      </c>
    </row>
    <row r="14" spans="2:23" ht="143.25" customHeight="1" thickBot="1">
      <c r="B14" s="205"/>
      <c r="C14" s="211"/>
      <c r="D14" s="144" t="s">
        <v>13</v>
      </c>
      <c r="E14" s="145" t="s">
        <v>14</v>
      </c>
      <c r="F14" s="146" t="s">
        <v>15</v>
      </c>
      <c r="G14" s="86" t="s">
        <v>16</v>
      </c>
      <c r="H14" s="126" t="s">
        <v>17</v>
      </c>
      <c r="I14" s="127" t="s">
        <v>18</v>
      </c>
      <c r="J14" s="128" t="s">
        <v>19</v>
      </c>
      <c r="K14" s="147" t="s">
        <v>20</v>
      </c>
      <c r="L14" s="126" t="s">
        <v>17</v>
      </c>
      <c r="M14" s="127" t="s">
        <v>18</v>
      </c>
      <c r="N14" s="128" t="s">
        <v>19</v>
      </c>
      <c r="O14" s="129" t="s">
        <v>20</v>
      </c>
      <c r="P14" s="130" t="s">
        <v>17</v>
      </c>
      <c r="Q14" s="131" t="s">
        <v>18</v>
      </c>
      <c r="R14" s="135" t="s">
        <v>19</v>
      </c>
      <c r="S14" s="133" t="s">
        <v>20</v>
      </c>
      <c r="T14" s="134" t="s">
        <v>18</v>
      </c>
      <c r="U14" s="132" t="s">
        <v>19</v>
      </c>
      <c r="V14" s="133" t="s">
        <v>20</v>
      </c>
      <c r="W14" s="204"/>
    </row>
    <row r="15" spans="2:23" ht="166.5" customHeight="1">
      <c r="B15" s="148" t="s">
        <v>21</v>
      </c>
      <c r="C15" s="149" t="s">
        <v>22</v>
      </c>
      <c r="D15" s="150" t="s">
        <v>23</v>
      </c>
      <c r="E15" s="151" t="s">
        <v>24</v>
      </c>
      <c r="F15" s="152" t="s">
        <v>25</v>
      </c>
      <c r="G15" s="142">
        <v>18</v>
      </c>
      <c r="H15" s="153">
        <v>18</v>
      </c>
      <c r="I15" s="154">
        <v>18</v>
      </c>
      <c r="J15" s="155">
        <v>18</v>
      </c>
      <c r="K15" s="154">
        <v>18</v>
      </c>
      <c r="L15" s="156">
        <v>23</v>
      </c>
      <c r="M15" s="157">
        <v>23</v>
      </c>
      <c r="N15" s="157">
        <v>23</v>
      </c>
      <c r="O15" s="38">
        <v>23</v>
      </c>
      <c r="P15" s="159">
        <f>IFERROR((L15-H15)/H15,"NO DISPONIBLE")</f>
        <v>0.27777777777777779</v>
      </c>
      <c r="Q15" s="162">
        <f>IFERROR((M15-I15)/I15,"NO DISPONIBLE")</f>
        <v>0.27777777777777779</v>
      </c>
      <c r="R15" s="162">
        <f>IFERROR((N15-J15)/J15,"NO DISPONIBLE")</f>
        <v>0.27777777777777779</v>
      </c>
      <c r="S15" s="162">
        <f>IFERROR((O15-K15)/K15,"NO DISPONIBLE")</f>
        <v>0.27777777777777779</v>
      </c>
      <c r="T15" s="162">
        <f>IFERROR((((L15+M15)-(H15+I15))/(H15+I15)),"NO DISPONIBLE")</f>
        <v>0.27777777777777779</v>
      </c>
      <c r="U15" s="162">
        <f>IFERROR((((L15+M15+N15)-(H15+I15+J15))/(H15+I15+J15)),"NO DISPONIBLE")</f>
        <v>0.27777777777777779</v>
      </c>
      <c r="V15" s="162">
        <f>IFERROR((((L15+M15+N15+O15)-(H15+I15+J15+K15))/(H15+I15+J15+K15)),"NO DISPONIBLE")</f>
        <v>0.27777777777777779</v>
      </c>
      <c r="W15" s="143" t="s">
        <v>26</v>
      </c>
    </row>
    <row r="16" spans="2:23" ht="73.5" hidden="1" customHeight="1">
      <c r="B16" s="206"/>
      <c r="C16" s="207"/>
      <c r="D16" s="207"/>
      <c r="E16" s="207"/>
      <c r="F16" s="207"/>
      <c r="G16" s="92"/>
      <c r="H16" s="88"/>
      <c r="I16" s="36"/>
      <c r="J16" s="36"/>
      <c r="K16" s="37"/>
      <c r="L16" s="35"/>
      <c r="M16" s="36"/>
      <c r="N16" s="36"/>
      <c r="O16" s="38"/>
      <c r="P16" s="158" t="str">
        <f t="shared" ref="P16:Q16" si="0">IFERROR((L16/H16),"100%")</f>
        <v>100%</v>
      </c>
      <c r="Q16" s="161" t="str">
        <f t="shared" si="0"/>
        <v>100%</v>
      </c>
      <c r="R16" s="124" t="str">
        <f>IFERROR((N16/J16),"100%")</f>
        <v>100%</v>
      </c>
      <c r="S16" s="125" t="str">
        <f>IFERROR((O16/K16),"100%")</f>
        <v>100%</v>
      </c>
      <c r="T16" s="123" t="str">
        <f t="shared" ref="T16" si="1">IFERROR(((L16+M16)/(H16+I16)),"100%")</f>
        <v>100%</v>
      </c>
      <c r="U16" s="124" t="str">
        <f>IFERROR(((L16+M16+N16)/(H16+I16+J16)),"100%")</f>
        <v>100%</v>
      </c>
      <c r="V16" s="125" t="str">
        <f>IFERROR(((L16+M16+N16+O16)/(H16+I16+J16+K16)),"100%")</f>
        <v>100%</v>
      </c>
      <c r="W16" s="41"/>
    </row>
    <row r="17" spans="2:23" ht="114" customHeight="1">
      <c r="B17" s="208" t="s">
        <v>27</v>
      </c>
      <c r="C17" s="216" t="s">
        <v>28</v>
      </c>
      <c r="D17" s="1" t="s">
        <v>29</v>
      </c>
      <c r="E17" s="53" t="s">
        <v>30</v>
      </c>
      <c r="F17" s="2" t="s">
        <v>31</v>
      </c>
      <c r="G17" s="93">
        <f>SUM(H17:K17)</f>
        <v>52</v>
      </c>
      <c r="H17" s="88">
        <v>4</v>
      </c>
      <c r="I17" s="36">
        <v>15</v>
      </c>
      <c r="J17" s="36">
        <v>24</v>
      </c>
      <c r="K17" s="37">
        <v>9</v>
      </c>
      <c r="L17" s="35">
        <v>11</v>
      </c>
      <c r="M17" s="36">
        <v>8</v>
      </c>
      <c r="N17" s="36">
        <v>10</v>
      </c>
      <c r="O17" s="38">
        <v>20</v>
      </c>
      <c r="P17" s="123">
        <f t="shared" ref="P17:S32" si="2">IFERROR((L17/H17),"NO DISPONIBLE")</f>
        <v>2.75</v>
      </c>
      <c r="Q17" s="160">
        <f t="shared" si="2"/>
        <v>0.53333333333333333</v>
      </c>
      <c r="R17" s="124">
        <f t="shared" si="2"/>
        <v>0.41666666666666669</v>
      </c>
      <c r="S17" s="124">
        <f t="shared" si="2"/>
        <v>2.2222222222222223</v>
      </c>
      <c r="T17" s="123">
        <f>IFERROR(((L17+M17)/(H17+I17)),"NO DISPONIBLE")</f>
        <v>1</v>
      </c>
      <c r="U17" s="124">
        <f>IFERROR(((L17+M17+N17)/(H17+I17+J17)),"NO DISPONIBLE")</f>
        <v>0.67441860465116277</v>
      </c>
      <c r="V17" s="124">
        <f>IFERROR(((L17+M17+N17+O17)/(H17+I17+J17+K17)),"NO DISPONIBLE")</f>
        <v>0.94230769230769229</v>
      </c>
      <c r="W17" s="84" t="s">
        <v>32</v>
      </c>
    </row>
    <row r="18" spans="2:23" ht="114" customHeight="1">
      <c r="B18" s="209"/>
      <c r="C18" s="217"/>
      <c r="D18" s="1" t="s">
        <v>33</v>
      </c>
      <c r="E18" s="53" t="s">
        <v>30</v>
      </c>
      <c r="F18" s="2" t="s">
        <v>34</v>
      </c>
      <c r="G18" s="93">
        <f t="shared" ref="G18:G81" si="3">SUM(H18:K18)</f>
        <v>32</v>
      </c>
      <c r="H18" s="88">
        <v>6</v>
      </c>
      <c r="I18" s="36">
        <v>8</v>
      </c>
      <c r="J18" s="36">
        <v>8</v>
      </c>
      <c r="K18" s="37">
        <v>10</v>
      </c>
      <c r="L18" s="35">
        <v>6</v>
      </c>
      <c r="M18" s="36">
        <v>8</v>
      </c>
      <c r="N18" s="36">
        <v>8</v>
      </c>
      <c r="O18" s="38">
        <v>10</v>
      </c>
      <c r="P18" s="123">
        <f t="shared" si="2"/>
        <v>1</v>
      </c>
      <c r="Q18" s="160">
        <f t="shared" si="2"/>
        <v>1</v>
      </c>
      <c r="R18" s="124">
        <f t="shared" si="2"/>
        <v>1</v>
      </c>
      <c r="S18" s="124">
        <f t="shared" si="2"/>
        <v>1</v>
      </c>
      <c r="T18" s="123">
        <f t="shared" ref="T18:T24" si="4">IFERROR(((L18+M18)/(H18+I18)),"NO DISPONIBLE")</f>
        <v>1</v>
      </c>
      <c r="U18" s="124">
        <f t="shared" ref="U18:U24" si="5">IFERROR(((L18+M18+N18)/(H18+I18+J18)),"NO DISPONIBLE")</f>
        <v>1</v>
      </c>
      <c r="V18" s="124">
        <f>IFERROR(((L18+M18+N18+O18)/(H18+I18+J18+K18)),"NO DISPONIBLE")</f>
        <v>1</v>
      </c>
      <c r="W18" s="84" t="s">
        <v>35</v>
      </c>
    </row>
    <row r="19" spans="2:23" ht="120" customHeight="1">
      <c r="B19" s="49" t="s">
        <v>36</v>
      </c>
      <c r="C19" s="4" t="s">
        <v>37</v>
      </c>
      <c r="D19" s="5" t="s">
        <v>38</v>
      </c>
      <c r="E19" s="54" t="s">
        <v>30</v>
      </c>
      <c r="F19" s="55" t="s">
        <v>39</v>
      </c>
      <c r="G19" s="94">
        <f t="shared" si="3"/>
        <v>146</v>
      </c>
      <c r="H19" s="73">
        <v>33</v>
      </c>
      <c r="I19" s="17">
        <v>34</v>
      </c>
      <c r="J19" s="17">
        <v>37</v>
      </c>
      <c r="K19" s="18">
        <v>42</v>
      </c>
      <c r="L19" s="16">
        <v>7</v>
      </c>
      <c r="M19" s="17">
        <v>10</v>
      </c>
      <c r="N19" s="17">
        <v>13</v>
      </c>
      <c r="O19" s="19">
        <v>7</v>
      </c>
      <c r="P19" s="123">
        <f t="shared" ref="P19:P22" si="6">IFERROR((L19/H19),"NO DISPONIBLE")</f>
        <v>0.21212121212121213</v>
      </c>
      <c r="Q19" s="160">
        <f t="shared" ref="Q19:Q22" si="7">IFERROR((M19/I19),"NO DISPONIBLE")</f>
        <v>0.29411764705882354</v>
      </c>
      <c r="R19" s="124">
        <f t="shared" ref="R19:R22" si="8">IFERROR((N19/J19),"NO DISPONIBLE")</f>
        <v>0.35135135135135137</v>
      </c>
      <c r="S19" s="124">
        <f t="shared" si="2"/>
        <v>0.16666666666666666</v>
      </c>
      <c r="T19" s="123">
        <f t="shared" si="4"/>
        <v>0.2537313432835821</v>
      </c>
      <c r="U19" s="124">
        <f t="shared" si="5"/>
        <v>0.28846153846153844</v>
      </c>
      <c r="V19" s="124">
        <f t="shared" ref="V19:V82" si="9">IFERROR(((L19+M19+N19+O19)/(H19+I19+J19+K19)),"NO DISPONIBLE")</f>
        <v>0.25342465753424659</v>
      </c>
      <c r="W19" s="72" t="s">
        <v>40</v>
      </c>
    </row>
    <row r="20" spans="2:23" ht="114.75" customHeight="1">
      <c r="B20" s="52" t="s">
        <v>41</v>
      </c>
      <c r="C20" s="6" t="s">
        <v>42</v>
      </c>
      <c r="D20" s="6" t="s">
        <v>43</v>
      </c>
      <c r="E20" s="50" t="s">
        <v>30</v>
      </c>
      <c r="F20" s="3" t="s">
        <v>44</v>
      </c>
      <c r="G20" s="106">
        <f>SUM(H20:K20)</f>
        <v>40</v>
      </c>
      <c r="H20" s="73">
        <v>9</v>
      </c>
      <c r="I20" s="17">
        <v>10</v>
      </c>
      <c r="J20" s="17">
        <v>10</v>
      </c>
      <c r="K20" s="18">
        <v>11</v>
      </c>
      <c r="L20" s="16">
        <v>9</v>
      </c>
      <c r="M20" s="17">
        <v>10</v>
      </c>
      <c r="N20" s="17">
        <v>10</v>
      </c>
      <c r="O20" s="19">
        <v>11</v>
      </c>
      <c r="P20" s="123">
        <f t="shared" si="6"/>
        <v>1</v>
      </c>
      <c r="Q20" s="160">
        <f t="shared" si="7"/>
        <v>1</v>
      </c>
      <c r="R20" s="124">
        <f t="shared" si="8"/>
        <v>1</v>
      </c>
      <c r="S20" s="124">
        <f t="shared" si="2"/>
        <v>1</v>
      </c>
      <c r="T20" s="123">
        <f t="shared" si="4"/>
        <v>1</v>
      </c>
      <c r="U20" s="124">
        <f t="shared" si="5"/>
        <v>1</v>
      </c>
      <c r="V20" s="124">
        <f t="shared" si="9"/>
        <v>1</v>
      </c>
      <c r="W20" s="62" t="s">
        <v>45</v>
      </c>
    </row>
    <row r="21" spans="2:23" ht="114.75" customHeight="1">
      <c r="B21" s="52" t="s">
        <v>41</v>
      </c>
      <c r="C21" s="43" t="s">
        <v>46</v>
      </c>
      <c r="D21" s="43" t="s">
        <v>47</v>
      </c>
      <c r="E21" s="51" t="s">
        <v>30</v>
      </c>
      <c r="F21" s="44" t="s">
        <v>48</v>
      </c>
      <c r="G21" s="107">
        <f>SUM(H21:K21)</f>
        <v>34</v>
      </c>
      <c r="H21" s="89">
        <v>7</v>
      </c>
      <c r="I21" s="46">
        <v>8</v>
      </c>
      <c r="J21" s="46">
        <v>8</v>
      </c>
      <c r="K21" s="47">
        <v>11</v>
      </c>
      <c r="L21" s="45">
        <v>2</v>
      </c>
      <c r="M21" s="46">
        <v>0</v>
      </c>
      <c r="N21" s="46">
        <v>0</v>
      </c>
      <c r="O21" s="48">
        <v>3</v>
      </c>
      <c r="P21" s="123">
        <f t="shared" si="6"/>
        <v>0.2857142857142857</v>
      </c>
      <c r="Q21" s="160">
        <f t="shared" si="7"/>
        <v>0</v>
      </c>
      <c r="R21" s="124">
        <f t="shared" si="8"/>
        <v>0</v>
      </c>
      <c r="S21" s="124">
        <f t="shared" si="2"/>
        <v>0.27272727272727271</v>
      </c>
      <c r="T21" s="123">
        <f t="shared" si="4"/>
        <v>0.13333333333333333</v>
      </c>
      <c r="U21" s="124">
        <f t="shared" si="5"/>
        <v>8.6956521739130432E-2</v>
      </c>
      <c r="V21" s="124">
        <f t="shared" si="9"/>
        <v>0.14705882352941177</v>
      </c>
      <c r="W21" s="62" t="s">
        <v>49</v>
      </c>
    </row>
    <row r="22" spans="2:23" ht="114.75" customHeight="1">
      <c r="B22" s="52" t="s">
        <v>41</v>
      </c>
      <c r="C22" s="43" t="s">
        <v>50</v>
      </c>
      <c r="D22" s="43" t="s">
        <v>51</v>
      </c>
      <c r="E22" s="51" t="s">
        <v>30</v>
      </c>
      <c r="F22" s="44" t="s">
        <v>52</v>
      </c>
      <c r="G22" s="96">
        <f t="shared" si="3"/>
        <v>15</v>
      </c>
      <c r="H22" s="89">
        <v>2</v>
      </c>
      <c r="I22" s="46">
        <v>3</v>
      </c>
      <c r="J22" s="46">
        <v>5</v>
      </c>
      <c r="K22" s="47">
        <v>5</v>
      </c>
      <c r="L22" s="45">
        <v>0</v>
      </c>
      <c r="M22" s="46">
        <v>0</v>
      </c>
      <c r="N22" s="46">
        <v>0</v>
      </c>
      <c r="O22" s="48">
        <v>2</v>
      </c>
      <c r="P22" s="123">
        <f t="shared" si="6"/>
        <v>0</v>
      </c>
      <c r="Q22" s="160">
        <f t="shared" si="7"/>
        <v>0</v>
      </c>
      <c r="R22" s="124">
        <f t="shared" si="8"/>
        <v>0</v>
      </c>
      <c r="S22" s="124">
        <f t="shared" si="2"/>
        <v>0.4</v>
      </c>
      <c r="T22" s="123">
        <f t="shared" si="4"/>
        <v>0</v>
      </c>
      <c r="U22" s="124">
        <f t="shared" si="5"/>
        <v>0</v>
      </c>
      <c r="V22" s="124">
        <f t="shared" si="9"/>
        <v>0.13333333333333333</v>
      </c>
      <c r="W22" s="62" t="s">
        <v>53</v>
      </c>
    </row>
    <row r="23" spans="2:23" ht="114.75" customHeight="1">
      <c r="B23" s="52" t="s">
        <v>41</v>
      </c>
      <c r="C23" s="218" t="s">
        <v>54</v>
      </c>
      <c r="D23" s="43" t="s">
        <v>55</v>
      </c>
      <c r="E23" s="51" t="s">
        <v>30</v>
      </c>
      <c r="F23" s="44" t="s">
        <v>56</v>
      </c>
      <c r="G23" s="96">
        <f t="shared" si="3"/>
        <v>525</v>
      </c>
      <c r="H23" s="89">
        <v>150</v>
      </c>
      <c r="I23" s="46">
        <v>125</v>
      </c>
      <c r="J23" s="46">
        <v>125</v>
      </c>
      <c r="K23" s="47">
        <v>125</v>
      </c>
      <c r="L23" s="45">
        <v>26</v>
      </c>
      <c r="M23" s="46">
        <v>27</v>
      </c>
      <c r="N23" s="46">
        <v>73</v>
      </c>
      <c r="O23" s="48">
        <v>32</v>
      </c>
      <c r="P23" s="123">
        <f>IFERROR((L23/H23),"NO DISPONIBLE")</f>
        <v>0.17333333333333334</v>
      </c>
      <c r="Q23" s="160">
        <f>IFERROR((M23/I23),"NO DISPONIBLE")</f>
        <v>0.216</v>
      </c>
      <c r="R23" s="124">
        <f>IFERROR((N23/J23),"NO DISPONIBLE")</f>
        <v>0.58399999999999996</v>
      </c>
      <c r="S23" s="124">
        <f t="shared" si="2"/>
        <v>0.25600000000000001</v>
      </c>
      <c r="T23" s="123">
        <f t="shared" si="4"/>
        <v>0.19272727272727272</v>
      </c>
      <c r="U23" s="124">
        <f t="shared" si="5"/>
        <v>0.315</v>
      </c>
      <c r="V23" s="124">
        <f t="shared" si="9"/>
        <v>0.30095238095238097</v>
      </c>
      <c r="W23" s="62" t="s">
        <v>57</v>
      </c>
    </row>
    <row r="24" spans="2:23" ht="114.75" customHeight="1">
      <c r="B24" s="52" t="s">
        <v>41</v>
      </c>
      <c r="C24" s="219"/>
      <c r="D24" s="43" t="s">
        <v>58</v>
      </c>
      <c r="E24" s="51" t="s">
        <v>30</v>
      </c>
      <c r="F24" s="44" t="s">
        <v>59</v>
      </c>
      <c r="G24" s="96">
        <f t="shared" si="3"/>
        <v>525</v>
      </c>
      <c r="H24" s="89">
        <v>150</v>
      </c>
      <c r="I24" s="46">
        <v>125</v>
      </c>
      <c r="J24" s="46">
        <v>125</v>
      </c>
      <c r="K24" s="47">
        <v>125</v>
      </c>
      <c r="L24" s="45">
        <v>26</v>
      </c>
      <c r="M24" s="46">
        <v>27</v>
      </c>
      <c r="N24" s="46">
        <v>73</v>
      </c>
      <c r="O24" s="48">
        <v>32</v>
      </c>
      <c r="P24" s="123">
        <f t="shared" ref="P24:P43" si="10">IFERROR((L24/H24),"NO DISPONIBLE")</f>
        <v>0.17333333333333334</v>
      </c>
      <c r="Q24" s="160">
        <f t="shared" ref="Q24:Q43" si="11">IFERROR((M24/I24),"NO DISPONIBLE")</f>
        <v>0.216</v>
      </c>
      <c r="R24" s="124">
        <f t="shared" ref="R24:S43" si="12">IFERROR((N24/J24),"NO DISPONIBLE")</f>
        <v>0.58399999999999996</v>
      </c>
      <c r="S24" s="124">
        <f t="shared" si="2"/>
        <v>0.25600000000000001</v>
      </c>
      <c r="T24" s="123">
        <f t="shared" si="4"/>
        <v>0.19272727272727272</v>
      </c>
      <c r="U24" s="124">
        <f t="shared" si="5"/>
        <v>0.315</v>
      </c>
      <c r="V24" s="124">
        <f t="shared" si="9"/>
        <v>0.30095238095238097</v>
      </c>
      <c r="W24" s="62" t="s">
        <v>57</v>
      </c>
    </row>
    <row r="25" spans="2:23" ht="114.75" customHeight="1">
      <c r="B25" s="52" t="s">
        <v>41</v>
      </c>
      <c r="C25" s="43" t="s">
        <v>60</v>
      </c>
      <c r="D25" s="43" t="s">
        <v>61</v>
      </c>
      <c r="E25" s="51" t="s">
        <v>30</v>
      </c>
      <c r="F25" s="44" t="s">
        <v>62</v>
      </c>
      <c r="G25" s="96">
        <f t="shared" si="3"/>
        <v>149</v>
      </c>
      <c r="H25" s="89">
        <v>33</v>
      </c>
      <c r="I25" s="46">
        <v>35</v>
      </c>
      <c r="J25" s="46">
        <v>37</v>
      </c>
      <c r="K25" s="47">
        <v>44</v>
      </c>
      <c r="L25" s="45">
        <v>43</v>
      </c>
      <c r="M25" s="46">
        <v>54</v>
      </c>
      <c r="N25" s="46">
        <v>81</v>
      </c>
      <c r="O25" s="48">
        <v>5</v>
      </c>
      <c r="P25" s="123">
        <f t="shared" si="10"/>
        <v>1.303030303030303</v>
      </c>
      <c r="Q25" s="160">
        <f t="shared" si="11"/>
        <v>1.5428571428571429</v>
      </c>
      <c r="R25" s="124">
        <f t="shared" si="12"/>
        <v>2.189189189189189</v>
      </c>
      <c r="S25" s="124">
        <f t="shared" si="2"/>
        <v>0.11363636363636363</v>
      </c>
      <c r="T25" s="123">
        <f t="shared" ref="T25:T52" si="13">IFERROR(((L25+M25)/(H25+I25)),"NO DISPONIBLE")</f>
        <v>1.4264705882352942</v>
      </c>
      <c r="U25" s="124">
        <f t="shared" ref="U25:U52" si="14">IFERROR(((L25+M25+N25)/(H25+I25+J25)),"NO DISPONIBLE")</f>
        <v>1.6952380952380952</v>
      </c>
      <c r="V25" s="124">
        <f t="shared" si="9"/>
        <v>1.2281879194630871</v>
      </c>
      <c r="W25" s="62" t="s">
        <v>63</v>
      </c>
    </row>
    <row r="26" spans="2:23" ht="114.75" customHeight="1">
      <c r="B26" s="52" t="s">
        <v>41</v>
      </c>
      <c r="C26" s="43" t="s">
        <v>64</v>
      </c>
      <c r="D26" s="43" t="s">
        <v>65</v>
      </c>
      <c r="E26" s="51" t="s">
        <v>30</v>
      </c>
      <c r="F26" s="44" t="s">
        <v>66</v>
      </c>
      <c r="G26" s="96">
        <f t="shared" si="3"/>
        <v>15</v>
      </c>
      <c r="H26" s="89">
        <v>3</v>
      </c>
      <c r="I26" s="46">
        <v>3</v>
      </c>
      <c r="J26" s="46">
        <v>4</v>
      </c>
      <c r="K26" s="47">
        <v>5</v>
      </c>
      <c r="L26" s="45">
        <v>0</v>
      </c>
      <c r="M26" s="46">
        <v>0</v>
      </c>
      <c r="N26" s="46">
        <v>1</v>
      </c>
      <c r="O26" s="48">
        <v>6</v>
      </c>
      <c r="P26" s="123">
        <f t="shared" si="10"/>
        <v>0</v>
      </c>
      <c r="Q26" s="160">
        <f t="shared" si="11"/>
        <v>0</v>
      </c>
      <c r="R26" s="124">
        <f t="shared" si="12"/>
        <v>0.25</v>
      </c>
      <c r="S26" s="124">
        <f t="shared" si="2"/>
        <v>1.2</v>
      </c>
      <c r="T26" s="123">
        <f t="shared" si="13"/>
        <v>0</v>
      </c>
      <c r="U26" s="124">
        <f t="shared" si="14"/>
        <v>0.1</v>
      </c>
      <c r="V26" s="124">
        <f t="shared" si="9"/>
        <v>0.46666666666666667</v>
      </c>
      <c r="W26" s="62" t="s">
        <v>67</v>
      </c>
    </row>
    <row r="27" spans="2:23" ht="114.75" customHeight="1">
      <c r="B27" s="52" t="s">
        <v>41</v>
      </c>
      <c r="C27" s="43" t="s">
        <v>68</v>
      </c>
      <c r="D27" s="43" t="s">
        <v>69</v>
      </c>
      <c r="E27" s="51" t="s">
        <v>30</v>
      </c>
      <c r="F27" s="44" t="s">
        <v>70</v>
      </c>
      <c r="G27" s="96">
        <f t="shared" si="3"/>
        <v>26</v>
      </c>
      <c r="H27" s="89">
        <v>5</v>
      </c>
      <c r="I27" s="46">
        <v>5</v>
      </c>
      <c r="J27" s="46">
        <v>7</v>
      </c>
      <c r="K27" s="47">
        <v>9</v>
      </c>
      <c r="L27" s="45">
        <v>5</v>
      </c>
      <c r="M27" s="46">
        <v>5</v>
      </c>
      <c r="N27" s="46">
        <v>7</v>
      </c>
      <c r="O27" s="48">
        <v>14</v>
      </c>
      <c r="P27" s="123">
        <f t="shared" si="10"/>
        <v>1</v>
      </c>
      <c r="Q27" s="160">
        <f t="shared" si="11"/>
        <v>1</v>
      </c>
      <c r="R27" s="124">
        <f t="shared" si="12"/>
        <v>1</v>
      </c>
      <c r="S27" s="124">
        <f t="shared" si="2"/>
        <v>1.5555555555555556</v>
      </c>
      <c r="T27" s="123">
        <f t="shared" si="13"/>
        <v>1</v>
      </c>
      <c r="U27" s="124">
        <f t="shared" si="14"/>
        <v>1</v>
      </c>
      <c r="V27" s="124">
        <f t="shared" si="9"/>
        <v>1.1923076923076923</v>
      </c>
      <c r="W27" s="62" t="s">
        <v>71</v>
      </c>
    </row>
    <row r="28" spans="2:23" ht="114.75" customHeight="1">
      <c r="B28" s="52" t="s">
        <v>41</v>
      </c>
      <c r="C28" s="43" t="s">
        <v>72</v>
      </c>
      <c r="D28" s="43" t="s">
        <v>73</v>
      </c>
      <c r="E28" s="51" t="s">
        <v>30</v>
      </c>
      <c r="F28" s="44" t="s">
        <v>74</v>
      </c>
      <c r="G28" s="107">
        <f>SUM(H28:K28)</f>
        <v>52</v>
      </c>
      <c r="H28" s="89">
        <v>13</v>
      </c>
      <c r="I28" s="46">
        <v>13</v>
      </c>
      <c r="J28" s="46">
        <v>13</v>
      </c>
      <c r="K28" s="47">
        <v>13</v>
      </c>
      <c r="L28" s="45">
        <v>56</v>
      </c>
      <c r="M28" s="46">
        <v>13</v>
      </c>
      <c r="N28" s="46">
        <v>13</v>
      </c>
      <c r="O28" s="48">
        <v>49</v>
      </c>
      <c r="P28" s="123">
        <f t="shared" si="10"/>
        <v>4.3076923076923075</v>
      </c>
      <c r="Q28" s="160">
        <f t="shared" si="11"/>
        <v>1</v>
      </c>
      <c r="R28" s="124">
        <f t="shared" si="12"/>
        <v>1</v>
      </c>
      <c r="S28" s="124">
        <f t="shared" si="2"/>
        <v>3.7692307692307692</v>
      </c>
      <c r="T28" s="123">
        <f t="shared" si="13"/>
        <v>2.6538461538461537</v>
      </c>
      <c r="U28" s="124">
        <f t="shared" si="14"/>
        <v>2.1025641025641026</v>
      </c>
      <c r="V28" s="124">
        <f t="shared" si="9"/>
        <v>2.5192307692307692</v>
      </c>
      <c r="W28" s="62" t="s">
        <v>75</v>
      </c>
    </row>
    <row r="29" spans="2:23" ht="96.75" customHeight="1">
      <c r="B29" s="49" t="s">
        <v>76</v>
      </c>
      <c r="C29" s="60" t="s">
        <v>77</v>
      </c>
      <c r="D29" s="61" t="s">
        <v>78</v>
      </c>
      <c r="E29" s="54" t="s">
        <v>79</v>
      </c>
      <c r="F29" s="55" t="s">
        <v>80</v>
      </c>
      <c r="G29" s="94">
        <f t="shared" si="3"/>
        <v>32</v>
      </c>
      <c r="H29" s="73">
        <v>6</v>
      </c>
      <c r="I29" s="17">
        <v>7</v>
      </c>
      <c r="J29" s="17">
        <v>9</v>
      </c>
      <c r="K29" s="18">
        <v>10</v>
      </c>
      <c r="L29" s="45">
        <v>6</v>
      </c>
      <c r="M29" s="46">
        <v>7</v>
      </c>
      <c r="N29" s="46">
        <v>9</v>
      </c>
      <c r="O29" s="48">
        <v>10</v>
      </c>
      <c r="P29" s="123">
        <f t="shared" si="10"/>
        <v>1</v>
      </c>
      <c r="Q29" s="160">
        <f t="shared" si="11"/>
        <v>1</v>
      </c>
      <c r="R29" s="124">
        <f t="shared" si="12"/>
        <v>1</v>
      </c>
      <c r="S29" s="124">
        <f t="shared" si="2"/>
        <v>1</v>
      </c>
      <c r="T29" s="123">
        <f t="shared" si="13"/>
        <v>1</v>
      </c>
      <c r="U29" s="124">
        <f t="shared" si="14"/>
        <v>1</v>
      </c>
      <c r="V29" s="124">
        <f t="shared" si="9"/>
        <v>1</v>
      </c>
      <c r="W29" s="72" t="s">
        <v>81</v>
      </c>
    </row>
    <row r="30" spans="2:23" ht="96.75" customHeight="1">
      <c r="B30" s="52" t="s">
        <v>41</v>
      </c>
      <c r="C30" s="6" t="s">
        <v>82</v>
      </c>
      <c r="D30" s="6" t="s">
        <v>83</v>
      </c>
      <c r="E30" s="50" t="s">
        <v>79</v>
      </c>
      <c r="F30" s="7" t="s">
        <v>84</v>
      </c>
      <c r="G30" s="97">
        <f t="shared" si="3"/>
        <v>133</v>
      </c>
      <c r="H30" s="73">
        <v>29</v>
      </c>
      <c r="I30" s="17">
        <v>32</v>
      </c>
      <c r="J30" s="17">
        <v>35</v>
      </c>
      <c r="K30" s="18">
        <v>37</v>
      </c>
      <c r="L30" s="45">
        <v>29</v>
      </c>
      <c r="M30" s="46">
        <v>32</v>
      </c>
      <c r="N30" s="46">
        <v>35</v>
      </c>
      <c r="O30" s="48">
        <v>37</v>
      </c>
      <c r="P30" s="123">
        <f t="shared" si="10"/>
        <v>1</v>
      </c>
      <c r="Q30" s="160">
        <f t="shared" si="11"/>
        <v>1</v>
      </c>
      <c r="R30" s="124">
        <f t="shared" si="12"/>
        <v>1</v>
      </c>
      <c r="S30" s="124">
        <f t="shared" si="2"/>
        <v>1</v>
      </c>
      <c r="T30" s="123">
        <f t="shared" si="13"/>
        <v>1</v>
      </c>
      <c r="U30" s="124">
        <f t="shared" si="14"/>
        <v>1</v>
      </c>
      <c r="V30" s="124">
        <f t="shared" si="9"/>
        <v>1</v>
      </c>
      <c r="W30" s="62" t="s">
        <v>85</v>
      </c>
    </row>
    <row r="31" spans="2:23" ht="96.75" customHeight="1">
      <c r="B31" s="52" t="s">
        <v>41</v>
      </c>
      <c r="C31" s="6" t="s">
        <v>86</v>
      </c>
      <c r="D31" s="6" t="s">
        <v>87</v>
      </c>
      <c r="E31" s="50" t="s">
        <v>79</v>
      </c>
      <c r="F31" s="3" t="s">
        <v>88</v>
      </c>
      <c r="G31" s="95">
        <f t="shared" si="3"/>
        <v>80</v>
      </c>
      <c r="H31" s="73">
        <v>16</v>
      </c>
      <c r="I31" s="17">
        <v>18</v>
      </c>
      <c r="J31" s="17">
        <v>21</v>
      </c>
      <c r="K31" s="18">
        <v>25</v>
      </c>
      <c r="L31" s="45">
        <v>16</v>
      </c>
      <c r="M31" s="46">
        <v>18</v>
      </c>
      <c r="N31" s="46">
        <v>21</v>
      </c>
      <c r="O31" s="48">
        <v>25</v>
      </c>
      <c r="P31" s="123">
        <f t="shared" si="10"/>
        <v>1</v>
      </c>
      <c r="Q31" s="160">
        <f t="shared" si="11"/>
        <v>1</v>
      </c>
      <c r="R31" s="124">
        <f t="shared" si="12"/>
        <v>1</v>
      </c>
      <c r="S31" s="124">
        <f t="shared" si="2"/>
        <v>1</v>
      </c>
      <c r="T31" s="123">
        <f t="shared" si="13"/>
        <v>1</v>
      </c>
      <c r="U31" s="124">
        <f t="shared" si="14"/>
        <v>1</v>
      </c>
      <c r="V31" s="124">
        <f t="shared" si="9"/>
        <v>1</v>
      </c>
      <c r="W31" s="62" t="s">
        <v>89</v>
      </c>
    </row>
    <row r="32" spans="2:23" ht="96.75" customHeight="1">
      <c r="B32" s="52" t="s">
        <v>41</v>
      </c>
      <c r="C32" s="6" t="s">
        <v>90</v>
      </c>
      <c r="D32" s="6" t="s">
        <v>91</v>
      </c>
      <c r="E32" s="50" t="s">
        <v>79</v>
      </c>
      <c r="F32" s="3" t="s">
        <v>92</v>
      </c>
      <c r="G32" s="95">
        <f t="shared" si="3"/>
        <v>5309</v>
      </c>
      <c r="H32" s="73">
        <v>1260</v>
      </c>
      <c r="I32" s="17">
        <v>1310</v>
      </c>
      <c r="J32" s="17">
        <v>1330</v>
      </c>
      <c r="K32" s="18">
        <v>1409</v>
      </c>
      <c r="L32" s="45">
        <v>1260</v>
      </c>
      <c r="M32" s="46">
        <v>1300</v>
      </c>
      <c r="N32" s="46">
        <v>1330</v>
      </c>
      <c r="O32" s="48">
        <v>1409</v>
      </c>
      <c r="P32" s="123">
        <f t="shared" si="10"/>
        <v>1</v>
      </c>
      <c r="Q32" s="160">
        <f t="shared" si="11"/>
        <v>0.99236641221374045</v>
      </c>
      <c r="R32" s="124">
        <f t="shared" si="12"/>
        <v>1</v>
      </c>
      <c r="S32" s="124">
        <f t="shared" si="2"/>
        <v>1</v>
      </c>
      <c r="T32" s="123">
        <f t="shared" si="13"/>
        <v>0.99610894941634243</v>
      </c>
      <c r="U32" s="124">
        <f t="shared" si="14"/>
        <v>0.99743589743589745</v>
      </c>
      <c r="V32" s="124">
        <f t="shared" si="9"/>
        <v>0.99811640610284424</v>
      </c>
      <c r="W32" s="62" t="s">
        <v>93</v>
      </c>
    </row>
    <row r="33" spans="1:23" ht="96.75" customHeight="1">
      <c r="B33" s="52" t="s">
        <v>41</v>
      </c>
      <c r="C33" s="43" t="s">
        <v>94</v>
      </c>
      <c r="D33" s="43" t="s">
        <v>95</v>
      </c>
      <c r="E33" s="50" t="s">
        <v>79</v>
      </c>
      <c r="F33" s="3" t="s">
        <v>96</v>
      </c>
      <c r="G33" s="106">
        <f>SUM(H33:K33)</f>
        <v>799</v>
      </c>
      <c r="H33" s="73">
        <v>185</v>
      </c>
      <c r="I33" s="17">
        <v>193</v>
      </c>
      <c r="J33" s="17">
        <v>201</v>
      </c>
      <c r="K33" s="18">
        <v>220</v>
      </c>
      <c r="L33" s="45">
        <v>185</v>
      </c>
      <c r="M33" s="46">
        <v>100</v>
      </c>
      <c r="N33" s="46">
        <v>201</v>
      </c>
      <c r="O33" s="48">
        <v>220</v>
      </c>
      <c r="P33" s="123">
        <f t="shared" si="10"/>
        <v>1</v>
      </c>
      <c r="Q33" s="160">
        <f t="shared" si="11"/>
        <v>0.51813471502590669</v>
      </c>
      <c r="R33" s="124">
        <f t="shared" si="12"/>
        <v>1</v>
      </c>
      <c r="S33" s="124">
        <f t="shared" si="12"/>
        <v>1</v>
      </c>
      <c r="T33" s="123">
        <f t="shared" si="13"/>
        <v>0.75396825396825395</v>
      </c>
      <c r="U33" s="124">
        <f t="shared" si="14"/>
        <v>0.8393782383419689</v>
      </c>
      <c r="V33" s="124">
        <f t="shared" si="9"/>
        <v>0.88360450563204007</v>
      </c>
      <c r="W33" s="62" t="s">
        <v>97</v>
      </c>
    </row>
    <row r="34" spans="1:23" ht="93.75" customHeight="1">
      <c r="A34" s="140"/>
      <c r="B34" s="49" t="s">
        <v>98</v>
      </c>
      <c r="C34" s="60" t="s">
        <v>99</v>
      </c>
      <c r="D34" s="61" t="s">
        <v>100</v>
      </c>
      <c r="E34" s="54" t="s">
        <v>79</v>
      </c>
      <c r="F34" s="70" t="s">
        <v>101</v>
      </c>
      <c r="G34" s="94">
        <f t="shared" si="3"/>
        <v>15049</v>
      </c>
      <c r="H34" s="73">
        <v>3612</v>
      </c>
      <c r="I34" s="17">
        <v>3912</v>
      </c>
      <c r="J34" s="17">
        <v>3913</v>
      </c>
      <c r="K34" s="18">
        <v>3612</v>
      </c>
      <c r="L34" s="45">
        <v>1575</v>
      </c>
      <c r="M34" s="46">
        <v>1321</v>
      </c>
      <c r="N34" s="46">
        <v>1723</v>
      </c>
      <c r="O34" s="48">
        <v>2266</v>
      </c>
      <c r="P34" s="123">
        <f t="shared" si="10"/>
        <v>0.43604651162790697</v>
      </c>
      <c r="Q34" s="160">
        <f t="shared" si="11"/>
        <v>0.33767893660531695</v>
      </c>
      <c r="R34" s="124">
        <f t="shared" si="12"/>
        <v>0.44032711474571939</v>
      </c>
      <c r="S34" s="124">
        <f t="shared" si="12"/>
        <v>0.62735326688815063</v>
      </c>
      <c r="T34" s="123">
        <f t="shared" si="13"/>
        <v>0.3849016480595428</v>
      </c>
      <c r="U34" s="124">
        <f t="shared" si="14"/>
        <v>0.4038646498207572</v>
      </c>
      <c r="V34" s="124">
        <f t="shared" si="9"/>
        <v>0.45750548209183334</v>
      </c>
      <c r="W34" s="72" t="s">
        <v>102</v>
      </c>
    </row>
    <row r="35" spans="1:23" ht="93.75" customHeight="1">
      <c r="B35" s="52" t="s">
        <v>41</v>
      </c>
      <c r="C35" s="6" t="s">
        <v>103</v>
      </c>
      <c r="D35" s="6" t="s">
        <v>104</v>
      </c>
      <c r="E35" s="50" t="s">
        <v>79</v>
      </c>
      <c r="F35" s="3" t="s">
        <v>105</v>
      </c>
      <c r="G35" s="95">
        <f t="shared" si="3"/>
        <v>15280</v>
      </c>
      <c r="H35" s="73">
        <v>3667</v>
      </c>
      <c r="I35" s="17">
        <v>3973</v>
      </c>
      <c r="J35" s="17">
        <v>3973</v>
      </c>
      <c r="K35" s="18">
        <v>3667</v>
      </c>
      <c r="L35" s="45">
        <v>2075</v>
      </c>
      <c r="M35" s="46">
        <v>2062</v>
      </c>
      <c r="N35" s="46">
        <v>1922</v>
      </c>
      <c r="O35" s="48">
        <v>2591</v>
      </c>
      <c r="P35" s="123">
        <f t="shared" si="10"/>
        <v>0.56585764930460869</v>
      </c>
      <c r="Q35" s="160">
        <f t="shared" si="11"/>
        <v>0.51900327208658448</v>
      </c>
      <c r="R35" s="124">
        <f t="shared" si="12"/>
        <v>0.48376541656179212</v>
      </c>
      <c r="S35" s="124">
        <f t="shared" si="12"/>
        <v>0.70657212980638129</v>
      </c>
      <c r="T35" s="123">
        <f t="shared" si="13"/>
        <v>0.54149214659685863</v>
      </c>
      <c r="U35" s="124">
        <f t="shared" si="14"/>
        <v>0.52174287436493583</v>
      </c>
      <c r="V35" s="124">
        <f t="shared" si="9"/>
        <v>0.56609947643979053</v>
      </c>
      <c r="W35" s="62" t="s">
        <v>106</v>
      </c>
    </row>
    <row r="36" spans="1:23" ht="93.75" customHeight="1">
      <c r="B36" s="52" t="s">
        <v>41</v>
      </c>
      <c r="C36" s="6" t="s">
        <v>107</v>
      </c>
      <c r="D36" s="6" t="s">
        <v>108</v>
      </c>
      <c r="E36" s="50" t="s">
        <v>79</v>
      </c>
      <c r="F36" s="3" t="s">
        <v>109</v>
      </c>
      <c r="G36" s="95">
        <f t="shared" si="3"/>
        <v>13196</v>
      </c>
      <c r="H36" s="73">
        <v>3167</v>
      </c>
      <c r="I36" s="17">
        <v>3431</v>
      </c>
      <c r="J36" s="17">
        <v>3431</v>
      </c>
      <c r="K36" s="18">
        <v>3167</v>
      </c>
      <c r="L36" s="45">
        <v>1664</v>
      </c>
      <c r="M36" s="46">
        <v>1592</v>
      </c>
      <c r="N36" s="46">
        <v>1714</v>
      </c>
      <c r="O36" s="48">
        <v>2501</v>
      </c>
      <c r="P36" s="123">
        <f t="shared" si="10"/>
        <v>0.52541837701294603</v>
      </c>
      <c r="Q36" s="160">
        <f t="shared" si="11"/>
        <v>0.46400466336345086</v>
      </c>
      <c r="R36" s="124">
        <f t="shared" si="12"/>
        <v>0.49956280967647915</v>
      </c>
      <c r="S36" s="124">
        <f t="shared" si="12"/>
        <v>0.78970634670034734</v>
      </c>
      <c r="T36" s="123">
        <f t="shared" si="13"/>
        <v>0.49348287359806003</v>
      </c>
      <c r="U36" s="124">
        <f t="shared" si="14"/>
        <v>0.49556286768371721</v>
      </c>
      <c r="V36" s="124">
        <f t="shared" si="9"/>
        <v>0.56615641103364656</v>
      </c>
      <c r="W36" s="62" t="s">
        <v>110</v>
      </c>
    </row>
    <row r="37" spans="1:23" ht="93.75" customHeight="1">
      <c r="B37" s="52" t="s">
        <v>41</v>
      </c>
      <c r="C37" s="6" t="s">
        <v>111</v>
      </c>
      <c r="D37" s="6" t="s">
        <v>112</v>
      </c>
      <c r="E37" s="50" t="s">
        <v>79</v>
      </c>
      <c r="F37" s="3" t="s">
        <v>113</v>
      </c>
      <c r="G37" s="95">
        <f t="shared" si="3"/>
        <v>79507</v>
      </c>
      <c r="H37" s="73">
        <v>19082</v>
      </c>
      <c r="I37" s="17">
        <v>20672</v>
      </c>
      <c r="J37" s="17">
        <v>20671</v>
      </c>
      <c r="K37" s="18">
        <v>19082</v>
      </c>
      <c r="L37" s="45">
        <v>17532</v>
      </c>
      <c r="M37" s="46">
        <v>17622</v>
      </c>
      <c r="N37" s="46">
        <v>17632</v>
      </c>
      <c r="O37" s="48">
        <v>14690</v>
      </c>
      <c r="P37" s="123">
        <f t="shared" si="10"/>
        <v>0.91877161723089817</v>
      </c>
      <c r="Q37" s="160">
        <f t="shared" si="11"/>
        <v>0.85245743034055732</v>
      </c>
      <c r="R37" s="124">
        <f t="shared" si="12"/>
        <v>0.85298243916598138</v>
      </c>
      <c r="S37" s="124">
        <f t="shared" si="12"/>
        <v>0.76983544701813222</v>
      </c>
      <c r="T37" s="123">
        <f t="shared" si="13"/>
        <v>0.88428837349700662</v>
      </c>
      <c r="U37" s="124">
        <f t="shared" si="14"/>
        <v>0.87357881671493587</v>
      </c>
      <c r="V37" s="124">
        <f t="shared" si="9"/>
        <v>0.84867999044109321</v>
      </c>
      <c r="W37" s="62" t="s">
        <v>114</v>
      </c>
    </row>
    <row r="38" spans="1:23" ht="93.75" customHeight="1">
      <c r="B38" s="52" t="s">
        <v>41</v>
      </c>
      <c r="C38" s="6" t="s">
        <v>115</v>
      </c>
      <c r="D38" s="6" t="s">
        <v>116</v>
      </c>
      <c r="E38" s="50" t="s">
        <v>79</v>
      </c>
      <c r="F38" s="3" t="s">
        <v>117</v>
      </c>
      <c r="G38" s="95">
        <f t="shared" si="3"/>
        <v>245</v>
      </c>
      <c r="H38" s="73">
        <v>59</v>
      </c>
      <c r="I38" s="17">
        <v>64</v>
      </c>
      <c r="J38" s="17">
        <v>63</v>
      </c>
      <c r="K38" s="18">
        <v>59</v>
      </c>
      <c r="L38" s="45">
        <v>4</v>
      </c>
      <c r="M38" s="46">
        <v>15</v>
      </c>
      <c r="N38" s="46">
        <v>22</v>
      </c>
      <c r="O38" s="48">
        <v>35</v>
      </c>
      <c r="P38" s="123">
        <f t="shared" si="10"/>
        <v>6.7796610169491525E-2</v>
      </c>
      <c r="Q38" s="160">
        <f t="shared" si="11"/>
        <v>0.234375</v>
      </c>
      <c r="R38" s="124">
        <f t="shared" si="12"/>
        <v>0.34920634920634919</v>
      </c>
      <c r="S38" s="124">
        <f t="shared" si="12"/>
        <v>0.59322033898305082</v>
      </c>
      <c r="T38" s="123">
        <f t="shared" si="13"/>
        <v>0.15447154471544716</v>
      </c>
      <c r="U38" s="124">
        <f t="shared" si="14"/>
        <v>0.22043010752688172</v>
      </c>
      <c r="V38" s="124">
        <f t="shared" si="9"/>
        <v>0.31020408163265306</v>
      </c>
      <c r="W38" s="62" t="s">
        <v>118</v>
      </c>
    </row>
    <row r="39" spans="1:23" ht="93.75" customHeight="1">
      <c r="B39" s="52" t="s">
        <v>41</v>
      </c>
      <c r="C39" s="6" t="s">
        <v>119</v>
      </c>
      <c r="D39" s="6" t="s">
        <v>120</v>
      </c>
      <c r="E39" s="50" t="s">
        <v>79</v>
      </c>
      <c r="F39" s="3" t="s">
        <v>121</v>
      </c>
      <c r="G39" s="95">
        <f t="shared" si="3"/>
        <v>200</v>
      </c>
      <c r="H39" s="73">
        <v>50</v>
      </c>
      <c r="I39" s="17">
        <v>50</v>
      </c>
      <c r="J39" s="17">
        <v>50</v>
      </c>
      <c r="K39" s="18">
        <v>50</v>
      </c>
      <c r="L39" s="45">
        <v>39</v>
      </c>
      <c r="M39" s="46">
        <v>40</v>
      </c>
      <c r="N39" s="46">
        <v>36</v>
      </c>
      <c r="O39" s="48">
        <v>59</v>
      </c>
      <c r="P39" s="123">
        <f t="shared" si="10"/>
        <v>0.78</v>
      </c>
      <c r="Q39" s="160">
        <f t="shared" si="11"/>
        <v>0.8</v>
      </c>
      <c r="R39" s="124">
        <f t="shared" si="12"/>
        <v>0.72</v>
      </c>
      <c r="S39" s="124">
        <f t="shared" si="12"/>
        <v>1.18</v>
      </c>
      <c r="T39" s="123">
        <f t="shared" si="13"/>
        <v>0.79</v>
      </c>
      <c r="U39" s="124">
        <f t="shared" si="14"/>
        <v>0.76666666666666672</v>
      </c>
      <c r="V39" s="124">
        <f t="shared" si="9"/>
        <v>0.87</v>
      </c>
      <c r="W39" s="62" t="s">
        <v>122</v>
      </c>
    </row>
    <row r="40" spans="1:23" ht="93.75" customHeight="1">
      <c r="B40" s="52" t="s">
        <v>41</v>
      </c>
      <c r="C40" s="6" t="s">
        <v>123</v>
      </c>
      <c r="D40" s="6" t="s">
        <v>124</v>
      </c>
      <c r="E40" s="50" t="s">
        <v>79</v>
      </c>
      <c r="F40" s="3" t="s">
        <v>125</v>
      </c>
      <c r="G40" s="95">
        <f t="shared" si="3"/>
        <v>94</v>
      </c>
      <c r="H40" s="73">
        <v>23</v>
      </c>
      <c r="I40" s="17">
        <v>24</v>
      </c>
      <c r="J40" s="17">
        <v>24</v>
      </c>
      <c r="K40" s="18">
        <v>23</v>
      </c>
      <c r="L40" s="45">
        <v>24</v>
      </c>
      <c r="M40" s="46">
        <v>26</v>
      </c>
      <c r="N40" s="46">
        <v>25</v>
      </c>
      <c r="O40" s="48">
        <v>20</v>
      </c>
      <c r="P40" s="123">
        <f t="shared" si="10"/>
        <v>1.0434782608695652</v>
      </c>
      <c r="Q40" s="160">
        <f t="shared" si="11"/>
        <v>1.0833333333333333</v>
      </c>
      <c r="R40" s="124">
        <f t="shared" si="12"/>
        <v>1.0416666666666667</v>
      </c>
      <c r="S40" s="124">
        <f t="shared" si="12"/>
        <v>0.86956521739130432</v>
      </c>
      <c r="T40" s="123">
        <f t="shared" si="13"/>
        <v>1.0638297872340425</v>
      </c>
      <c r="U40" s="124">
        <f t="shared" si="14"/>
        <v>1.056338028169014</v>
      </c>
      <c r="V40" s="124">
        <f t="shared" si="9"/>
        <v>1.0106382978723405</v>
      </c>
      <c r="W40" s="62" t="s">
        <v>126</v>
      </c>
    </row>
    <row r="41" spans="1:23" ht="93.75" customHeight="1">
      <c r="B41" s="52" t="s">
        <v>41</v>
      </c>
      <c r="C41" s="6" t="s">
        <v>127</v>
      </c>
      <c r="D41" s="6" t="s">
        <v>128</v>
      </c>
      <c r="E41" s="50" t="s">
        <v>79</v>
      </c>
      <c r="F41" s="3" t="s">
        <v>129</v>
      </c>
      <c r="G41" s="95">
        <f t="shared" si="3"/>
        <v>36</v>
      </c>
      <c r="H41" s="73">
        <v>9</v>
      </c>
      <c r="I41" s="17">
        <v>9</v>
      </c>
      <c r="J41" s="17">
        <v>9</v>
      </c>
      <c r="K41" s="18">
        <v>9</v>
      </c>
      <c r="L41" s="45">
        <v>9</v>
      </c>
      <c r="M41" s="46">
        <v>11</v>
      </c>
      <c r="N41" s="46">
        <v>9</v>
      </c>
      <c r="O41" s="48">
        <v>8</v>
      </c>
      <c r="P41" s="123">
        <f t="shared" si="10"/>
        <v>1</v>
      </c>
      <c r="Q41" s="160">
        <f t="shared" si="11"/>
        <v>1.2222222222222223</v>
      </c>
      <c r="R41" s="124">
        <f t="shared" si="12"/>
        <v>1</v>
      </c>
      <c r="S41" s="124">
        <f t="shared" si="12"/>
        <v>0.88888888888888884</v>
      </c>
      <c r="T41" s="123">
        <f t="shared" si="13"/>
        <v>1.1111111111111112</v>
      </c>
      <c r="U41" s="124">
        <f t="shared" si="14"/>
        <v>1.0740740740740742</v>
      </c>
      <c r="V41" s="124">
        <f t="shared" si="9"/>
        <v>1.0277777777777777</v>
      </c>
      <c r="W41" s="62" t="s">
        <v>130</v>
      </c>
    </row>
    <row r="42" spans="1:23" ht="105" customHeight="1">
      <c r="B42" s="220" t="s">
        <v>131</v>
      </c>
      <c r="C42" s="222" t="s">
        <v>132</v>
      </c>
      <c r="D42" s="4" t="s">
        <v>133</v>
      </c>
      <c r="E42" s="54" t="s">
        <v>30</v>
      </c>
      <c r="F42" s="55" t="s">
        <v>134</v>
      </c>
      <c r="G42" s="120">
        <f>SUM(H42:K42)</f>
        <v>185494</v>
      </c>
      <c r="H42" s="73">
        <v>46374</v>
      </c>
      <c r="I42" s="17">
        <v>46373</v>
      </c>
      <c r="J42" s="17">
        <v>46374</v>
      </c>
      <c r="K42" s="19">
        <v>46373</v>
      </c>
      <c r="L42" s="45">
        <v>22533</v>
      </c>
      <c r="M42" s="46">
        <v>22041</v>
      </c>
      <c r="N42" s="46">
        <v>18688</v>
      </c>
      <c r="O42" s="48">
        <v>29793</v>
      </c>
      <c r="P42" s="123">
        <f t="shared" si="10"/>
        <v>0.48589727002199506</v>
      </c>
      <c r="Q42" s="160">
        <f t="shared" si="11"/>
        <v>0.47529812606473593</v>
      </c>
      <c r="R42" s="124">
        <f t="shared" si="12"/>
        <v>0.40298443093112518</v>
      </c>
      <c r="S42" s="124">
        <f t="shared" si="12"/>
        <v>0.64246436504000171</v>
      </c>
      <c r="T42" s="123">
        <f t="shared" si="13"/>
        <v>0.48059775518345604</v>
      </c>
      <c r="U42" s="124">
        <f t="shared" si="14"/>
        <v>0.45472646113814591</v>
      </c>
      <c r="V42" s="124">
        <f t="shared" si="9"/>
        <v>0.50166043106515579</v>
      </c>
      <c r="W42" s="163" t="s">
        <v>135</v>
      </c>
    </row>
    <row r="43" spans="1:23" ht="105" customHeight="1">
      <c r="B43" s="221"/>
      <c r="C43" s="223"/>
      <c r="D43" s="4" t="s">
        <v>136</v>
      </c>
      <c r="E43" s="54" t="s">
        <v>30</v>
      </c>
      <c r="F43" s="55" t="s">
        <v>137</v>
      </c>
      <c r="G43" s="94">
        <f t="shared" si="3"/>
        <v>5279964</v>
      </c>
      <c r="H43" s="73">
        <v>1319991</v>
      </c>
      <c r="I43" s="17">
        <v>1319991</v>
      </c>
      <c r="J43" s="17">
        <v>1319991</v>
      </c>
      <c r="K43" s="19">
        <v>1319991</v>
      </c>
      <c r="L43" s="45">
        <v>8230000</v>
      </c>
      <c r="M43" s="46">
        <v>11760000</v>
      </c>
      <c r="N43" s="46">
        <v>7390000</v>
      </c>
      <c r="O43" s="48">
        <v>4220000</v>
      </c>
      <c r="P43" s="123">
        <f t="shared" si="10"/>
        <v>6.2348909954689082</v>
      </c>
      <c r="Q43" s="160">
        <f t="shared" si="11"/>
        <v>8.9091516533067274</v>
      </c>
      <c r="R43" s="124">
        <f t="shared" si="12"/>
        <v>5.5985230202327134</v>
      </c>
      <c r="S43" s="124">
        <f t="shared" si="12"/>
        <v>3.1969914946389788</v>
      </c>
      <c r="T43" s="123">
        <f t="shared" si="13"/>
        <v>7.5720213243878174</v>
      </c>
      <c r="U43" s="124">
        <f t="shared" si="14"/>
        <v>6.9141885563361161</v>
      </c>
      <c r="V43" s="124">
        <f t="shared" si="9"/>
        <v>5.9848892909118323</v>
      </c>
      <c r="W43" s="163" t="s">
        <v>138</v>
      </c>
    </row>
    <row r="44" spans="1:23" ht="105" customHeight="1">
      <c r="B44" s="52" t="s">
        <v>41</v>
      </c>
      <c r="C44" s="59" t="s">
        <v>139</v>
      </c>
      <c r="D44" s="59" t="s">
        <v>140</v>
      </c>
      <c r="E44" s="50" t="s">
        <v>30</v>
      </c>
      <c r="F44" s="87" t="s">
        <v>141</v>
      </c>
      <c r="G44" s="95">
        <f t="shared" si="3"/>
        <v>447</v>
      </c>
      <c r="H44" s="73">
        <v>112</v>
      </c>
      <c r="I44" s="17">
        <v>111</v>
      </c>
      <c r="J44" s="17">
        <v>112</v>
      </c>
      <c r="K44" s="19">
        <v>112</v>
      </c>
      <c r="L44" s="45">
        <v>179</v>
      </c>
      <c r="M44" s="46">
        <v>131</v>
      </c>
      <c r="N44" s="46">
        <v>235</v>
      </c>
      <c r="O44" s="48">
        <v>109</v>
      </c>
      <c r="P44" s="123">
        <f t="shared" ref="P44:P82" si="15">IFERROR((L44/H44),"NO DISPONIBLE")</f>
        <v>1.5982142857142858</v>
      </c>
      <c r="Q44" s="160">
        <f t="shared" ref="Q44:Q82" si="16">IFERROR((M44/I44),"NO DISPONIBLE")</f>
        <v>1.1801801801801801</v>
      </c>
      <c r="R44" s="124">
        <f t="shared" ref="R44:S82" si="17">IFERROR((N44/J44),"NO DISPONIBLE")</f>
        <v>2.0982142857142856</v>
      </c>
      <c r="S44" s="124">
        <f t="shared" si="17"/>
        <v>0.9732142857142857</v>
      </c>
      <c r="T44" s="123">
        <f t="shared" si="13"/>
        <v>1.3901345291479821</v>
      </c>
      <c r="U44" s="124">
        <f t="shared" si="14"/>
        <v>1.6268656716417911</v>
      </c>
      <c r="V44" s="124">
        <f t="shared" si="9"/>
        <v>1.4630872483221478</v>
      </c>
      <c r="W44" s="62" t="s">
        <v>142</v>
      </c>
    </row>
    <row r="45" spans="1:23" ht="105" customHeight="1">
      <c r="B45" s="52" t="s">
        <v>41</v>
      </c>
      <c r="C45" s="59" t="s">
        <v>143</v>
      </c>
      <c r="D45" s="59" t="s">
        <v>144</v>
      </c>
      <c r="E45" s="50" t="s">
        <v>30</v>
      </c>
      <c r="F45" s="87" t="s">
        <v>145</v>
      </c>
      <c r="G45" s="95">
        <f t="shared" si="3"/>
        <v>6</v>
      </c>
      <c r="H45" s="73">
        <v>1</v>
      </c>
      <c r="I45" s="17">
        <v>2</v>
      </c>
      <c r="J45" s="17">
        <v>2</v>
      </c>
      <c r="K45" s="19">
        <v>1</v>
      </c>
      <c r="L45" s="45">
        <v>1</v>
      </c>
      <c r="M45" s="46">
        <v>1</v>
      </c>
      <c r="N45" s="46">
        <v>1</v>
      </c>
      <c r="O45" s="48">
        <v>1</v>
      </c>
      <c r="P45" s="123">
        <f t="shared" si="15"/>
        <v>1</v>
      </c>
      <c r="Q45" s="160">
        <f t="shared" si="16"/>
        <v>0.5</v>
      </c>
      <c r="R45" s="124">
        <f t="shared" si="17"/>
        <v>0.5</v>
      </c>
      <c r="S45" s="124">
        <f t="shared" si="17"/>
        <v>1</v>
      </c>
      <c r="T45" s="123">
        <f t="shared" si="13"/>
        <v>0.66666666666666663</v>
      </c>
      <c r="U45" s="124">
        <f t="shared" si="14"/>
        <v>0.6</v>
      </c>
      <c r="V45" s="124">
        <f t="shared" si="9"/>
        <v>0.66666666666666663</v>
      </c>
      <c r="W45" s="62" t="s">
        <v>146</v>
      </c>
    </row>
    <row r="46" spans="1:23" ht="105" customHeight="1">
      <c r="B46" s="212" t="s">
        <v>41</v>
      </c>
      <c r="C46" s="214" t="s">
        <v>147</v>
      </c>
      <c r="D46" s="59" t="s">
        <v>148</v>
      </c>
      <c r="E46" s="50" t="s">
        <v>30</v>
      </c>
      <c r="F46" s="87" t="s">
        <v>149</v>
      </c>
      <c r="G46" s="95">
        <f t="shared" si="3"/>
        <v>6</v>
      </c>
      <c r="H46" s="73">
        <v>1</v>
      </c>
      <c r="I46" s="17">
        <v>2</v>
      </c>
      <c r="J46" s="17">
        <v>2</v>
      </c>
      <c r="K46" s="19">
        <v>1</v>
      </c>
      <c r="L46" s="45">
        <v>1</v>
      </c>
      <c r="M46" s="46">
        <v>1</v>
      </c>
      <c r="N46" s="46">
        <v>1</v>
      </c>
      <c r="O46" s="48">
        <v>1</v>
      </c>
      <c r="P46" s="123">
        <f t="shared" si="15"/>
        <v>1</v>
      </c>
      <c r="Q46" s="160">
        <f t="shared" si="16"/>
        <v>0.5</v>
      </c>
      <c r="R46" s="124">
        <f t="shared" si="17"/>
        <v>0.5</v>
      </c>
      <c r="S46" s="124">
        <f t="shared" si="17"/>
        <v>1</v>
      </c>
      <c r="T46" s="123">
        <f t="shared" si="13"/>
        <v>0.66666666666666663</v>
      </c>
      <c r="U46" s="124">
        <f t="shared" si="14"/>
        <v>0.6</v>
      </c>
      <c r="V46" s="124">
        <f t="shared" si="9"/>
        <v>0.66666666666666663</v>
      </c>
      <c r="W46" s="62" t="s">
        <v>150</v>
      </c>
    </row>
    <row r="47" spans="1:23" ht="105" customHeight="1">
      <c r="B47" s="224"/>
      <c r="C47" s="225"/>
      <c r="D47" s="59" t="s">
        <v>151</v>
      </c>
      <c r="E47" s="50" t="s">
        <v>30</v>
      </c>
      <c r="F47" s="87" t="s">
        <v>152</v>
      </c>
      <c r="G47" s="95">
        <f t="shared" si="3"/>
        <v>3</v>
      </c>
      <c r="H47" s="73">
        <v>1</v>
      </c>
      <c r="I47" s="17">
        <v>1</v>
      </c>
      <c r="J47" s="17">
        <v>1</v>
      </c>
      <c r="K47" s="19">
        <v>0</v>
      </c>
      <c r="L47" s="45">
        <v>1</v>
      </c>
      <c r="M47" s="46">
        <v>1</v>
      </c>
      <c r="N47" s="46">
        <v>1</v>
      </c>
      <c r="O47" s="48">
        <v>0</v>
      </c>
      <c r="P47" s="123">
        <f t="shared" si="15"/>
        <v>1</v>
      </c>
      <c r="Q47" s="160">
        <f t="shared" si="16"/>
        <v>1</v>
      </c>
      <c r="R47" s="124">
        <f t="shared" si="17"/>
        <v>1</v>
      </c>
      <c r="S47" s="124" t="str">
        <f>IFERROR((O47/K47),"0.00%")</f>
        <v>0.00%</v>
      </c>
      <c r="T47" s="123">
        <f t="shared" si="13"/>
        <v>1</v>
      </c>
      <c r="U47" s="124">
        <f t="shared" si="14"/>
        <v>1</v>
      </c>
      <c r="V47" s="124">
        <f t="shared" si="9"/>
        <v>1</v>
      </c>
      <c r="W47" s="62" t="s">
        <v>153</v>
      </c>
    </row>
    <row r="48" spans="1:23" ht="105" customHeight="1">
      <c r="B48" s="213"/>
      <c r="C48" s="215"/>
      <c r="D48" s="59" t="s">
        <v>154</v>
      </c>
      <c r="E48" s="50" t="s">
        <v>30</v>
      </c>
      <c r="F48" s="87" t="s">
        <v>155</v>
      </c>
      <c r="G48" s="95">
        <f t="shared" si="3"/>
        <v>9</v>
      </c>
      <c r="H48" s="73">
        <v>2</v>
      </c>
      <c r="I48" s="17">
        <v>2</v>
      </c>
      <c r="J48" s="17">
        <v>3</v>
      </c>
      <c r="K48" s="19">
        <v>2</v>
      </c>
      <c r="L48" s="45">
        <v>2</v>
      </c>
      <c r="M48" s="46">
        <v>1</v>
      </c>
      <c r="N48" s="46">
        <v>1</v>
      </c>
      <c r="O48" s="48">
        <v>1</v>
      </c>
      <c r="P48" s="123">
        <f t="shared" si="15"/>
        <v>1</v>
      </c>
      <c r="Q48" s="160">
        <f t="shared" si="16"/>
        <v>0.5</v>
      </c>
      <c r="R48" s="124">
        <f t="shared" si="17"/>
        <v>0.33333333333333331</v>
      </c>
      <c r="S48" s="124">
        <f t="shared" si="17"/>
        <v>0.5</v>
      </c>
      <c r="T48" s="123">
        <f t="shared" si="13"/>
        <v>0.75</v>
      </c>
      <c r="U48" s="124">
        <f t="shared" si="14"/>
        <v>0.5714285714285714</v>
      </c>
      <c r="V48" s="124">
        <f t="shared" si="9"/>
        <v>0.55555555555555558</v>
      </c>
      <c r="W48" s="62" t="s">
        <v>156</v>
      </c>
    </row>
    <row r="49" spans="2:23" ht="105" customHeight="1">
      <c r="B49" s="52" t="s">
        <v>41</v>
      </c>
      <c r="C49" s="71" t="s">
        <v>157</v>
      </c>
      <c r="D49" s="59" t="s">
        <v>158</v>
      </c>
      <c r="E49" s="50" t="s">
        <v>30</v>
      </c>
      <c r="F49" s="3" t="s">
        <v>159</v>
      </c>
      <c r="G49" s="95">
        <f t="shared" si="3"/>
        <v>7</v>
      </c>
      <c r="H49" s="73">
        <v>2</v>
      </c>
      <c r="I49" s="17">
        <v>1</v>
      </c>
      <c r="J49" s="17">
        <v>2</v>
      </c>
      <c r="K49" s="19">
        <v>2</v>
      </c>
      <c r="L49" s="45">
        <v>0</v>
      </c>
      <c r="M49" s="46">
        <v>1</v>
      </c>
      <c r="N49" s="46">
        <v>0</v>
      </c>
      <c r="O49" s="48">
        <v>1</v>
      </c>
      <c r="P49" s="123">
        <f t="shared" si="15"/>
        <v>0</v>
      </c>
      <c r="Q49" s="160">
        <f t="shared" si="16"/>
        <v>1</v>
      </c>
      <c r="R49" s="124">
        <f t="shared" si="17"/>
        <v>0</v>
      </c>
      <c r="S49" s="124">
        <f t="shared" si="17"/>
        <v>0.5</v>
      </c>
      <c r="T49" s="123">
        <f t="shared" si="13"/>
        <v>0.33333333333333331</v>
      </c>
      <c r="U49" s="124">
        <f t="shared" si="14"/>
        <v>0.2</v>
      </c>
      <c r="V49" s="124">
        <f t="shared" si="9"/>
        <v>0.2857142857142857</v>
      </c>
      <c r="W49" s="62" t="s">
        <v>160</v>
      </c>
    </row>
    <row r="50" spans="2:23" ht="82.9">
      <c r="B50" s="220" t="s">
        <v>161</v>
      </c>
      <c r="C50" s="222" t="s">
        <v>162</v>
      </c>
      <c r="D50" s="4" t="s">
        <v>163</v>
      </c>
      <c r="E50" s="54" t="s">
        <v>30</v>
      </c>
      <c r="F50" s="55" t="s">
        <v>164</v>
      </c>
      <c r="G50" s="94">
        <f t="shared" si="3"/>
        <v>2700</v>
      </c>
      <c r="H50" s="73">
        <v>650</v>
      </c>
      <c r="I50" s="17">
        <v>680</v>
      </c>
      <c r="J50" s="17">
        <v>700</v>
      </c>
      <c r="K50" s="18">
        <v>670</v>
      </c>
      <c r="L50" s="16">
        <v>552</v>
      </c>
      <c r="M50" s="46">
        <v>672</v>
      </c>
      <c r="N50" s="46">
        <v>672</v>
      </c>
      <c r="O50" s="48">
        <v>672</v>
      </c>
      <c r="P50" s="123">
        <f t="shared" si="15"/>
        <v>0.84923076923076923</v>
      </c>
      <c r="Q50" s="160">
        <f t="shared" si="16"/>
        <v>0.9882352941176471</v>
      </c>
      <c r="R50" s="124">
        <f t="shared" si="17"/>
        <v>0.96</v>
      </c>
      <c r="S50" s="124">
        <f t="shared" si="17"/>
        <v>1.0029850746268656</v>
      </c>
      <c r="T50" s="123">
        <f t="shared" si="13"/>
        <v>0.92030075187969929</v>
      </c>
      <c r="U50" s="124">
        <f t="shared" si="14"/>
        <v>0.93399014778325118</v>
      </c>
      <c r="V50" s="124">
        <f t="shared" si="9"/>
        <v>0.95111111111111113</v>
      </c>
      <c r="W50" s="164" t="s">
        <v>165</v>
      </c>
    </row>
    <row r="51" spans="2:23" ht="82.9">
      <c r="B51" s="221"/>
      <c r="C51" s="223"/>
      <c r="D51" s="4" t="s">
        <v>166</v>
      </c>
      <c r="E51" s="54" t="s">
        <v>30</v>
      </c>
      <c r="F51" s="55" t="s">
        <v>167</v>
      </c>
      <c r="G51" s="94">
        <f t="shared" si="3"/>
        <v>20500000</v>
      </c>
      <c r="H51" s="73">
        <v>5125000</v>
      </c>
      <c r="I51" s="17">
        <v>5125000</v>
      </c>
      <c r="J51" s="17">
        <v>5125000</v>
      </c>
      <c r="K51" s="18">
        <v>5125000</v>
      </c>
      <c r="L51" s="16">
        <v>4096959.08</v>
      </c>
      <c r="M51" s="46">
        <v>4561650.66</v>
      </c>
      <c r="N51" s="46">
        <v>4638612.99</v>
      </c>
      <c r="O51" s="48">
        <v>4568955.34</v>
      </c>
      <c r="P51" s="123">
        <f t="shared" si="15"/>
        <v>0.79940664975609754</v>
      </c>
      <c r="Q51" s="160">
        <f t="shared" si="16"/>
        <v>0.89007817756097563</v>
      </c>
      <c r="R51" s="124">
        <f t="shared" si="17"/>
        <v>0.90509521756097566</v>
      </c>
      <c r="S51" s="124">
        <f t="shared" si="17"/>
        <v>0.89150348097560972</v>
      </c>
      <c r="T51" s="123">
        <f t="shared" si="13"/>
        <v>0.84474241365853664</v>
      </c>
      <c r="U51" s="124">
        <f t="shared" si="14"/>
        <v>0.86486001495934961</v>
      </c>
      <c r="V51" s="124">
        <f t="shared" si="9"/>
        <v>0.87152088146341467</v>
      </c>
      <c r="W51" s="164" t="s">
        <v>168</v>
      </c>
    </row>
    <row r="52" spans="2:23" ht="96.6">
      <c r="B52" s="56" t="s">
        <v>41</v>
      </c>
      <c r="C52" s="59" t="s">
        <v>169</v>
      </c>
      <c r="D52" s="59" t="s">
        <v>170</v>
      </c>
      <c r="E52" s="51" t="s">
        <v>79</v>
      </c>
      <c r="F52" s="57" t="s">
        <v>171</v>
      </c>
      <c r="G52" s="97">
        <f t="shared" si="3"/>
        <v>210</v>
      </c>
      <c r="H52" s="73">
        <v>52</v>
      </c>
      <c r="I52" s="17">
        <v>53</v>
      </c>
      <c r="J52" s="17">
        <v>53</v>
      </c>
      <c r="K52" s="18">
        <v>52</v>
      </c>
      <c r="L52" s="16">
        <v>49</v>
      </c>
      <c r="M52" s="46">
        <v>54</v>
      </c>
      <c r="N52" s="46">
        <v>33</v>
      </c>
      <c r="O52" s="48">
        <v>16</v>
      </c>
      <c r="P52" s="123">
        <f t="shared" si="15"/>
        <v>0.94230769230769229</v>
      </c>
      <c r="Q52" s="160">
        <f t="shared" si="16"/>
        <v>1.0188679245283019</v>
      </c>
      <c r="R52" s="124">
        <f t="shared" si="17"/>
        <v>0.62264150943396224</v>
      </c>
      <c r="S52" s="124">
        <f t="shared" si="17"/>
        <v>0.30769230769230771</v>
      </c>
      <c r="T52" s="123">
        <f t="shared" si="13"/>
        <v>0.98095238095238091</v>
      </c>
      <c r="U52" s="124">
        <f t="shared" si="14"/>
        <v>0.86075949367088611</v>
      </c>
      <c r="V52" s="124">
        <f t="shared" si="9"/>
        <v>0.72380952380952379</v>
      </c>
      <c r="W52" s="165" t="s">
        <v>172</v>
      </c>
    </row>
    <row r="53" spans="2:23" ht="82.9">
      <c r="B53" s="212" t="s">
        <v>41</v>
      </c>
      <c r="C53" s="214" t="s">
        <v>173</v>
      </c>
      <c r="D53" s="59" t="s">
        <v>174</v>
      </c>
      <c r="E53" s="51" t="s">
        <v>79</v>
      </c>
      <c r="F53" s="57" t="s">
        <v>175</v>
      </c>
      <c r="G53" s="97">
        <f t="shared" si="3"/>
        <v>21700</v>
      </c>
      <c r="H53" s="73">
        <v>5425</v>
      </c>
      <c r="I53" s="17">
        <v>5425</v>
      </c>
      <c r="J53" s="17">
        <v>5425</v>
      </c>
      <c r="K53" s="18">
        <v>5425</v>
      </c>
      <c r="L53" s="16">
        <v>4191</v>
      </c>
      <c r="M53" s="46">
        <v>4577</v>
      </c>
      <c r="N53" s="46">
        <v>5005</v>
      </c>
      <c r="O53" s="48">
        <v>4210</v>
      </c>
      <c r="P53" s="123">
        <f t="shared" si="15"/>
        <v>0.77253456221198158</v>
      </c>
      <c r="Q53" s="160">
        <f t="shared" si="16"/>
        <v>0.8436866359447005</v>
      </c>
      <c r="R53" s="124">
        <f t="shared" si="17"/>
        <v>0.92258064516129035</v>
      </c>
      <c r="S53" s="124">
        <f t="shared" si="17"/>
        <v>0.77603686635944702</v>
      </c>
      <c r="T53" s="123">
        <f t="shared" ref="T53:T97" si="18">IFERROR(((L53+M53)/(H53+I53)),"NO DISPONIBLE")</f>
        <v>0.80811059907834104</v>
      </c>
      <c r="U53" s="124">
        <f t="shared" ref="U53:U97" si="19">IFERROR(((L53+M53+N53)/(H53+I53+J53)),"NO DISPONIBLE")</f>
        <v>0.84626728110599081</v>
      </c>
      <c r="V53" s="124">
        <f t="shared" si="9"/>
        <v>0.82870967741935486</v>
      </c>
      <c r="W53" s="165" t="s">
        <v>176</v>
      </c>
    </row>
    <row r="54" spans="2:23" ht="110.45">
      <c r="B54" s="213"/>
      <c r="C54" s="215"/>
      <c r="D54" s="59" t="s">
        <v>177</v>
      </c>
      <c r="E54" s="51" t="s">
        <v>79</v>
      </c>
      <c r="F54" s="57" t="s">
        <v>178</v>
      </c>
      <c r="G54" s="97">
        <f t="shared" si="3"/>
        <v>3500</v>
      </c>
      <c r="H54" s="73">
        <v>750</v>
      </c>
      <c r="I54" s="17">
        <v>900</v>
      </c>
      <c r="J54" s="17">
        <v>950</v>
      </c>
      <c r="K54" s="18">
        <v>900</v>
      </c>
      <c r="L54" s="16">
        <v>1175</v>
      </c>
      <c r="M54" s="46">
        <v>1350</v>
      </c>
      <c r="N54" s="46">
        <v>1392</v>
      </c>
      <c r="O54" s="48">
        <v>1379</v>
      </c>
      <c r="P54" s="123">
        <f t="shared" si="15"/>
        <v>1.5666666666666667</v>
      </c>
      <c r="Q54" s="160">
        <f t="shared" si="16"/>
        <v>1.5</v>
      </c>
      <c r="R54" s="124">
        <f t="shared" si="17"/>
        <v>1.4652631578947368</v>
      </c>
      <c r="S54" s="124">
        <f t="shared" si="17"/>
        <v>1.5322222222222222</v>
      </c>
      <c r="T54" s="123">
        <f t="shared" si="18"/>
        <v>1.5303030303030303</v>
      </c>
      <c r="U54" s="124">
        <f t="shared" si="19"/>
        <v>1.5065384615384616</v>
      </c>
      <c r="V54" s="124">
        <f t="shared" si="9"/>
        <v>1.5131428571428571</v>
      </c>
      <c r="W54" s="165" t="s">
        <v>179</v>
      </c>
    </row>
    <row r="55" spans="2:23" ht="82.9">
      <c r="B55" s="56" t="s">
        <v>41</v>
      </c>
      <c r="C55" s="59" t="s">
        <v>180</v>
      </c>
      <c r="D55" s="59" t="s">
        <v>181</v>
      </c>
      <c r="E55" s="51" t="s">
        <v>79</v>
      </c>
      <c r="F55" s="58" t="s">
        <v>182</v>
      </c>
      <c r="G55" s="98">
        <f t="shared" si="3"/>
        <v>38</v>
      </c>
      <c r="H55" s="73">
        <v>8</v>
      </c>
      <c r="I55" s="17">
        <v>11</v>
      </c>
      <c r="J55" s="17">
        <v>10</v>
      </c>
      <c r="K55" s="18">
        <v>9</v>
      </c>
      <c r="L55" s="16">
        <v>0</v>
      </c>
      <c r="M55" s="46">
        <v>10</v>
      </c>
      <c r="N55" s="46">
        <v>10</v>
      </c>
      <c r="O55" s="48">
        <v>9</v>
      </c>
      <c r="P55" s="123">
        <f t="shared" si="15"/>
        <v>0</v>
      </c>
      <c r="Q55" s="160">
        <f t="shared" si="16"/>
        <v>0.90909090909090906</v>
      </c>
      <c r="R55" s="124">
        <f t="shared" si="17"/>
        <v>1</v>
      </c>
      <c r="S55" s="124">
        <f t="shared" si="17"/>
        <v>1</v>
      </c>
      <c r="T55" s="123">
        <f t="shared" si="18"/>
        <v>0.52631578947368418</v>
      </c>
      <c r="U55" s="124">
        <f t="shared" si="19"/>
        <v>0.68965517241379315</v>
      </c>
      <c r="V55" s="124">
        <f t="shared" si="9"/>
        <v>0.76315789473684215</v>
      </c>
      <c r="W55" s="165" t="s">
        <v>183</v>
      </c>
    </row>
    <row r="56" spans="2:23" ht="82.9">
      <c r="B56" s="212" t="s">
        <v>41</v>
      </c>
      <c r="C56" s="214" t="s">
        <v>184</v>
      </c>
      <c r="D56" s="42" t="s">
        <v>185</v>
      </c>
      <c r="E56" s="51" t="s">
        <v>79</v>
      </c>
      <c r="F56" s="58" t="s">
        <v>186</v>
      </c>
      <c r="G56" s="98">
        <f t="shared" si="3"/>
        <v>637500</v>
      </c>
      <c r="H56" s="73">
        <v>159375</v>
      </c>
      <c r="I56" s="17">
        <v>159375</v>
      </c>
      <c r="J56" s="17">
        <v>159375</v>
      </c>
      <c r="K56" s="18">
        <v>159375</v>
      </c>
      <c r="L56" s="16">
        <v>102182</v>
      </c>
      <c r="M56" s="46">
        <v>136620</v>
      </c>
      <c r="N56" s="46">
        <v>140300</v>
      </c>
      <c r="O56" s="48">
        <v>119070</v>
      </c>
      <c r="P56" s="123">
        <f t="shared" si="15"/>
        <v>0.64114196078431374</v>
      </c>
      <c r="Q56" s="160">
        <f t="shared" si="16"/>
        <v>0.85722352941176472</v>
      </c>
      <c r="R56" s="124">
        <f t="shared" si="17"/>
        <v>0.88031372549019604</v>
      </c>
      <c r="S56" s="124">
        <f t="shared" si="17"/>
        <v>0.74710588235294118</v>
      </c>
      <c r="T56" s="123">
        <f t="shared" si="18"/>
        <v>0.74918274509803917</v>
      </c>
      <c r="U56" s="124">
        <f t="shared" si="19"/>
        <v>0.79289307189542479</v>
      </c>
      <c r="V56" s="124">
        <f t="shared" si="9"/>
        <v>0.78144627450980397</v>
      </c>
      <c r="W56" s="165" t="s">
        <v>187</v>
      </c>
    </row>
    <row r="57" spans="2:23" ht="82.9">
      <c r="B57" s="213"/>
      <c r="C57" s="215"/>
      <c r="D57" s="42" t="s">
        <v>188</v>
      </c>
      <c r="E57" s="51" t="s">
        <v>79</v>
      </c>
      <c r="F57" s="58" t="s">
        <v>189</v>
      </c>
      <c r="G57" s="98">
        <f t="shared" si="3"/>
        <v>18000</v>
      </c>
      <c r="H57" s="73">
        <v>4350</v>
      </c>
      <c r="I57" s="17">
        <v>4750</v>
      </c>
      <c r="J57" s="17">
        <v>4600</v>
      </c>
      <c r="K57" s="18">
        <v>4300</v>
      </c>
      <c r="L57" s="16">
        <v>2081</v>
      </c>
      <c r="M57" s="46">
        <v>3986.55</v>
      </c>
      <c r="N57" s="46">
        <v>3707.93</v>
      </c>
      <c r="O57" s="48">
        <v>2012.9</v>
      </c>
      <c r="P57" s="123">
        <f t="shared" si="15"/>
        <v>0.47839080459770117</v>
      </c>
      <c r="Q57" s="160">
        <f t="shared" si="16"/>
        <v>0.83927368421052639</v>
      </c>
      <c r="R57" s="124">
        <f t="shared" si="17"/>
        <v>0.80607173913043473</v>
      </c>
      <c r="S57" s="124">
        <f t="shared" si="17"/>
        <v>0.46811627906976744</v>
      </c>
      <c r="T57" s="123">
        <f t="shared" si="18"/>
        <v>0.66676373626373631</v>
      </c>
      <c r="U57" s="124">
        <f t="shared" si="19"/>
        <v>0.71353868613138682</v>
      </c>
      <c r="V57" s="124">
        <f t="shared" si="9"/>
        <v>0.65490999999999999</v>
      </c>
      <c r="W57" s="165" t="s">
        <v>190</v>
      </c>
    </row>
    <row r="58" spans="2:23" ht="83.45" thickBot="1">
      <c r="B58" s="56" t="s">
        <v>41</v>
      </c>
      <c r="C58" s="59" t="s">
        <v>191</v>
      </c>
      <c r="D58" s="59" t="s">
        <v>192</v>
      </c>
      <c r="E58" s="51" t="s">
        <v>193</v>
      </c>
      <c r="F58" s="58" t="s">
        <v>194</v>
      </c>
      <c r="G58" s="98">
        <f t="shared" si="3"/>
        <v>35</v>
      </c>
      <c r="H58" s="73">
        <v>9</v>
      </c>
      <c r="I58" s="17">
        <v>9</v>
      </c>
      <c r="J58" s="17">
        <v>9</v>
      </c>
      <c r="K58" s="18">
        <v>8</v>
      </c>
      <c r="L58" s="16">
        <v>8</v>
      </c>
      <c r="M58" s="46">
        <v>7</v>
      </c>
      <c r="N58" s="46">
        <v>10</v>
      </c>
      <c r="O58" s="48">
        <v>8</v>
      </c>
      <c r="P58" s="123">
        <f t="shared" si="15"/>
        <v>0.88888888888888884</v>
      </c>
      <c r="Q58" s="160">
        <f t="shared" si="16"/>
        <v>0.77777777777777779</v>
      </c>
      <c r="R58" s="124">
        <f t="shared" si="17"/>
        <v>1.1111111111111112</v>
      </c>
      <c r="S58" s="124">
        <f t="shared" si="17"/>
        <v>1</v>
      </c>
      <c r="T58" s="123">
        <f t="shared" si="18"/>
        <v>0.83333333333333337</v>
      </c>
      <c r="U58" s="124">
        <f t="shared" si="19"/>
        <v>0.92592592592592593</v>
      </c>
      <c r="V58" s="124">
        <f t="shared" si="9"/>
        <v>0.94285714285714284</v>
      </c>
      <c r="W58" s="166" t="s">
        <v>195</v>
      </c>
    </row>
    <row r="59" spans="2:23" ht="138" customHeight="1">
      <c r="B59" s="49" t="s">
        <v>196</v>
      </c>
      <c r="C59" s="4" t="s">
        <v>197</v>
      </c>
      <c r="D59" s="4" t="s">
        <v>198</v>
      </c>
      <c r="E59" s="54" t="s">
        <v>79</v>
      </c>
      <c r="F59" s="55" t="s">
        <v>199</v>
      </c>
      <c r="G59" s="94">
        <f t="shared" si="3"/>
        <v>390</v>
      </c>
      <c r="H59" s="73">
        <v>105</v>
      </c>
      <c r="I59" s="17">
        <v>105</v>
      </c>
      <c r="J59" s="17">
        <v>80</v>
      </c>
      <c r="K59" s="18">
        <v>100</v>
      </c>
      <c r="L59" s="45">
        <v>18</v>
      </c>
      <c r="M59" s="46">
        <v>7</v>
      </c>
      <c r="N59" s="46">
        <v>3</v>
      </c>
      <c r="O59" s="48">
        <v>2</v>
      </c>
      <c r="P59" s="123">
        <f t="shared" si="15"/>
        <v>0.17142857142857143</v>
      </c>
      <c r="Q59" s="160">
        <f t="shared" si="16"/>
        <v>6.6666666666666666E-2</v>
      </c>
      <c r="R59" s="124">
        <f t="shared" si="17"/>
        <v>3.7499999999999999E-2</v>
      </c>
      <c r="S59" s="124">
        <f t="shared" si="17"/>
        <v>0.02</v>
      </c>
      <c r="T59" s="123">
        <f t="shared" si="18"/>
        <v>0.11904761904761904</v>
      </c>
      <c r="U59" s="124">
        <f t="shared" si="19"/>
        <v>9.6551724137931033E-2</v>
      </c>
      <c r="V59" s="124">
        <f t="shared" si="9"/>
        <v>7.6923076923076927E-2</v>
      </c>
      <c r="W59" s="115" t="s">
        <v>200</v>
      </c>
    </row>
    <row r="60" spans="2:23" ht="138" customHeight="1">
      <c r="B60" s="56" t="s">
        <v>41</v>
      </c>
      <c r="C60" s="42" t="s">
        <v>201</v>
      </c>
      <c r="D60" s="42" t="s">
        <v>202</v>
      </c>
      <c r="E60" s="51" t="s">
        <v>79</v>
      </c>
      <c r="F60" s="57" t="s">
        <v>203</v>
      </c>
      <c r="G60" s="97">
        <f t="shared" si="3"/>
        <v>2300</v>
      </c>
      <c r="H60" s="73">
        <v>575</v>
      </c>
      <c r="I60" s="17">
        <v>575</v>
      </c>
      <c r="J60" s="17">
        <v>575</v>
      </c>
      <c r="K60" s="18">
        <v>575</v>
      </c>
      <c r="L60" s="45">
        <v>494</v>
      </c>
      <c r="M60" s="46">
        <v>525</v>
      </c>
      <c r="N60" s="46">
        <v>548</v>
      </c>
      <c r="O60" s="48">
        <v>453</v>
      </c>
      <c r="P60" s="123">
        <f t="shared" si="15"/>
        <v>0.85913043478260864</v>
      </c>
      <c r="Q60" s="160">
        <f t="shared" si="16"/>
        <v>0.91304347826086951</v>
      </c>
      <c r="R60" s="124">
        <f t="shared" si="17"/>
        <v>0.95304347826086955</v>
      </c>
      <c r="S60" s="124">
        <f t="shared" si="17"/>
        <v>0.78782608695652179</v>
      </c>
      <c r="T60" s="123">
        <f t="shared" si="18"/>
        <v>0.88608695652173908</v>
      </c>
      <c r="U60" s="124">
        <f t="shared" si="19"/>
        <v>0.90840579710144931</v>
      </c>
      <c r="V60" s="124">
        <f t="shared" si="9"/>
        <v>0.87826086956521743</v>
      </c>
      <c r="W60" s="116" t="s">
        <v>204</v>
      </c>
    </row>
    <row r="61" spans="2:23" ht="138" customHeight="1">
      <c r="B61" s="56" t="s">
        <v>41</v>
      </c>
      <c r="C61" s="42" t="s">
        <v>205</v>
      </c>
      <c r="D61" s="42" t="s">
        <v>206</v>
      </c>
      <c r="E61" s="51" t="s">
        <v>79</v>
      </c>
      <c r="F61" s="57" t="s">
        <v>207</v>
      </c>
      <c r="G61" s="97">
        <f t="shared" si="3"/>
        <v>1630</v>
      </c>
      <c r="H61" s="73">
        <v>408</v>
      </c>
      <c r="I61" s="17">
        <v>408</v>
      </c>
      <c r="J61" s="17">
        <v>407</v>
      </c>
      <c r="K61" s="18">
        <v>407</v>
      </c>
      <c r="L61" s="45">
        <v>0</v>
      </c>
      <c r="M61" s="46">
        <v>0</v>
      </c>
      <c r="N61" s="46">
        <v>0</v>
      </c>
      <c r="O61" s="48">
        <v>0</v>
      </c>
      <c r="P61" s="123">
        <f t="shared" si="15"/>
        <v>0</v>
      </c>
      <c r="Q61" s="160">
        <f t="shared" si="16"/>
        <v>0</v>
      </c>
      <c r="R61" s="124">
        <f t="shared" si="17"/>
        <v>0</v>
      </c>
      <c r="S61" s="124">
        <f t="shared" si="17"/>
        <v>0</v>
      </c>
      <c r="T61" s="123">
        <f t="shared" si="18"/>
        <v>0</v>
      </c>
      <c r="U61" s="124">
        <f t="shared" si="19"/>
        <v>0</v>
      </c>
      <c r="V61" s="124">
        <f t="shared" si="9"/>
        <v>0</v>
      </c>
      <c r="W61" s="116" t="s">
        <v>208</v>
      </c>
    </row>
    <row r="62" spans="2:23" ht="138" customHeight="1">
      <c r="B62" s="56" t="s">
        <v>41</v>
      </c>
      <c r="C62" s="42" t="s">
        <v>209</v>
      </c>
      <c r="D62" s="42" t="s">
        <v>210</v>
      </c>
      <c r="E62" s="51" t="s">
        <v>79</v>
      </c>
      <c r="F62" s="57" t="s">
        <v>211</v>
      </c>
      <c r="G62" s="97">
        <f t="shared" si="3"/>
        <v>15</v>
      </c>
      <c r="H62" s="73">
        <v>5</v>
      </c>
      <c r="I62" s="17">
        <v>4</v>
      </c>
      <c r="J62" s="17">
        <v>2</v>
      </c>
      <c r="K62" s="18">
        <v>4</v>
      </c>
      <c r="L62" s="45">
        <v>0</v>
      </c>
      <c r="M62" s="46">
        <v>5</v>
      </c>
      <c r="N62" s="46">
        <v>1</v>
      </c>
      <c r="O62" s="48">
        <v>0</v>
      </c>
      <c r="P62" s="123">
        <f t="shared" si="15"/>
        <v>0</v>
      </c>
      <c r="Q62" s="160">
        <f t="shared" si="16"/>
        <v>1.25</v>
      </c>
      <c r="R62" s="124">
        <f t="shared" si="17"/>
        <v>0.5</v>
      </c>
      <c r="S62" s="124">
        <f t="shared" si="17"/>
        <v>0</v>
      </c>
      <c r="T62" s="123">
        <f t="shared" si="18"/>
        <v>0.55555555555555558</v>
      </c>
      <c r="U62" s="124">
        <f t="shared" si="19"/>
        <v>0.54545454545454541</v>
      </c>
      <c r="V62" s="124">
        <f t="shared" si="9"/>
        <v>0.4</v>
      </c>
      <c r="W62" s="116" t="s">
        <v>212</v>
      </c>
    </row>
    <row r="63" spans="2:23" ht="138" customHeight="1">
      <c r="B63" s="56" t="s">
        <v>41</v>
      </c>
      <c r="C63" s="42" t="s">
        <v>213</v>
      </c>
      <c r="D63" s="42" t="s">
        <v>214</v>
      </c>
      <c r="E63" s="51" t="s">
        <v>79</v>
      </c>
      <c r="F63" s="57" t="s">
        <v>215</v>
      </c>
      <c r="G63" s="97">
        <f t="shared" si="3"/>
        <v>1400</v>
      </c>
      <c r="H63" s="73">
        <v>370</v>
      </c>
      <c r="I63" s="17">
        <v>380</v>
      </c>
      <c r="J63" s="17">
        <v>280</v>
      </c>
      <c r="K63" s="18">
        <v>370</v>
      </c>
      <c r="L63" s="45">
        <v>215</v>
      </c>
      <c r="M63" s="46">
        <v>166</v>
      </c>
      <c r="N63" s="46">
        <v>75</v>
      </c>
      <c r="O63" s="48">
        <v>84</v>
      </c>
      <c r="P63" s="123">
        <f t="shared" si="15"/>
        <v>0.58108108108108103</v>
      </c>
      <c r="Q63" s="160">
        <f t="shared" si="16"/>
        <v>0.43684210526315792</v>
      </c>
      <c r="R63" s="124">
        <f t="shared" si="17"/>
        <v>0.26785714285714285</v>
      </c>
      <c r="S63" s="124">
        <f t="shared" si="17"/>
        <v>0.22702702702702704</v>
      </c>
      <c r="T63" s="123">
        <f t="shared" si="18"/>
        <v>0.50800000000000001</v>
      </c>
      <c r="U63" s="124">
        <f t="shared" si="19"/>
        <v>0.44271844660194176</v>
      </c>
      <c r="V63" s="124">
        <f t="shared" si="9"/>
        <v>0.38571428571428573</v>
      </c>
      <c r="W63" s="116" t="s">
        <v>216</v>
      </c>
    </row>
    <row r="64" spans="2:23" ht="138" customHeight="1">
      <c r="B64" s="56" t="s">
        <v>41</v>
      </c>
      <c r="C64" s="42" t="s">
        <v>217</v>
      </c>
      <c r="D64" s="42" t="s">
        <v>218</v>
      </c>
      <c r="E64" s="51" t="s">
        <v>79</v>
      </c>
      <c r="F64" s="57" t="s">
        <v>203</v>
      </c>
      <c r="G64" s="97">
        <f t="shared" si="3"/>
        <v>27</v>
      </c>
      <c r="H64" s="73">
        <v>7</v>
      </c>
      <c r="I64" s="17">
        <v>7</v>
      </c>
      <c r="J64" s="17">
        <v>7</v>
      </c>
      <c r="K64" s="18">
        <v>6</v>
      </c>
      <c r="L64" s="45">
        <v>6</v>
      </c>
      <c r="M64" s="46">
        <v>7</v>
      </c>
      <c r="N64" s="46">
        <v>7</v>
      </c>
      <c r="O64" s="48">
        <v>6</v>
      </c>
      <c r="P64" s="123">
        <f t="shared" si="15"/>
        <v>0.8571428571428571</v>
      </c>
      <c r="Q64" s="160">
        <f t="shared" si="16"/>
        <v>1</v>
      </c>
      <c r="R64" s="124">
        <f t="shared" si="17"/>
        <v>1</v>
      </c>
      <c r="S64" s="124">
        <f t="shared" si="17"/>
        <v>1</v>
      </c>
      <c r="T64" s="123">
        <f t="shared" si="18"/>
        <v>0.9285714285714286</v>
      </c>
      <c r="U64" s="124">
        <f t="shared" si="19"/>
        <v>0.95238095238095233</v>
      </c>
      <c r="V64" s="124">
        <f t="shared" si="9"/>
        <v>0.96296296296296291</v>
      </c>
      <c r="W64" s="116" t="s">
        <v>219</v>
      </c>
    </row>
    <row r="65" spans="2:23" ht="138" customHeight="1">
      <c r="B65" s="56" t="s">
        <v>41</v>
      </c>
      <c r="C65" s="42" t="s">
        <v>220</v>
      </c>
      <c r="D65" s="42" t="s">
        <v>221</v>
      </c>
      <c r="E65" s="51" t="s">
        <v>79</v>
      </c>
      <c r="F65" s="57" t="s">
        <v>203</v>
      </c>
      <c r="G65" s="97">
        <f t="shared" si="3"/>
        <v>265</v>
      </c>
      <c r="H65" s="73">
        <v>70</v>
      </c>
      <c r="I65" s="17">
        <v>65</v>
      </c>
      <c r="J65" s="17">
        <v>65</v>
      </c>
      <c r="K65" s="18">
        <v>65</v>
      </c>
      <c r="L65" s="45">
        <v>57</v>
      </c>
      <c r="M65" s="46">
        <v>50</v>
      </c>
      <c r="N65" s="46">
        <v>62</v>
      </c>
      <c r="O65" s="48">
        <v>40</v>
      </c>
      <c r="P65" s="123">
        <f t="shared" si="15"/>
        <v>0.81428571428571428</v>
      </c>
      <c r="Q65" s="160">
        <f t="shared" si="16"/>
        <v>0.76923076923076927</v>
      </c>
      <c r="R65" s="124">
        <f t="shared" si="17"/>
        <v>0.9538461538461539</v>
      </c>
      <c r="S65" s="124">
        <f t="shared" si="17"/>
        <v>0.61538461538461542</v>
      </c>
      <c r="T65" s="123">
        <f t="shared" si="18"/>
        <v>0.79259259259259263</v>
      </c>
      <c r="U65" s="124">
        <f t="shared" si="19"/>
        <v>0.84499999999999997</v>
      </c>
      <c r="V65" s="124">
        <f t="shared" si="9"/>
        <v>0.78867924528301891</v>
      </c>
      <c r="W65" s="116" t="s">
        <v>222</v>
      </c>
    </row>
    <row r="66" spans="2:23" ht="138" customHeight="1">
      <c r="B66" s="56" t="s">
        <v>41</v>
      </c>
      <c r="C66" s="42" t="s">
        <v>223</v>
      </c>
      <c r="D66" s="42" t="s">
        <v>224</v>
      </c>
      <c r="E66" s="51" t="s">
        <v>79</v>
      </c>
      <c r="F66" s="57" t="s">
        <v>225</v>
      </c>
      <c r="G66" s="97">
        <f t="shared" si="3"/>
        <v>180</v>
      </c>
      <c r="H66" s="73">
        <v>50</v>
      </c>
      <c r="I66" s="17">
        <v>60</v>
      </c>
      <c r="J66" s="17">
        <v>20</v>
      </c>
      <c r="K66" s="18">
        <v>50</v>
      </c>
      <c r="L66" s="45">
        <v>14</v>
      </c>
      <c r="M66" s="46">
        <v>15</v>
      </c>
      <c r="N66" s="46">
        <v>33</v>
      </c>
      <c r="O66" s="48">
        <v>112</v>
      </c>
      <c r="P66" s="123">
        <f t="shared" si="15"/>
        <v>0.28000000000000003</v>
      </c>
      <c r="Q66" s="160">
        <f t="shared" si="16"/>
        <v>0.25</v>
      </c>
      <c r="R66" s="124">
        <f t="shared" si="17"/>
        <v>1.65</v>
      </c>
      <c r="S66" s="124">
        <f t="shared" si="17"/>
        <v>2.2400000000000002</v>
      </c>
      <c r="T66" s="123">
        <f t="shared" si="18"/>
        <v>0.26363636363636361</v>
      </c>
      <c r="U66" s="124">
        <f t="shared" si="19"/>
        <v>0.47692307692307695</v>
      </c>
      <c r="V66" s="124">
        <f t="shared" si="9"/>
        <v>0.96666666666666667</v>
      </c>
      <c r="W66" s="116" t="s">
        <v>226</v>
      </c>
    </row>
    <row r="67" spans="2:23" ht="138" customHeight="1" thickBot="1">
      <c r="B67" s="56" t="s">
        <v>41</v>
      </c>
      <c r="C67" s="42" t="s">
        <v>227</v>
      </c>
      <c r="D67" s="42" t="s">
        <v>228</v>
      </c>
      <c r="E67" s="51" t="s">
        <v>79</v>
      </c>
      <c r="F67" s="57" t="s">
        <v>229</v>
      </c>
      <c r="G67" s="97">
        <f t="shared" si="3"/>
        <v>180</v>
      </c>
      <c r="H67" s="73">
        <v>50</v>
      </c>
      <c r="I67" s="17">
        <v>60</v>
      </c>
      <c r="J67" s="17">
        <v>20</v>
      </c>
      <c r="K67" s="18">
        <v>50</v>
      </c>
      <c r="L67" s="45">
        <v>24</v>
      </c>
      <c r="M67" s="46">
        <v>1</v>
      </c>
      <c r="N67" s="46">
        <v>95</v>
      </c>
      <c r="O67" s="48">
        <v>0</v>
      </c>
      <c r="P67" s="123">
        <f t="shared" si="15"/>
        <v>0.48</v>
      </c>
      <c r="Q67" s="160">
        <f t="shared" si="16"/>
        <v>1.6666666666666666E-2</v>
      </c>
      <c r="R67" s="124">
        <f t="shared" si="17"/>
        <v>4.75</v>
      </c>
      <c r="S67" s="124">
        <f t="shared" si="17"/>
        <v>0</v>
      </c>
      <c r="T67" s="123">
        <f t="shared" si="18"/>
        <v>0.22727272727272727</v>
      </c>
      <c r="U67" s="124">
        <f t="shared" si="19"/>
        <v>0.92307692307692313</v>
      </c>
      <c r="V67" s="124">
        <f t="shared" si="9"/>
        <v>0.66666666666666663</v>
      </c>
      <c r="W67" s="167" t="s">
        <v>230</v>
      </c>
    </row>
    <row r="68" spans="2:23" ht="169.5" customHeight="1">
      <c r="B68" s="49" t="s">
        <v>231</v>
      </c>
      <c r="C68" s="4" t="s">
        <v>232</v>
      </c>
      <c r="D68" s="4" t="s">
        <v>233</v>
      </c>
      <c r="E68" s="54" t="s">
        <v>79</v>
      </c>
      <c r="F68" s="55" t="s">
        <v>234</v>
      </c>
      <c r="G68" s="120">
        <f>SUM(H68:K68)</f>
        <v>1800</v>
      </c>
      <c r="H68" s="76">
        <v>450</v>
      </c>
      <c r="I68" s="17">
        <v>450</v>
      </c>
      <c r="J68" s="17">
        <v>450</v>
      </c>
      <c r="K68" s="18">
        <v>450</v>
      </c>
      <c r="L68" s="16">
        <v>660</v>
      </c>
      <c r="M68" s="46">
        <v>700</v>
      </c>
      <c r="N68" s="46">
        <v>1945</v>
      </c>
      <c r="O68" s="48">
        <v>1955</v>
      </c>
      <c r="P68" s="123">
        <f t="shared" si="15"/>
        <v>1.4666666666666666</v>
      </c>
      <c r="Q68" s="160">
        <f t="shared" si="16"/>
        <v>1.5555555555555556</v>
      </c>
      <c r="R68" s="124">
        <f t="shared" si="17"/>
        <v>4.322222222222222</v>
      </c>
      <c r="S68" s="124">
        <f t="shared" si="17"/>
        <v>4.3444444444444441</v>
      </c>
      <c r="T68" s="123">
        <f t="shared" si="18"/>
        <v>1.5111111111111111</v>
      </c>
      <c r="U68" s="124">
        <f t="shared" si="19"/>
        <v>2.4481481481481482</v>
      </c>
      <c r="V68" s="124">
        <f t="shared" si="9"/>
        <v>2.9222222222222221</v>
      </c>
      <c r="W68" s="72" t="s">
        <v>235</v>
      </c>
    </row>
    <row r="69" spans="2:23" ht="169.5" customHeight="1">
      <c r="B69" s="56" t="s">
        <v>41</v>
      </c>
      <c r="C69" s="42" t="s">
        <v>236</v>
      </c>
      <c r="D69" s="42" t="s">
        <v>237</v>
      </c>
      <c r="E69" s="51" t="s">
        <v>79</v>
      </c>
      <c r="F69" s="75" t="s">
        <v>238</v>
      </c>
      <c r="G69" s="139">
        <f t="shared" si="3"/>
        <v>84</v>
      </c>
      <c r="H69" s="90">
        <v>21</v>
      </c>
      <c r="I69" s="17">
        <v>21</v>
      </c>
      <c r="J69" s="17">
        <v>21</v>
      </c>
      <c r="K69" s="18">
        <v>21</v>
      </c>
      <c r="L69" s="16">
        <v>21</v>
      </c>
      <c r="M69" s="46">
        <v>21</v>
      </c>
      <c r="N69" s="46">
        <v>21</v>
      </c>
      <c r="O69" s="48">
        <v>21</v>
      </c>
      <c r="P69" s="123">
        <f t="shared" si="15"/>
        <v>1</v>
      </c>
      <c r="Q69" s="160">
        <f t="shared" si="16"/>
        <v>1</v>
      </c>
      <c r="R69" s="124">
        <f t="shared" si="17"/>
        <v>1</v>
      </c>
      <c r="S69" s="124">
        <f t="shared" si="17"/>
        <v>1</v>
      </c>
      <c r="T69" s="123">
        <f t="shared" si="18"/>
        <v>1</v>
      </c>
      <c r="U69" s="124">
        <f t="shared" si="19"/>
        <v>1</v>
      </c>
      <c r="V69" s="124">
        <f t="shared" si="9"/>
        <v>1</v>
      </c>
      <c r="W69" s="82" t="s">
        <v>239</v>
      </c>
    </row>
    <row r="70" spans="2:23" ht="169.5" customHeight="1">
      <c r="B70" s="56" t="s">
        <v>41</v>
      </c>
      <c r="C70" s="42" t="s">
        <v>240</v>
      </c>
      <c r="D70" s="42" t="s">
        <v>241</v>
      </c>
      <c r="E70" s="51" t="s">
        <v>79</v>
      </c>
      <c r="F70" s="75" t="s">
        <v>242</v>
      </c>
      <c r="G70" s="96">
        <f t="shared" si="3"/>
        <v>26620</v>
      </c>
      <c r="H70" s="89">
        <v>6655</v>
      </c>
      <c r="I70" s="46">
        <v>6655</v>
      </c>
      <c r="J70" s="46">
        <v>6655</v>
      </c>
      <c r="K70" s="47">
        <v>6655</v>
      </c>
      <c r="L70" s="45">
        <v>3190</v>
      </c>
      <c r="M70" s="46">
        <v>3392</v>
      </c>
      <c r="N70" s="46">
        <v>3016</v>
      </c>
      <c r="O70" s="48">
        <v>1944.01</v>
      </c>
      <c r="P70" s="123">
        <f t="shared" si="15"/>
        <v>0.47933884297520662</v>
      </c>
      <c r="Q70" s="160">
        <f t="shared" si="16"/>
        <v>0.50969196093163038</v>
      </c>
      <c r="R70" s="124">
        <f t="shared" si="17"/>
        <v>0.45319308790383173</v>
      </c>
      <c r="S70" s="124">
        <f t="shared" si="17"/>
        <v>0.29211269722013522</v>
      </c>
      <c r="T70" s="123">
        <f t="shared" si="18"/>
        <v>0.49451540195341848</v>
      </c>
      <c r="U70" s="124">
        <f t="shared" si="19"/>
        <v>0.48074129727022291</v>
      </c>
      <c r="V70" s="124">
        <f t="shared" si="9"/>
        <v>0.433584147257701</v>
      </c>
      <c r="W70" s="62" t="s">
        <v>243</v>
      </c>
    </row>
    <row r="71" spans="2:23" ht="169.5" customHeight="1">
      <c r="B71" s="56" t="s">
        <v>41</v>
      </c>
      <c r="C71" s="42" t="s">
        <v>244</v>
      </c>
      <c r="D71" s="42" t="s">
        <v>245</v>
      </c>
      <c r="E71" s="51" t="s">
        <v>79</v>
      </c>
      <c r="F71" s="75" t="s">
        <v>246</v>
      </c>
      <c r="G71" s="96">
        <f t="shared" si="3"/>
        <v>6788100</v>
      </c>
      <c r="H71" s="89">
        <v>1697025</v>
      </c>
      <c r="I71" s="46">
        <v>1697025</v>
      </c>
      <c r="J71" s="46">
        <v>1697025</v>
      </c>
      <c r="K71" s="47">
        <v>1697025</v>
      </c>
      <c r="L71" s="45">
        <v>1412652</v>
      </c>
      <c r="M71" s="46">
        <v>1144420</v>
      </c>
      <c r="N71" s="46">
        <v>920950</v>
      </c>
      <c r="O71" s="48">
        <v>806070</v>
      </c>
      <c r="P71" s="123">
        <f t="shared" si="15"/>
        <v>0.83242851460644363</v>
      </c>
      <c r="Q71" s="160">
        <f t="shared" si="16"/>
        <v>0.67436837995904597</v>
      </c>
      <c r="R71" s="124">
        <f t="shared" si="17"/>
        <v>0.5426849928551436</v>
      </c>
      <c r="S71" s="124">
        <f t="shared" si="17"/>
        <v>0.47499005612763512</v>
      </c>
      <c r="T71" s="123">
        <f t="shared" si="18"/>
        <v>0.75339844728274485</v>
      </c>
      <c r="U71" s="124">
        <f t="shared" si="19"/>
        <v>0.68316062914021103</v>
      </c>
      <c r="V71" s="124">
        <f t="shared" si="9"/>
        <v>0.63111798588706702</v>
      </c>
      <c r="W71" s="62" t="s">
        <v>247</v>
      </c>
    </row>
    <row r="72" spans="2:23" ht="169.5" customHeight="1">
      <c r="B72" s="56" t="s">
        <v>41</v>
      </c>
      <c r="C72" s="42" t="s">
        <v>248</v>
      </c>
      <c r="D72" s="42" t="s">
        <v>249</v>
      </c>
      <c r="E72" s="51" t="s">
        <v>79</v>
      </c>
      <c r="F72" s="75" t="s">
        <v>250</v>
      </c>
      <c r="G72" s="139">
        <f t="shared" si="3"/>
        <v>6388</v>
      </c>
      <c r="H72" s="89">
        <v>1597</v>
      </c>
      <c r="I72" s="46">
        <v>1597</v>
      </c>
      <c r="J72" s="46">
        <v>1597</v>
      </c>
      <c r="K72" s="47">
        <v>1597</v>
      </c>
      <c r="L72" s="45">
        <v>3321</v>
      </c>
      <c r="M72" s="46">
        <v>2702</v>
      </c>
      <c r="N72" s="46">
        <v>2299</v>
      </c>
      <c r="O72" s="48">
        <v>1268.78</v>
      </c>
      <c r="P72" s="123">
        <f t="shared" si="15"/>
        <v>2.0795241077019413</v>
      </c>
      <c r="Q72" s="160">
        <f t="shared" si="16"/>
        <v>1.6919223544145272</v>
      </c>
      <c r="R72" s="124">
        <f>IFERROR((N72/J72),"NO DISPONIBLE")</f>
        <v>1.4395742016280526</v>
      </c>
      <c r="S72" s="124">
        <f t="shared" si="17"/>
        <v>0.79447714464621166</v>
      </c>
      <c r="T72" s="123">
        <f t="shared" si="18"/>
        <v>1.8857232310582341</v>
      </c>
      <c r="U72" s="124">
        <f t="shared" si="19"/>
        <v>1.7370068879148404</v>
      </c>
      <c r="V72" s="124">
        <f t="shared" si="9"/>
        <v>1.5013744520976833</v>
      </c>
      <c r="W72" s="62" t="s">
        <v>251</v>
      </c>
    </row>
    <row r="73" spans="2:23" ht="169.5" customHeight="1">
      <c r="B73" s="56" t="s">
        <v>41</v>
      </c>
      <c r="C73" s="42" t="s">
        <v>252</v>
      </c>
      <c r="D73" s="42" t="s">
        <v>253</v>
      </c>
      <c r="E73" s="51" t="s">
        <v>79</v>
      </c>
      <c r="F73" s="75" t="s">
        <v>254</v>
      </c>
      <c r="G73" s="139">
        <f t="shared" si="3"/>
        <v>800</v>
      </c>
      <c r="H73" s="89">
        <v>200</v>
      </c>
      <c r="I73" s="46">
        <v>200</v>
      </c>
      <c r="J73" s="46">
        <v>200</v>
      </c>
      <c r="K73" s="47">
        <v>200</v>
      </c>
      <c r="L73" s="45">
        <v>85</v>
      </c>
      <c r="M73" s="46">
        <v>92</v>
      </c>
      <c r="N73" s="46">
        <v>46</v>
      </c>
      <c r="O73" s="48">
        <v>433</v>
      </c>
      <c r="P73" s="123">
        <f t="shared" si="15"/>
        <v>0.42499999999999999</v>
      </c>
      <c r="Q73" s="160">
        <f t="shared" si="16"/>
        <v>0.46</v>
      </c>
      <c r="R73" s="124">
        <f t="shared" si="17"/>
        <v>0.23</v>
      </c>
      <c r="S73" s="124">
        <f t="shared" si="17"/>
        <v>2.165</v>
      </c>
      <c r="T73" s="123">
        <f t="shared" si="18"/>
        <v>0.4425</v>
      </c>
      <c r="U73" s="124">
        <f t="shared" si="19"/>
        <v>0.37166666666666665</v>
      </c>
      <c r="V73" s="124">
        <f t="shared" si="9"/>
        <v>0.82</v>
      </c>
      <c r="W73" s="62" t="s">
        <v>255</v>
      </c>
    </row>
    <row r="74" spans="2:23" ht="169.5" customHeight="1">
      <c r="B74" s="56" t="s">
        <v>41</v>
      </c>
      <c r="C74" s="42" t="s">
        <v>256</v>
      </c>
      <c r="D74" s="42" t="s">
        <v>257</v>
      </c>
      <c r="E74" s="51" t="s">
        <v>79</v>
      </c>
      <c r="F74" s="75" t="s">
        <v>258</v>
      </c>
      <c r="G74" s="96">
        <f t="shared" si="3"/>
        <v>1863400</v>
      </c>
      <c r="H74" s="89">
        <v>465850</v>
      </c>
      <c r="I74" s="46">
        <v>465850</v>
      </c>
      <c r="J74" s="46">
        <v>465850</v>
      </c>
      <c r="K74" s="47">
        <v>465850</v>
      </c>
      <c r="L74" s="45">
        <v>114300</v>
      </c>
      <c r="M74" s="46">
        <v>128900</v>
      </c>
      <c r="N74" s="46">
        <v>48400</v>
      </c>
      <c r="O74" s="48">
        <v>37150</v>
      </c>
      <c r="P74" s="123">
        <f t="shared" si="15"/>
        <v>0.24535794783728668</v>
      </c>
      <c r="Q74" s="160">
        <f t="shared" si="16"/>
        <v>0.2766985081034668</v>
      </c>
      <c r="R74" s="124">
        <f t="shared" si="17"/>
        <v>0.1038961038961039</v>
      </c>
      <c r="S74" s="124">
        <f t="shared" si="17"/>
        <v>7.9746699581410327E-2</v>
      </c>
      <c r="T74" s="123">
        <f t="shared" si="18"/>
        <v>0.26102822797037672</v>
      </c>
      <c r="U74" s="124">
        <f t="shared" si="19"/>
        <v>0.20865085327895244</v>
      </c>
      <c r="V74" s="124">
        <f t="shared" si="9"/>
        <v>0.17642481485456693</v>
      </c>
      <c r="W74" s="62" t="s">
        <v>259</v>
      </c>
    </row>
    <row r="75" spans="2:23" ht="169.5" customHeight="1">
      <c r="B75" s="56" t="s">
        <v>41</v>
      </c>
      <c r="C75" s="42" t="s">
        <v>260</v>
      </c>
      <c r="D75" s="42" t="s">
        <v>261</v>
      </c>
      <c r="E75" s="51" t="s">
        <v>79</v>
      </c>
      <c r="F75" s="75" t="s">
        <v>262</v>
      </c>
      <c r="G75" s="139">
        <f t="shared" si="3"/>
        <v>80</v>
      </c>
      <c r="H75" s="89">
        <v>20</v>
      </c>
      <c r="I75" s="46">
        <v>20</v>
      </c>
      <c r="J75" s="46">
        <v>20</v>
      </c>
      <c r="K75" s="47">
        <v>20</v>
      </c>
      <c r="L75" s="45">
        <v>18</v>
      </c>
      <c r="M75" s="46">
        <v>18</v>
      </c>
      <c r="N75" s="46">
        <v>17</v>
      </c>
      <c r="O75" s="48">
        <v>14</v>
      </c>
      <c r="P75" s="123">
        <f t="shared" si="15"/>
        <v>0.9</v>
      </c>
      <c r="Q75" s="160">
        <f t="shared" si="16"/>
        <v>0.9</v>
      </c>
      <c r="R75" s="124">
        <f t="shared" si="17"/>
        <v>0.85</v>
      </c>
      <c r="S75" s="124">
        <f t="shared" si="17"/>
        <v>0.7</v>
      </c>
      <c r="T75" s="123">
        <f t="shared" si="18"/>
        <v>0.9</v>
      </c>
      <c r="U75" s="124">
        <f t="shared" si="19"/>
        <v>0.8833333333333333</v>
      </c>
      <c r="V75" s="124">
        <f t="shared" si="9"/>
        <v>0.83750000000000002</v>
      </c>
      <c r="W75" s="62" t="s">
        <v>263</v>
      </c>
    </row>
    <row r="76" spans="2:23" ht="169.5" customHeight="1">
      <c r="B76" s="56" t="s">
        <v>41</v>
      </c>
      <c r="C76" s="42" t="s">
        <v>264</v>
      </c>
      <c r="D76" s="42" t="s">
        <v>265</v>
      </c>
      <c r="E76" s="51" t="s">
        <v>79</v>
      </c>
      <c r="F76" s="75" t="s">
        <v>266</v>
      </c>
      <c r="G76" s="139">
        <f t="shared" si="3"/>
        <v>36</v>
      </c>
      <c r="H76" s="89">
        <v>9</v>
      </c>
      <c r="I76" s="46">
        <v>9</v>
      </c>
      <c r="J76" s="46">
        <v>9</v>
      </c>
      <c r="K76" s="47">
        <v>9</v>
      </c>
      <c r="L76" s="45">
        <v>8</v>
      </c>
      <c r="M76" s="46">
        <v>9</v>
      </c>
      <c r="N76" s="46">
        <v>5</v>
      </c>
      <c r="O76" s="48">
        <v>8</v>
      </c>
      <c r="P76" s="123">
        <f t="shared" si="15"/>
        <v>0.88888888888888884</v>
      </c>
      <c r="Q76" s="160">
        <f t="shared" si="16"/>
        <v>1</v>
      </c>
      <c r="R76" s="124">
        <f t="shared" si="17"/>
        <v>0.55555555555555558</v>
      </c>
      <c r="S76" s="124">
        <f t="shared" si="17"/>
        <v>0.88888888888888884</v>
      </c>
      <c r="T76" s="123">
        <f t="shared" si="18"/>
        <v>0.94444444444444442</v>
      </c>
      <c r="U76" s="124">
        <f t="shared" si="19"/>
        <v>0.81481481481481477</v>
      </c>
      <c r="V76" s="124">
        <f t="shared" si="9"/>
        <v>0.83333333333333337</v>
      </c>
      <c r="W76" s="62" t="s">
        <v>267</v>
      </c>
    </row>
    <row r="77" spans="2:23" ht="169.5" customHeight="1">
      <c r="B77" s="56" t="s">
        <v>41</v>
      </c>
      <c r="C77" s="42" t="s">
        <v>268</v>
      </c>
      <c r="D77" s="42" t="s">
        <v>269</v>
      </c>
      <c r="E77" s="51" t="s">
        <v>79</v>
      </c>
      <c r="F77" s="75" t="s">
        <v>270</v>
      </c>
      <c r="G77" s="139">
        <f t="shared" si="3"/>
        <v>240</v>
      </c>
      <c r="H77" s="89">
        <v>60</v>
      </c>
      <c r="I77" s="46">
        <v>60</v>
      </c>
      <c r="J77" s="46">
        <v>60</v>
      </c>
      <c r="K77" s="47">
        <v>60</v>
      </c>
      <c r="L77" s="45">
        <v>56</v>
      </c>
      <c r="M77" s="46">
        <v>55</v>
      </c>
      <c r="N77" s="46">
        <v>60</v>
      </c>
      <c r="O77" s="48">
        <v>60</v>
      </c>
      <c r="P77" s="123">
        <f t="shared" si="15"/>
        <v>0.93333333333333335</v>
      </c>
      <c r="Q77" s="160">
        <f t="shared" si="16"/>
        <v>0.91666666666666663</v>
      </c>
      <c r="R77" s="124">
        <f t="shared" si="17"/>
        <v>1</v>
      </c>
      <c r="S77" s="124">
        <f t="shared" si="17"/>
        <v>1</v>
      </c>
      <c r="T77" s="123">
        <f t="shared" si="18"/>
        <v>0.92500000000000004</v>
      </c>
      <c r="U77" s="124">
        <f t="shared" si="19"/>
        <v>0.95</v>
      </c>
      <c r="V77" s="124">
        <f t="shared" si="9"/>
        <v>0.96250000000000002</v>
      </c>
      <c r="W77" s="62" t="s">
        <v>271</v>
      </c>
    </row>
    <row r="78" spans="2:23" ht="128.25" customHeight="1">
      <c r="B78" s="49" t="s">
        <v>272</v>
      </c>
      <c r="C78" s="4" t="s">
        <v>273</v>
      </c>
      <c r="D78" s="5" t="s">
        <v>274</v>
      </c>
      <c r="E78" s="54" t="s">
        <v>30</v>
      </c>
      <c r="F78" s="79" t="s">
        <v>275</v>
      </c>
      <c r="G78" s="94">
        <f t="shared" si="3"/>
        <v>5000</v>
      </c>
      <c r="H78" s="73">
        <v>1250</v>
      </c>
      <c r="I78" s="17">
        <v>1250</v>
      </c>
      <c r="J78" s="17">
        <v>1250</v>
      </c>
      <c r="K78" s="18">
        <v>1250</v>
      </c>
      <c r="L78" s="16">
        <v>1100</v>
      </c>
      <c r="M78" s="46">
        <v>1000</v>
      </c>
      <c r="N78" s="46">
        <v>1050</v>
      </c>
      <c r="O78" s="48">
        <v>850</v>
      </c>
      <c r="P78" s="123">
        <f t="shared" si="15"/>
        <v>0.88</v>
      </c>
      <c r="Q78" s="160">
        <f t="shared" si="16"/>
        <v>0.8</v>
      </c>
      <c r="R78" s="124">
        <f t="shared" si="17"/>
        <v>0.84</v>
      </c>
      <c r="S78" s="124">
        <f t="shared" si="17"/>
        <v>0.68</v>
      </c>
      <c r="T78" s="123">
        <f t="shared" si="18"/>
        <v>0.84</v>
      </c>
      <c r="U78" s="124">
        <f t="shared" si="19"/>
        <v>0.84</v>
      </c>
      <c r="V78" s="124">
        <f t="shared" si="9"/>
        <v>0.8</v>
      </c>
      <c r="W78" s="72" t="s">
        <v>276</v>
      </c>
    </row>
    <row r="79" spans="2:23" ht="128.25" customHeight="1">
      <c r="B79" s="56" t="s">
        <v>41</v>
      </c>
      <c r="C79" s="59" t="s">
        <v>277</v>
      </c>
      <c r="D79" s="6" t="s">
        <v>278</v>
      </c>
      <c r="E79" s="50" t="s">
        <v>30</v>
      </c>
      <c r="F79" s="3" t="s">
        <v>279</v>
      </c>
      <c r="G79" s="95">
        <f t="shared" si="3"/>
        <v>18240</v>
      </c>
      <c r="H79" s="73">
        <v>4560</v>
      </c>
      <c r="I79" s="17">
        <v>4560</v>
      </c>
      <c r="J79" s="17">
        <v>4560</v>
      </c>
      <c r="K79" s="18">
        <v>4560</v>
      </c>
      <c r="L79" s="16">
        <v>4200</v>
      </c>
      <c r="M79" s="46">
        <v>4650</v>
      </c>
      <c r="N79" s="46">
        <v>4425</v>
      </c>
      <c r="O79" s="48">
        <v>3450</v>
      </c>
      <c r="P79" s="123">
        <f t="shared" si="15"/>
        <v>0.92105263157894735</v>
      </c>
      <c r="Q79" s="160">
        <f t="shared" si="16"/>
        <v>1.0197368421052631</v>
      </c>
      <c r="R79" s="124">
        <f t="shared" si="17"/>
        <v>0.97039473684210531</v>
      </c>
      <c r="S79" s="124">
        <f t="shared" si="17"/>
        <v>0.75657894736842102</v>
      </c>
      <c r="T79" s="123">
        <f t="shared" si="18"/>
        <v>0.97039473684210531</v>
      </c>
      <c r="U79" s="124">
        <f t="shared" si="19"/>
        <v>0.97039473684210531</v>
      </c>
      <c r="V79" s="124">
        <f t="shared" si="9"/>
        <v>0.91694078947368418</v>
      </c>
      <c r="W79" s="82" t="s">
        <v>280</v>
      </c>
    </row>
    <row r="80" spans="2:23" ht="128.25" customHeight="1">
      <c r="B80" s="56" t="s">
        <v>41</v>
      </c>
      <c r="C80" s="42" t="s">
        <v>281</v>
      </c>
      <c r="D80" s="43" t="s">
        <v>282</v>
      </c>
      <c r="E80" s="50" t="s">
        <v>30</v>
      </c>
      <c r="F80" s="44" t="s">
        <v>283</v>
      </c>
      <c r="G80" s="96">
        <f t="shared" si="3"/>
        <v>4200</v>
      </c>
      <c r="H80" s="89">
        <v>1050</v>
      </c>
      <c r="I80" s="46">
        <v>1050</v>
      </c>
      <c r="J80" s="46">
        <v>1050</v>
      </c>
      <c r="K80" s="47">
        <v>1050</v>
      </c>
      <c r="L80" s="45">
        <v>1132</v>
      </c>
      <c r="M80" s="46">
        <v>1206</v>
      </c>
      <c r="N80" s="46">
        <v>1134</v>
      </c>
      <c r="O80" s="48">
        <v>972</v>
      </c>
      <c r="P80" s="123">
        <f t="shared" si="15"/>
        <v>1.078095238095238</v>
      </c>
      <c r="Q80" s="160">
        <f t="shared" si="16"/>
        <v>1.1485714285714286</v>
      </c>
      <c r="R80" s="124">
        <f t="shared" si="17"/>
        <v>1.08</v>
      </c>
      <c r="S80" s="124">
        <f t="shared" si="17"/>
        <v>0.92571428571428571</v>
      </c>
      <c r="T80" s="123">
        <f t="shared" si="18"/>
        <v>1.1133333333333333</v>
      </c>
      <c r="U80" s="124">
        <f t="shared" si="19"/>
        <v>1.1022222222222222</v>
      </c>
      <c r="V80" s="124">
        <f t="shared" si="9"/>
        <v>1.0580952380952382</v>
      </c>
      <c r="W80" s="62" t="s">
        <v>284</v>
      </c>
    </row>
    <row r="81" spans="2:23" ht="128.25" customHeight="1">
      <c r="B81" s="56" t="s">
        <v>41</v>
      </c>
      <c r="C81" s="42" t="s">
        <v>285</v>
      </c>
      <c r="D81" s="43" t="s">
        <v>286</v>
      </c>
      <c r="E81" s="51" t="s">
        <v>30</v>
      </c>
      <c r="F81" s="44" t="s">
        <v>287</v>
      </c>
      <c r="G81" s="96">
        <f t="shared" si="3"/>
        <v>363000</v>
      </c>
      <c r="H81" s="89">
        <v>90750</v>
      </c>
      <c r="I81" s="46">
        <v>90750</v>
      </c>
      <c r="J81" s="46">
        <v>90750</v>
      </c>
      <c r="K81" s="47">
        <v>90750</v>
      </c>
      <c r="L81" s="141">
        <v>82418.37</v>
      </c>
      <c r="M81" s="46">
        <v>85811</v>
      </c>
      <c r="N81" s="46">
        <v>94083</v>
      </c>
      <c r="O81" s="48">
        <v>85898.65</v>
      </c>
      <c r="P81" s="123">
        <f t="shared" si="15"/>
        <v>0.90819140495867767</v>
      </c>
      <c r="Q81" s="160">
        <f t="shared" si="16"/>
        <v>0.94557575757575762</v>
      </c>
      <c r="R81" s="124">
        <f t="shared" si="17"/>
        <v>1.0367272727272727</v>
      </c>
      <c r="S81" s="124">
        <f t="shared" si="17"/>
        <v>0.94654159779614322</v>
      </c>
      <c r="T81" s="123">
        <f t="shared" si="18"/>
        <v>0.92688358126721759</v>
      </c>
      <c r="U81" s="124">
        <f t="shared" si="19"/>
        <v>0.96349814508723597</v>
      </c>
      <c r="V81" s="124">
        <f t="shared" si="9"/>
        <v>0.95925900826446286</v>
      </c>
      <c r="W81" s="62" t="s">
        <v>288</v>
      </c>
    </row>
    <row r="82" spans="2:23" ht="128.25" customHeight="1">
      <c r="B82" s="56" t="s">
        <v>41</v>
      </c>
      <c r="C82" s="42" t="s">
        <v>289</v>
      </c>
      <c r="D82" s="43" t="s">
        <v>290</v>
      </c>
      <c r="E82" s="51" t="s">
        <v>30</v>
      </c>
      <c r="F82" s="44" t="s">
        <v>291</v>
      </c>
      <c r="G82" s="96">
        <f t="shared" ref="G82:G105" si="20">SUM(H82:K82)</f>
        <v>140</v>
      </c>
      <c r="H82" s="89">
        <v>35</v>
      </c>
      <c r="I82" s="46">
        <v>35</v>
      </c>
      <c r="J82" s="46">
        <v>35</v>
      </c>
      <c r="K82" s="47">
        <v>35</v>
      </c>
      <c r="L82" s="45">
        <v>28</v>
      </c>
      <c r="M82" s="46">
        <v>26</v>
      </c>
      <c r="N82" s="46">
        <v>22</v>
      </c>
      <c r="O82" s="48">
        <v>18</v>
      </c>
      <c r="P82" s="123">
        <f t="shared" si="15"/>
        <v>0.8</v>
      </c>
      <c r="Q82" s="160">
        <f t="shared" si="16"/>
        <v>0.74285714285714288</v>
      </c>
      <c r="R82" s="124">
        <f t="shared" si="17"/>
        <v>0.62857142857142856</v>
      </c>
      <c r="S82" s="124">
        <f t="shared" si="17"/>
        <v>0.51428571428571423</v>
      </c>
      <c r="T82" s="123">
        <f t="shared" si="18"/>
        <v>0.77142857142857146</v>
      </c>
      <c r="U82" s="124">
        <f t="shared" si="19"/>
        <v>0.72380952380952379</v>
      </c>
      <c r="V82" s="124">
        <f t="shared" si="9"/>
        <v>0.67142857142857137</v>
      </c>
      <c r="W82" s="62" t="s">
        <v>292</v>
      </c>
    </row>
    <row r="83" spans="2:23" ht="128.25" customHeight="1">
      <c r="B83" s="56" t="s">
        <v>41</v>
      </c>
      <c r="C83" s="42" t="s">
        <v>293</v>
      </c>
      <c r="D83" s="43" t="s">
        <v>294</v>
      </c>
      <c r="E83" s="51" t="s">
        <v>30</v>
      </c>
      <c r="F83" s="44" t="s">
        <v>295</v>
      </c>
      <c r="G83" s="96">
        <f t="shared" si="20"/>
        <v>20</v>
      </c>
      <c r="H83" s="89">
        <v>5</v>
      </c>
      <c r="I83" s="46">
        <v>5</v>
      </c>
      <c r="J83" s="46">
        <v>5</v>
      </c>
      <c r="K83" s="47">
        <v>5</v>
      </c>
      <c r="L83" s="45">
        <v>4</v>
      </c>
      <c r="M83" s="46">
        <v>4</v>
      </c>
      <c r="N83" s="46">
        <v>3</v>
      </c>
      <c r="O83" s="48">
        <v>3</v>
      </c>
      <c r="P83" s="123">
        <f t="shared" ref="P83:S97" si="21">IFERROR((L83/H83),"NO DISPONIBLE")</f>
        <v>0.8</v>
      </c>
      <c r="Q83" s="160">
        <f t="shared" si="21"/>
        <v>0.8</v>
      </c>
      <c r="R83" s="124">
        <f t="shared" si="21"/>
        <v>0.6</v>
      </c>
      <c r="S83" s="124">
        <f t="shared" si="21"/>
        <v>0.6</v>
      </c>
      <c r="T83" s="123">
        <f t="shared" si="18"/>
        <v>0.8</v>
      </c>
      <c r="U83" s="124">
        <f t="shared" si="19"/>
        <v>0.73333333333333328</v>
      </c>
      <c r="V83" s="124">
        <f t="shared" ref="V83:V105" si="22">IFERROR(((L83+M83+N83+O83)/(H83+I83+J83+K83)),"NO DISPONIBLE")</f>
        <v>0.7</v>
      </c>
      <c r="W83" s="62" t="s">
        <v>296</v>
      </c>
    </row>
    <row r="84" spans="2:23" ht="124.15">
      <c r="B84" s="49" t="s">
        <v>297</v>
      </c>
      <c r="C84" s="4" t="s">
        <v>298</v>
      </c>
      <c r="D84" s="4" t="s">
        <v>299</v>
      </c>
      <c r="E84" s="54" t="s">
        <v>79</v>
      </c>
      <c r="F84" s="55" t="s">
        <v>300</v>
      </c>
      <c r="G84" s="94">
        <f t="shared" si="20"/>
        <v>1100</v>
      </c>
      <c r="H84" s="73">
        <v>275</v>
      </c>
      <c r="I84" s="17">
        <v>275</v>
      </c>
      <c r="J84" s="17">
        <v>275</v>
      </c>
      <c r="K84" s="18">
        <v>275</v>
      </c>
      <c r="L84" s="16">
        <v>250</v>
      </c>
      <c r="M84" s="46">
        <v>247</v>
      </c>
      <c r="N84" s="46">
        <v>298</v>
      </c>
      <c r="O84" s="48">
        <v>248</v>
      </c>
      <c r="P84" s="123">
        <f t="shared" si="21"/>
        <v>0.90909090909090906</v>
      </c>
      <c r="Q84" s="160">
        <f t="shared" si="21"/>
        <v>0.89818181818181819</v>
      </c>
      <c r="R84" s="124">
        <f t="shared" si="21"/>
        <v>1.0836363636363637</v>
      </c>
      <c r="S84" s="124">
        <f t="shared" si="21"/>
        <v>0.90181818181818185</v>
      </c>
      <c r="T84" s="123">
        <f t="shared" si="18"/>
        <v>0.90363636363636368</v>
      </c>
      <c r="U84" s="124">
        <f t="shared" si="19"/>
        <v>0.96363636363636362</v>
      </c>
      <c r="V84" s="124">
        <f t="shared" si="22"/>
        <v>0.94818181818181824</v>
      </c>
      <c r="W84" s="72" t="s">
        <v>301</v>
      </c>
    </row>
    <row r="85" spans="2:23" ht="124.15">
      <c r="B85" s="52" t="s">
        <v>41</v>
      </c>
      <c r="C85" s="59" t="s">
        <v>302</v>
      </c>
      <c r="D85" s="6" t="s">
        <v>303</v>
      </c>
      <c r="E85" s="50" t="s">
        <v>79</v>
      </c>
      <c r="F85" s="57" t="s">
        <v>304</v>
      </c>
      <c r="G85" s="97">
        <f t="shared" si="20"/>
        <v>1320</v>
      </c>
      <c r="H85" s="73">
        <v>330</v>
      </c>
      <c r="I85" s="17">
        <v>330</v>
      </c>
      <c r="J85" s="17">
        <v>330</v>
      </c>
      <c r="K85" s="18">
        <v>330</v>
      </c>
      <c r="L85" s="16">
        <v>240</v>
      </c>
      <c r="M85" s="46">
        <v>237</v>
      </c>
      <c r="N85" s="46">
        <v>289</v>
      </c>
      <c r="O85" s="48">
        <v>232</v>
      </c>
      <c r="P85" s="123">
        <f t="shared" ref="P85:P88" si="23">IFERROR((L85/H85),"NO DISPONIBLE")</f>
        <v>0.72727272727272729</v>
      </c>
      <c r="Q85" s="160">
        <f t="shared" ref="Q85:Q88" si="24">IFERROR((M85/I85),"NO DISPONIBLE")</f>
        <v>0.71818181818181814</v>
      </c>
      <c r="R85" s="124">
        <f t="shared" ref="R85:R88" si="25">IFERROR((N85/J85),"NO DISPONIBLE")</f>
        <v>0.87575757575757573</v>
      </c>
      <c r="S85" s="124">
        <f t="shared" si="21"/>
        <v>0.70303030303030301</v>
      </c>
      <c r="T85" s="123">
        <f t="shared" si="18"/>
        <v>0.72272727272727277</v>
      </c>
      <c r="U85" s="124">
        <f t="shared" si="19"/>
        <v>0.77373737373737372</v>
      </c>
      <c r="V85" s="124">
        <f t="shared" si="22"/>
        <v>0.7560606060606061</v>
      </c>
      <c r="W85" s="62" t="s">
        <v>305</v>
      </c>
    </row>
    <row r="86" spans="2:23" ht="124.15">
      <c r="B86" s="52" t="s">
        <v>41</v>
      </c>
      <c r="C86" s="59" t="s">
        <v>306</v>
      </c>
      <c r="D86" s="6" t="s">
        <v>307</v>
      </c>
      <c r="E86" s="50" t="s">
        <v>79</v>
      </c>
      <c r="F86" s="57" t="s">
        <v>308</v>
      </c>
      <c r="G86" s="97">
        <f t="shared" si="20"/>
        <v>792</v>
      </c>
      <c r="H86" s="73">
        <v>198</v>
      </c>
      <c r="I86" s="17">
        <v>198</v>
      </c>
      <c r="J86" s="17">
        <v>198</v>
      </c>
      <c r="K86" s="18">
        <v>198</v>
      </c>
      <c r="L86" s="16">
        <v>95</v>
      </c>
      <c r="M86" s="46">
        <v>248</v>
      </c>
      <c r="N86" s="46">
        <v>132</v>
      </c>
      <c r="O86" s="48">
        <v>141</v>
      </c>
      <c r="P86" s="123">
        <f t="shared" si="23"/>
        <v>0.47979797979797978</v>
      </c>
      <c r="Q86" s="160">
        <f t="shared" si="24"/>
        <v>1.2525252525252526</v>
      </c>
      <c r="R86" s="124">
        <f t="shared" si="25"/>
        <v>0.66666666666666663</v>
      </c>
      <c r="S86" s="124">
        <f t="shared" si="21"/>
        <v>0.71212121212121215</v>
      </c>
      <c r="T86" s="123">
        <f t="shared" si="18"/>
        <v>0.86616161616161613</v>
      </c>
      <c r="U86" s="124">
        <f t="shared" si="19"/>
        <v>0.79966329966329963</v>
      </c>
      <c r="V86" s="124">
        <f t="shared" si="22"/>
        <v>0.77777777777777779</v>
      </c>
      <c r="W86" s="62" t="s">
        <v>309</v>
      </c>
    </row>
    <row r="87" spans="2:23" ht="110.45">
      <c r="B87" s="52" t="s">
        <v>41</v>
      </c>
      <c r="C87" s="59" t="s">
        <v>310</v>
      </c>
      <c r="D87" s="6" t="s">
        <v>311</v>
      </c>
      <c r="E87" s="50" t="s">
        <v>79</v>
      </c>
      <c r="F87" s="57" t="s">
        <v>312</v>
      </c>
      <c r="G87" s="97">
        <f t="shared" si="20"/>
        <v>132</v>
      </c>
      <c r="H87" s="73">
        <v>33</v>
      </c>
      <c r="I87" s="17">
        <v>33</v>
      </c>
      <c r="J87" s="17">
        <v>33</v>
      </c>
      <c r="K87" s="18">
        <v>33</v>
      </c>
      <c r="L87" s="16">
        <v>5</v>
      </c>
      <c r="M87" s="46">
        <v>17</v>
      </c>
      <c r="N87" s="46">
        <v>15</v>
      </c>
      <c r="O87" s="48">
        <v>25</v>
      </c>
      <c r="P87" s="123">
        <f t="shared" si="23"/>
        <v>0.15151515151515152</v>
      </c>
      <c r="Q87" s="160">
        <f t="shared" si="24"/>
        <v>0.51515151515151514</v>
      </c>
      <c r="R87" s="124">
        <f t="shared" si="25"/>
        <v>0.45454545454545453</v>
      </c>
      <c r="S87" s="124">
        <f t="shared" si="21"/>
        <v>0.75757575757575757</v>
      </c>
      <c r="T87" s="123">
        <f t="shared" si="18"/>
        <v>0.33333333333333331</v>
      </c>
      <c r="U87" s="124">
        <f t="shared" si="19"/>
        <v>0.37373737373737376</v>
      </c>
      <c r="V87" s="124">
        <f t="shared" si="22"/>
        <v>0.46969696969696972</v>
      </c>
      <c r="W87" s="62" t="s">
        <v>313</v>
      </c>
    </row>
    <row r="88" spans="2:23" ht="105.75" customHeight="1">
      <c r="B88" s="49" t="s">
        <v>314</v>
      </c>
      <c r="C88" s="136" t="s">
        <v>315</v>
      </c>
      <c r="D88" s="5" t="s">
        <v>316</v>
      </c>
      <c r="E88" s="54" t="s">
        <v>30</v>
      </c>
      <c r="F88" s="77" t="s">
        <v>317</v>
      </c>
      <c r="G88" s="108">
        <f>SUM(H88:K88)</f>
        <v>52</v>
      </c>
      <c r="H88" s="73">
        <v>4</v>
      </c>
      <c r="I88" s="17">
        <v>15</v>
      </c>
      <c r="J88" s="17">
        <v>24</v>
      </c>
      <c r="K88" s="18">
        <v>9</v>
      </c>
      <c r="L88" s="16">
        <v>11</v>
      </c>
      <c r="M88" s="46">
        <v>8</v>
      </c>
      <c r="N88" s="46">
        <v>10</v>
      </c>
      <c r="O88" s="48">
        <v>20</v>
      </c>
      <c r="P88" s="123">
        <f t="shared" si="23"/>
        <v>2.75</v>
      </c>
      <c r="Q88" s="160">
        <f t="shared" si="24"/>
        <v>0.53333333333333333</v>
      </c>
      <c r="R88" s="124">
        <f t="shared" si="25"/>
        <v>0.41666666666666669</v>
      </c>
      <c r="S88" s="124">
        <f t="shared" si="21"/>
        <v>2.2222222222222223</v>
      </c>
      <c r="T88" s="123">
        <f t="shared" si="18"/>
        <v>1</v>
      </c>
      <c r="U88" s="124">
        <f t="shared" si="19"/>
        <v>0.67441860465116277</v>
      </c>
      <c r="V88" s="124">
        <f t="shared" si="22"/>
        <v>0.94230769230769229</v>
      </c>
      <c r="W88" s="168" t="s">
        <v>318</v>
      </c>
    </row>
    <row r="89" spans="2:23" ht="105.75" customHeight="1">
      <c r="B89" s="52" t="s">
        <v>41</v>
      </c>
      <c r="C89" s="137" t="s">
        <v>319</v>
      </c>
      <c r="D89" s="6" t="s">
        <v>320</v>
      </c>
      <c r="E89" s="50" t="s">
        <v>30</v>
      </c>
      <c r="F89" s="78" t="s">
        <v>317</v>
      </c>
      <c r="G89" s="100">
        <f t="shared" si="20"/>
        <v>29</v>
      </c>
      <c r="H89" s="73">
        <v>1</v>
      </c>
      <c r="I89" s="17">
        <v>8</v>
      </c>
      <c r="J89" s="17">
        <v>15</v>
      </c>
      <c r="K89" s="18">
        <v>5</v>
      </c>
      <c r="L89" s="16">
        <v>10</v>
      </c>
      <c r="M89" s="46">
        <v>2</v>
      </c>
      <c r="N89" s="46">
        <v>3</v>
      </c>
      <c r="O89" s="48">
        <v>8</v>
      </c>
      <c r="P89" s="123">
        <f>IFERROR((L89/H89),"NO DISPONIBLE")</f>
        <v>10</v>
      </c>
      <c r="Q89" s="160">
        <f>IFERROR((M89/I89),"NO DISPONIBLE")</f>
        <v>0.25</v>
      </c>
      <c r="R89" s="124">
        <f>IFERROR((N89/J89),"NO DISPONIBLE")</f>
        <v>0.2</v>
      </c>
      <c r="S89" s="124">
        <f t="shared" si="21"/>
        <v>1.6</v>
      </c>
      <c r="T89" s="123">
        <f t="shared" si="18"/>
        <v>1.3333333333333333</v>
      </c>
      <c r="U89" s="124">
        <f t="shared" si="19"/>
        <v>0.625</v>
      </c>
      <c r="V89" s="124">
        <f t="shared" si="22"/>
        <v>0.7931034482758621</v>
      </c>
      <c r="W89" s="169" t="s">
        <v>321</v>
      </c>
    </row>
    <row r="90" spans="2:23" ht="105.75" customHeight="1">
      <c r="B90" s="52" t="s">
        <v>41</v>
      </c>
      <c r="C90" s="137" t="s">
        <v>322</v>
      </c>
      <c r="D90" s="6" t="s">
        <v>323</v>
      </c>
      <c r="E90" s="50" t="s">
        <v>30</v>
      </c>
      <c r="F90" s="78" t="s">
        <v>324</v>
      </c>
      <c r="G90" s="100">
        <f t="shared" si="20"/>
        <v>12</v>
      </c>
      <c r="H90" s="73">
        <v>1</v>
      </c>
      <c r="I90" s="17">
        <v>4</v>
      </c>
      <c r="J90" s="17">
        <v>5</v>
      </c>
      <c r="K90" s="18">
        <v>2</v>
      </c>
      <c r="L90" s="16">
        <v>0</v>
      </c>
      <c r="M90" s="46">
        <v>3</v>
      </c>
      <c r="N90" s="46">
        <v>5</v>
      </c>
      <c r="O90" s="48">
        <v>12</v>
      </c>
      <c r="P90" s="123">
        <f t="shared" ref="P90:P105" si="26">IFERROR((L90/H90),"NO DISPONIBLE")</f>
        <v>0</v>
      </c>
      <c r="Q90" s="160">
        <f t="shared" ref="Q90:Q105" si="27">IFERROR((M90/I90),"NO DISPONIBLE")</f>
        <v>0.75</v>
      </c>
      <c r="R90" s="124">
        <f t="shared" ref="R90:S105" si="28">IFERROR((N90/J90),"NO DISPONIBLE")</f>
        <v>1</v>
      </c>
      <c r="S90" s="124">
        <f t="shared" si="21"/>
        <v>6</v>
      </c>
      <c r="T90" s="123">
        <f t="shared" si="18"/>
        <v>0.6</v>
      </c>
      <c r="U90" s="124">
        <f t="shared" si="19"/>
        <v>0.8</v>
      </c>
      <c r="V90" s="124">
        <f t="shared" si="22"/>
        <v>1.6666666666666667</v>
      </c>
      <c r="W90" s="169" t="s">
        <v>325</v>
      </c>
    </row>
    <row r="91" spans="2:23" ht="105.75" customHeight="1">
      <c r="B91" s="52" t="s">
        <v>41</v>
      </c>
      <c r="C91" s="137" t="s">
        <v>326</v>
      </c>
      <c r="D91" s="6" t="s">
        <v>327</v>
      </c>
      <c r="E91" s="50" t="s">
        <v>30</v>
      </c>
      <c r="F91" s="78" t="s">
        <v>324</v>
      </c>
      <c r="G91" s="100">
        <f t="shared" si="20"/>
        <v>5</v>
      </c>
      <c r="H91" s="73">
        <v>1</v>
      </c>
      <c r="I91" s="17">
        <v>1</v>
      </c>
      <c r="J91" s="17">
        <v>2</v>
      </c>
      <c r="K91" s="18">
        <v>1</v>
      </c>
      <c r="L91" s="16">
        <v>1</v>
      </c>
      <c r="M91" s="46">
        <v>2</v>
      </c>
      <c r="N91" s="46">
        <v>1</v>
      </c>
      <c r="O91" s="48">
        <v>0</v>
      </c>
      <c r="P91" s="123">
        <f t="shared" si="26"/>
        <v>1</v>
      </c>
      <c r="Q91" s="160">
        <f t="shared" si="27"/>
        <v>2</v>
      </c>
      <c r="R91" s="124">
        <f t="shared" si="28"/>
        <v>0.5</v>
      </c>
      <c r="S91" s="124">
        <f t="shared" si="21"/>
        <v>0</v>
      </c>
      <c r="T91" s="123">
        <f t="shared" si="18"/>
        <v>1.5</v>
      </c>
      <c r="U91" s="124">
        <f t="shared" si="19"/>
        <v>1</v>
      </c>
      <c r="V91" s="124">
        <f t="shared" si="22"/>
        <v>0.8</v>
      </c>
      <c r="W91" s="170" t="s">
        <v>328</v>
      </c>
    </row>
    <row r="92" spans="2:23" ht="105.75" customHeight="1">
      <c r="B92" s="52" t="s">
        <v>41</v>
      </c>
      <c r="C92" s="137" t="s">
        <v>329</v>
      </c>
      <c r="D92" s="6" t="s">
        <v>330</v>
      </c>
      <c r="E92" s="50" t="s">
        <v>30</v>
      </c>
      <c r="F92" s="78" t="s">
        <v>331</v>
      </c>
      <c r="G92" s="100">
        <f t="shared" si="20"/>
        <v>6</v>
      </c>
      <c r="H92" s="73">
        <v>1</v>
      </c>
      <c r="I92" s="17">
        <v>2</v>
      </c>
      <c r="J92" s="17">
        <v>2</v>
      </c>
      <c r="K92" s="18">
        <v>1</v>
      </c>
      <c r="L92" s="16">
        <v>0</v>
      </c>
      <c r="M92" s="46">
        <v>1</v>
      </c>
      <c r="N92" s="46">
        <v>1</v>
      </c>
      <c r="O92" s="48">
        <v>0</v>
      </c>
      <c r="P92" s="123">
        <f t="shared" si="26"/>
        <v>0</v>
      </c>
      <c r="Q92" s="160">
        <f t="shared" si="27"/>
        <v>0.5</v>
      </c>
      <c r="R92" s="124">
        <f t="shared" si="28"/>
        <v>0.5</v>
      </c>
      <c r="S92" s="124">
        <f t="shared" si="21"/>
        <v>0</v>
      </c>
      <c r="T92" s="123">
        <f t="shared" si="18"/>
        <v>0.33333333333333331</v>
      </c>
      <c r="U92" s="124">
        <f t="shared" si="19"/>
        <v>0.4</v>
      </c>
      <c r="V92" s="124">
        <f t="shared" si="22"/>
        <v>0.33333333333333331</v>
      </c>
      <c r="W92" s="169" t="s">
        <v>332</v>
      </c>
    </row>
    <row r="93" spans="2:23" ht="105.75" customHeight="1">
      <c r="B93" s="52" t="s">
        <v>41</v>
      </c>
      <c r="C93" s="137" t="s">
        <v>333</v>
      </c>
      <c r="D93" s="6" t="s">
        <v>334</v>
      </c>
      <c r="E93" s="50" t="s">
        <v>30</v>
      </c>
      <c r="F93" s="78" t="s">
        <v>335</v>
      </c>
      <c r="G93" s="100">
        <f t="shared" si="20"/>
        <v>48</v>
      </c>
      <c r="H93" s="73">
        <v>0</v>
      </c>
      <c r="I93" s="17">
        <v>5</v>
      </c>
      <c r="J93" s="17">
        <v>29</v>
      </c>
      <c r="K93" s="18">
        <v>14</v>
      </c>
      <c r="L93" s="16">
        <v>0</v>
      </c>
      <c r="M93" s="46">
        <v>5</v>
      </c>
      <c r="N93" s="46">
        <v>29</v>
      </c>
      <c r="O93" s="48">
        <v>9</v>
      </c>
      <c r="P93" s="123" t="str">
        <f>IFERROR((L93/H93),"100%")</f>
        <v>100%</v>
      </c>
      <c r="Q93" s="160">
        <f t="shared" si="27"/>
        <v>1</v>
      </c>
      <c r="R93" s="124">
        <f t="shared" si="28"/>
        <v>1</v>
      </c>
      <c r="S93" s="124">
        <f t="shared" si="21"/>
        <v>0.6428571428571429</v>
      </c>
      <c r="T93" s="123">
        <f t="shared" si="18"/>
        <v>1</v>
      </c>
      <c r="U93" s="124">
        <f t="shared" si="19"/>
        <v>1</v>
      </c>
      <c r="V93" s="124">
        <f t="shared" si="22"/>
        <v>0.89583333333333337</v>
      </c>
      <c r="W93" s="169" t="s">
        <v>336</v>
      </c>
    </row>
    <row r="94" spans="2:23" ht="105.75" customHeight="1">
      <c r="B94" s="52" t="s">
        <v>41</v>
      </c>
      <c r="C94" s="137" t="s">
        <v>337</v>
      </c>
      <c r="D94" s="6" t="s">
        <v>338</v>
      </c>
      <c r="E94" s="50" t="s">
        <v>30</v>
      </c>
      <c r="F94" s="78" t="s">
        <v>339</v>
      </c>
      <c r="G94" s="100">
        <f t="shared" si="20"/>
        <v>8</v>
      </c>
      <c r="H94" s="73">
        <v>2</v>
      </c>
      <c r="I94" s="17">
        <v>2</v>
      </c>
      <c r="J94" s="17">
        <v>2</v>
      </c>
      <c r="K94" s="18">
        <v>2</v>
      </c>
      <c r="L94" s="16">
        <v>2</v>
      </c>
      <c r="M94" s="46">
        <v>2</v>
      </c>
      <c r="N94" s="46">
        <v>2</v>
      </c>
      <c r="O94" s="48">
        <v>6</v>
      </c>
      <c r="P94" s="123">
        <f t="shared" si="26"/>
        <v>1</v>
      </c>
      <c r="Q94" s="160">
        <f t="shared" si="27"/>
        <v>1</v>
      </c>
      <c r="R94" s="124">
        <f t="shared" si="28"/>
        <v>1</v>
      </c>
      <c r="S94" s="124">
        <f t="shared" si="21"/>
        <v>3</v>
      </c>
      <c r="T94" s="123">
        <f t="shared" si="18"/>
        <v>1</v>
      </c>
      <c r="U94" s="124">
        <f t="shared" si="19"/>
        <v>1</v>
      </c>
      <c r="V94" s="124">
        <f t="shared" si="22"/>
        <v>1.5</v>
      </c>
      <c r="W94" s="169" t="s">
        <v>340</v>
      </c>
    </row>
    <row r="95" spans="2:23" ht="105.75" customHeight="1">
      <c r="B95" s="52" t="s">
        <v>41</v>
      </c>
      <c r="C95" s="137" t="s">
        <v>341</v>
      </c>
      <c r="D95" s="6" t="s">
        <v>342</v>
      </c>
      <c r="E95" s="50" t="s">
        <v>30</v>
      </c>
      <c r="F95" s="78" t="s">
        <v>343</v>
      </c>
      <c r="G95" s="100">
        <f t="shared" si="20"/>
        <v>22</v>
      </c>
      <c r="H95" s="73">
        <v>0</v>
      </c>
      <c r="I95" s="17">
        <v>7</v>
      </c>
      <c r="J95" s="17">
        <v>7</v>
      </c>
      <c r="K95" s="18">
        <v>8</v>
      </c>
      <c r="L95" s="16">
        <v>0</v>
      </c>
      <c r="M95" s="46">
        <v>7</v>
      </c>
      <c r="N95" s="46">
        <v>7</v>
      </c>
      <c r="O95" s="48">
        <v>0</v>
      </c>
      <c r="P95" s="123" t="str">
        <f>IFERROR((L95/H95),"100%")</f>
        <v>100%</v>
      </c>
      <c r="Q95" s="160">
        <f t="shared" si="27"/>
        <v>1</v>
      </c>
      <c r="R95" s="124">
        <f t="shared" si="28"/>
        <v>1</v>
      </c>
      <c r="S95" s="124">
        <f t="shared" si="21"/>
        <v>0</v>
      </c>
      <c r="T95" s="123">
        <f t="shared" si="18"/>
        <v>1</v>
      </c>
      <c r="U95" s="124">
        <f t="shared" si="19"/>
        <v>1</v>
      </c>
      <c r="V95" s="124">
        <f t="shared" si="22"/>
        <v>0.63636363636363635</v>
      </c>
      <c r="W95" s="169" t="s">
        <v>344</v>
      </c>
    </row>
    <row r="96" spans="2:23" ht="119.25" customHeight="1">
      <c r="B96" s="49" t="s">
        <v>345</v>
      </c>
      <c r="C96" s="136" t="s">
        <v>346</v>
      </c>
      <c r="D96" s="5" t="s">
        <v>347</v>
      </c>
      <c r="E96" s="54" t="s">
        <v>30</v>
      </c>
      <c r="F96" s="77" t="s">
        <v>348</v>
      </c>
      <c r="G96" s="99">
        <f t="shared" si="20"/>
        <v>52</v>
      </c>
      <c r="H96" s="73">
        <v>18</v>
      </c>
      <c r="I96" s="17">
        <v>25</v>
      </c>
      <c r="J96" s="17">
        <v>9</v>
      </c>
      <c r="K96" s="18">
        <v>0</v>
      </c>
      <c r="L96" s="16">
        <v>28</v>
      </c>
      <c r="M96" s="46">
        <v>16</v>
      </c>
      <c r="N96" s="46">
        <v>5</v>
      </c>
      <c r="O96" s="48">
        <v>12</v>
      </c>
      <c r="P96" s="123">
        <f t="shared" si="26"/>
        <v>1.5555555555555556</v>
      </c>
      <c r="Q96" s="160">
        <f t="shared" si="27"/>
        <v>0.64</v>
      </c>
      <c r="R96" s="124">
        <f t="shared" si="28"/>
        <v>0.55555555555555558</v>
      </c>
      <c r="S96" s="124" t="str">
        <f>IFERROR((O96/K96),"100%")</f>
        <v>100%</v>
      </c>
      <c r="T96" s="123">
        <f t="shared" si="18"/>
        <v>1.0232558139534884</v>
      </c>
      <c r="U96" s="124">
        <f t="shared" si="19"/>
        <v>0.94230769230769229</v>
      </c>
      <c r="V96" s="124">
        <f t="shared" si="22"/>
        <v>1.1730769230769231</v>
      </c>
      <c r="W96" s="168" t="s">
        <v>349</v>
      </c>
    </row>
    <row r="97" spans="2:23" ht="119.25" customHeight="1">
      <c r="B97" s="52" t="s">
        <v>41</v>
      </c>
      <c r="C97" s="137" t="s">
        <v>350</v>
      </c>
      <c r="D97" s="6" t="s">
        <v>351</v>
      </c>
      <c r="E97" s="50" t="s">
        <v>30</v>
      </c>
      <c r="F97" s="78" t="s">
        <v>352</v>
      </c>
      <c r="G97" s="100">
        <f t="shared" si="20"/>
        <v>45</v>
      </c>
      <c r="H97" s="73">
        <v>0</v>
      </c>
      <c r="I97" s="17">
        <v>12</v>
      </c>
      <c r="J97" s="17">
        <v>29</v>
      </c>
      <c r="K97" s="18">
        <v>4</v>
      </c>
      <c r="L97" s="16">
        <v>7</v>
      </c>
      <c r="M97" s="46">
        <v>7</v>
      </c>
      <c r="N97" s="46">
        <v>9</v>
      </c>
      <c r="O97" s="48">
        <v>8</v>
      </c>
      <c r="P97" s="123" t="str">
        <f>IFERROR((L97/H97),"100%")</f>
        <v>100%</v>
      </c>
      <c r="Q97" s="160">
        <f t="shared" si="27"/>
        <v>0.58333333333333337</v>
      </c>
      <c r="R97" s="124">
        <f t="shared" si="28"/>
        <v>0.31034482758620691</v>
      </c>
      <c r="S97" s="124">
        <f t="shared" si="21"/>
        <v>2</v>
      </c>
      <c r="T97" s="123">
        <f t="shared" si="18"/>
        <v>1.1666666666666667</v>
      </c>
      <c r="U97" s="124">
        <f t="shared" si="19"/>
        <v>0.56097560975609762</v>
      </c>
      <c r="V97" s="124">
        <f t="shared" si="22"/>
        <v>0.68888888888888888</v>
      </c>
      <c r="W97" s="169" t="s">
        <v>353</v>
      </c>
    </row>
    <row r="98" spans="2:23" ht="119.25" customHeight="1">
      <c r="B98" s="52" t="s">
        <v>41</v>
      </c>
      <c r="C98" s="137" t="s">
        <v>354</v>
      </c>
      <c r="D98" s="6" t="s">
        <v>355</v>
      </c>
      <c r="E98" s="50" t="s">
        <v>30</v>
      </c>
      <c r="F98" s="78" t="s">
        <v>356</v>
      </c>
      <c r="G98" s="100">
        <f t="shared" si="20"/>
        <v>7</v>
      </c>
      <c r="H98" s="73">
        <v>0</v>
      </c>
      <c r="I98" s="17">
        <v>7</v>
      </c>
      <c r="J98" s="17">
        <v>0</v>
      </c>
      <c r="K98" s="18">
        <v>0</v>
      </c>
      <c r="L98" s="16">
        <v>7</v>
      </c>
      <c r="M98" s="46">
        <v>7</v>
      </c>
      <c r="N98" s="46">
        <v>0</v>
      </c>
      <c r="O98" s="48">
        <v>13</v>
      </c>
      <c r="P98" s="123" t="str">
        <f>IFERROR((L98/H98),"100%")</f>
        <v>100%</v>
      </c>
      <c r="Q98" s="160">
        <f t="shared" si="27"/>
        <v>1</v>
      </c>
      <c r="R98" s="124" t="str">
        <f>IFERROR((N98/J98),"100%")</f>
        <v>100%</v>
      </c>
      <c r="S98" s="124" t="str">
        <f>IFERROR((O98/K98),"100%")</f>
        <v>100%</v>
      </c>
      <c r="T98" s="123">
        <f>IFERROR(((L98+M98)/(H98+I98)),"NO DISPONIBLE")</f>
        <v>2</v>
      </c>
      <c r="U98" s="124">
        <f>IFERROR(((L98+M98+N98)/(H98+I98+J98)),"NO DISPONIBLE")</f>
        <v>2</v>
      </c>
      <c r="V98" s="124">
        <f t="shared" si="22"/>
        <v>3.8571428571428572</v>
      </c>
      <c r="W98" s="169" t="s">
        <v>357</v>
      </c>
    </row>
    <row r="99" spans="2:23" ht="119.25" customHeight="1">
      <c r="B99" s="52" t="s">
        <v>41</v>
      </c>
      <c r="C99" s="137" t="s">
        <v>358</v>
      </c>
      <c r="D99" s="6" t="s">
        <v>359</v>
      </c>
      <c r="E99" s="50" t="s">
        <v>30</v>
      </c>
      <c r="F99" s="78" t="s">
        <v>360</v>
      </c>
      <c r="G99" s="100">
        <f t="shared" si="20"/>
        <v>52</v>
      </c>
      <c r="H99" s="73">
        <v>18</v>
      </c>
      <c r="I99" s="17">
        <v>25</v>
      </c>
      <c r="J99" s="17">
        <v>9</v>
      </c>
      <c r="K99" s="18">
        <v>0</v>
      </c>
      <c r="L99" s="16">
        <v>12</v>
      </c>
      <c r="M99" s="46">
        <v>8</v>
      </c>
      <c r="N99" s="46">
        <v>26</v>
      </c>
      <c r="O99" s="48">
        <v>14</v>
      </c>
      <c r="P99" s="123">
        <f t="shared" si="26"/>
        <v>0.66666666666666663</v>
      </c>
      <c r="Q99" s="160">
        <f t="shared" si="27"/>
        <v>0.32</v>
      </c>
      <c r="R99" s="124">
        <f t="shared" si="28"/>
        <v>2.8888888888888888</v>
      </c>
      <c r="S99" s="124" t="str">
        <f>IFERROR((O99/K99),"100%")</f>
        <v>100%</v>
      </c>
      <c r="T99" s="123">
        <f t="shared" ref="T99:T105" si="29">IFERROR(((L99+M99)/(H99+I99)),"NO DISPONIBLE")</f>
        <v>0.46511627906976744</v>
      </c>
      <c r="U99" s="124">
        <f t="shared" ref="U99:U105" si="30">IFERROR(((L99+M99+N99)/(H99+I99+J99)),"NO DISPONIBLE")</f>
        <v>0.88461538461538458</v>
      </c>
      <c r="V99" s="124">
        <f t="shared" si="22"/>
        <v>1.1538461538461537</v>
      </c>
      <c r="W99" s="169" t="s">
        <v>361</v>
      </c>
    </row>
    <row r="100" spans="2:23" ht="119.25" customHeight="1">
      <c r="B100" s="49" t="s">
        <v>362</v>
      </c>
      <c r="C100" s="136" t="s">
        <v>363</v>
      </c>
      <c r="D100" s="5" t="s">
        <v>364</v>
      </c>
      <c r="E100" s="54" t="s">
        <v>30</v>
      </c>
      <c r="F100" s="77" t="s">
        <v>365</v>
      </c>
      <c r="G100" s="99">
        <f t="shared" si="20"/>
        <v>46</v>
      </c>
      <c r="H100" s="73">
        <v>2</v>
      </c>
      <c r="I100" s="17">
        <v>16</v>
      </c>
      <c r="J100" s="17">
        <v>23</v>
      </c>
      <c r="K100" s="18">
        <v>5</v>
      </c>
      <c r="L100" s="16">
        <v>11</v>
      </c>
      <c r="M100" s="46">
        <v>7</v>
      </c>
      <c r="N100" s="46">
        <v>10</v>
      </c>
      <c r="O100" s="48">
        <v>15</v>
      </c>
      <c r="P100" s="123">
        <f t="shared" si="26"/>
        <v>5.5</v>
      </c>
      <c r="Q100" s="160">
        <f t="shared" si="27"/>
        <v>0.4375</v>
      </c>
      <c r="R100" s="124">
        <f t="shared" si="28"/>
        <v>0.43478260869565216</v>
      </c>
      <c r="S100" s="124">
        <f t="shared" si="28"/>
        <v>3</v>
      </c>
      <c r="T100" s="123">
        <f t="shared" si="29"/>
        <v>1</v>
      </c>
      <c r="U100" s="124">
        <f t="shared" si="30"/>
        <v>0.68292682926829273</v>
      </c>
      <c r="V100" s="124">
        <f t="shared" si="22"/>
        <v>0.93478260869565222</v>
      </c>
      <c r="W100" s="168" t="s">
        <v>366</v>
      </c>
    </row>
    <row r="101" spans="2:23" ht="119.25" customHeight="1">
      <c r="B101" s="52" t="s">
        <v>41</v>
      </c>
      <c r="C101" s="137" t="s">
        <v>367</v>
      </c>
      <c r="D101" s="6" t="s">
        <v>368</v>
      </c>
      <c r="E101" s="50" t="s">
        <v>30</v>
      </c>
      <c r="F101" s="78" t="s">
        <v>369</v>
      </c>
      <c r="G101" s="100">
        <f t="shared" si="20"/>
        <v>46</v>
      </c>
      <c r="H101" s="73">
        <v>2</v>
      </c>
      <c r="I101" s="17">
        <v>19</v>
      </c>
      <c r="J101" s="17">
        <v>23</v>
      </c>
      <c r="K101" s="18">
        <v>2</v>
      </c>
      <c r="L101" s="16">
        <v>4</v>
      </c>
      <c r="M101" s="46">
        <v>3</v>
      </c>
      <c r="N101" s="46">
        <v>7</v>
      </c>
      <c r="O101" s="48">
        <v>4</v>
      </c>
      <c r="P101" s="123">
        <f t="shared" si="26"/>
        <v>2</v>
      </c>
      <c r="Q101" s="160">
        <f t="shared" si="27"/>
        <v>0.15789473684210525</v>
      </c>
      <c r="R101" s="124">
        <f>IFERROR((N101/J101),"NO DISPONIBLE")</f>
        <v>0.30434782608695654</v>
      </c>
      <c r="S101" s="124">
        <f t="shared" si="28"/>
        <v>2</v>
      </c>
      <c r="T101" s="123">
        <f t="shared" si="29"/>
        <v>0.33333333333333331</v>
      </c>
      <c r="U101" s="124">
        <f t="shared" si="30"/>
        <v>0.31818181818181818</v>
      </c>
      <c r="V101" s="124">
        <f t="shared" si="22"/>
        <v>0.39130434782608697</v>
      </c>
      <c r="W101" s="169" t="s">
        <v>370</v>
      </c>
    </row>
    <row r="102" spans="2:23" ht="119.25" customHeight="1">
      <c r="B102" s="49" t="s">
        <v>371</v>
      </c>
      <c r="C102" s="136" t="s">
        <v>372</v>
      </c>
      <c r="D102" s="5" t="s">
        <v>373</v>
      </c>
      <c r="E102" s="54" t="s">
        <v>30</v>
      </c>
      <c r="F102" s="77" t="s">
        <v>374</v>
      </c>
      <c r="G102" s="99">
        <f t="shared" si="20"/>
        <v>52</v>
      </c>
      <c r="H102" s="73">
        <v>4</v>
      </c>
      <c r="I102" s="17">
        <v>15</v>
      </c>
      <c r="J102" s="17">
        <v>24</v>
      </c>
      <c r="K102" s="18">
        <v>9</v>
      </c>
      <c r="L102" s="16">
        <v>11</v>
      </c>
      <c r="M102" s="46">
        <v>8</v>
      </c>
      <c r="N102" s="46">
        <v>9</v>
      </c>
      <c r="O102" s="48">
        <v>20</v>
      </c>
      <c r="P102" s="123">
        <f t="shared" si="26"/>
        <v>2.75</v>
      </c>
      <c r="Q102" s="160">
        <f t="shared" si="27"/>
        <v>0.53333333333333333</v>
      </c>
      <c r="R102" s="124">
        <f t="shared" si="28"/>
        <v>0.375</v>
      </c>
      <c r="S102" s="124">
        <f t="shared" si="28"/>
        <v>2.2222222222222223</v>
      </c>
      <c r="T102" s="123">
        <f t="shared" si="29"/>
        <v>1</v>
      </c>
      <c r="U102" s="124">
        <f t="shared" si="30"/>
        <v>0.65116279069767447</v>
      </c>
      <c r="V102" s="124">
        <f t="shared" si="22"/>
        <v>0.92307692307692313</v>
      </c>
      <c r="W102" s="168" t="s">
        <v>375</v>
      </c>
    </row>
    <row r="103" spans="2:23" ht="119.25" customHeight="1">
      <c r="B103" s="52" t="s">
        <v>41</v>
      </c>
      <c r="C103" s="137" t="s">
        <v>376</v>
      </c>
      <c r="D103" s="6" t="s">
        <v>377</v>
      </c>
      <c r="E103" s="50" t="s">
        <v>30</v>
      </c>
      <c r="F103" s="78" t="s">
        <v>378</v>
      </c>
      <c r="G103" s="100">
        <f t="shared" si="20"/>
        <v>130</v>
      </c>
      <c r="H103" s="73">
        <v>8</v>
      </c>
      <c r="I103" s="17">
        <v>16</v>
      </c>
      <c r="J103" s="17">
        <v>48</v>
      </c>
      <c r="K103" s="18">
        <v>58</v>
      </c>
      <c r="L103" s="16">
        <v>0</v>
      </c>
      <c r="M103" s="46">
        <v>10</v>
      </c>
      <c r="N103" s="46">
        <v>29</v>
      </c>
      <c r="O103" s="48">
        <v>125</v>
      </c>
      <c r="P103" s="123">
        <f t="shared" si="26"/>
        <v>0</v>
      </c>
      <c r="Q103" s="160">
        <f t="shared" si="27"/>
        <v>0.625</v>
      </c>
      <c r="R103" s="124">
        <f t="shared" si="28"/>
        <v>0.60416666666666663</v>
      </c>
      <c r="S103" s="124">
        <f t="shared" si="28"/>
        <v>2.1551724137931036</v>
      </c>
      <c r="T103" s="123">
        <f t="shared" si="29"/>
        <v>0.41666666666666669</v>
      </c>
      <c r="U103" s="124">
        <f t="shared" si="30"/>
        <v>0.54166666666666663</v>
      </c>
      <c r="V103" s="124">
        <f t="shared" si="22"/>
        <v>1.2615384615384615</v>
      </c>
      <c r="W103" s="169" t="s">
        <v>379</v>
      </c>
    </row>
    <row r="104" spans="2:23" ht="119.25" customHeight="1">
      <c r="B104" s="49" t="s">
        <v>380</v>
      </c>
      <c r="C104" s="136" t="s">
        <v>381</v>
      </c>
      <c r="D104" s="5" t="s">
        <v>382</v>
      </c>
      <c r="E104" s="54" t="s">
        <v>30</v>
      </c>
      <c r="F104" s="77" t="s">
        <v>383</v>
      </c>
      <c r="G104" s="99">
        <f t="shared" si="20"/>
        <v>52</v>
      </c>
      <c r="H104" s="73">
        <v>4</v>
      </c>
      <c r="I104" s="17">
        <v>15</v>
      </c>
      <c r="J104" s="17">
        <v>24</v>
      </c>
      <c r="K104" s="18">
        <v>9</v>
      </c>
      <c r="L104" s="16">
        <v>3</v>
      </c>
      <c r="M104" s="46">
        <v>15</v>
      </c>
      <c r="N104" s="46">
        <v>11</v>
      </c>
      <c r="O104" s="48">
        <v>22</v>
      </c>
      <c r="P104" s="123">
        <f t="shared" si="26"/>
        <v>0.75</v>
      </c>
      <c r="Q104" s="160">
        <f t="shared" si="27"/>
        <v>1</v>
      </c>
      <c r="R104" s="124">
        <f t="shared" si="28"/>
        <v>0.45833333333333331</v>
      </c>
      <c r="S104" s="124">
        <f t="shared" si="28"/>
        <v>2.4444444444444446</v>
      </c>
      <c r="T104" s="123">
        <f t="shared" si="29"/>
        <v>0.94736842105263153</v>
      </c>
      <c r="U104" s="124">
        <f t="shared" si="30"/>
        <v>0.67441860465116277</v>
      </c>
      <c r="V104" s="124">
        <f t="shared" si="22"/>
        <v>0.98076923076923073</v>
      </c>
      <c r="W104" s="168" t="s">
        <v>384</v>
      </c>
    </row>
    <row r="105" spans="2:23" ht="119.25" customHeight="1" thickBot="1">
      <c r="B105" s="80" t="s">
        <v>41</v>
      </c>
      <c r="C105" s="138" t="s">
        <v>385</v>
      </c>
      <c r="D105" s="8" t="s">
        <v>386</v>
      </c>
      <c r="E105" s="74" t="s">
        <v>30</v>
      </c>
      <c r="F105" s="81" t="s">
        <v>387</v>
      </c>
      <c r="G105" s="101">
        <f t="shared" si="20"/>
        <v>130</v>
      </c>
      <c r="H105" s="91">
        <v>6</v>
      </c>
      <c r="I105" s="22">
        <v>13</v>
      </c>
      <c r="J105" s="22">
        <v>46</v>
      </c>
      <c r="K105" s="23">
        <v>65</v>
      </c>
      <c r="L105" s="21">
        <v>0</v>
      </c>
      <c r="M105" s="22">
        <v>10</v>
      </c>
      <c r="N105" s="22">
        <v>23</v>
      </c>
      <c r="O105" s="24">
        <v>131</v>
      </c>
      <c r="P105" s="171">
        <f t="shared" si="26"/>
        <v>0</v>
      </c>
      <c r="Q105" s="172">
        <f t="shared" si="27"/>
        <v>0.76923076923076927</v>
      </c>
      <c r="R105" s="173">
        <f t="shared" si="28"/>
        <v>0.5</v>
      </c>
      <c r="S105" s="173">
        <f t="shared" si="28"/>
        <v>2.0153846153846153</v>
      </c>
      <c r="T105" s="171">
        <f t="shared" si="29"/>
        <v>0.52631578947368418</v>
      </c>
      <c r="U105" s="172">
        <f t="shared" si="30"/>
        <v>0.50769230769230766</v>
      </c>
      <c r="V105" s="173">
        <f t="shared" si="22"/>
        <v>1.2615384615384615</v>
      </c>
      <c r="W105" s="174" t="s">
        <v>388</v>
      </c>
    </row>
    <row r="118" spans="3:23" ht="62.25" customHeight="1">
      <c r="C118" s="228" t="s">
        <v>389</v>
      </c>
      <c r="D118" s="229"/>
      <c r="J118" s="226" t="s">
        <v>390</v>
      </c>
      <c r="K118" s="227"/>
      <c r="L118" s="227"/>
      <c r="M118" s="227"/>
      <c r="N118" s="227"/>
      <c r="O118" s="227"/>
      <c r="V118" s="228" t="s">
        <v>391</v>
      </c>
      <c r="W118" s="229"/>
    </row>
    <row r="121" spans="3:23" ht="15" thickBot="1"/>
    <row r="122" spans="3:23" ht="60.75" customHeight="1" thickBot="1">
      <c r="E122" s="175" t="s">
        <v>392</v>
      </c>
      <c r="F122" s="176"/>
      <c r="G122" s="176"/>
      <c r="H122" s="176"/>
      <c r="I122" s="176"/>
      <c r="J122" s="176"/>
      <c r="K122" s="176"/>
      <c r="L122" s="176"/>
      <c r="M122" s="176"/>
      <c r="N122" s="176"/>
      <c r="O122" s="176"/>
      <c r="P122" s="176"/>
      <c r="Q122" s="176"/>
      <c r="R122" s="176"/>
      <c r="S122" s="176"/>
      <c r="T122" s="176"/>
      <c r="U122" s="176"/>
      <c r="V122" s="176"/>
      <c r="W122" s="177"/>
    </row>
    <row r="123" spans="3:23" ht="30.75" customHeight="1" thickBot="1">
      <c r="E123" s="178" t="s">
        <v>393</v>
      </c>
      <c r="F123" s="178" t="s">
        <v>394</v>
      </c>
      <c r="G123" s="175" t="s">
        <v>395</v>
      </c>
      <c r="H123" s="176"/>
      <c r="I123" s="176"/>
      <c r="J123" s="177"/>
      <c r="K123" s="180" t="s">
        <v>396</v>
      </c>
      <c r="L123" s="181"/>
      <c r="M123" s="181"/>
      <c r="N123" s="181"/>
      <c r="O123" s="180" t="s">
        <v>397</v>
      </c>
      <c r="P123" s="181"/>
      <c r="Q123" s="181"/>
      <c r="R123" s="182"/>
      <c r="S123" s="180" t="s">
        <v>398</v>
      </c>
      <c r="T123" s="181"/>
      <c r="U123" s="181"/>
      <c r="V123" s="182"/>
      <c r="W123" s="104" t="s">
        <v>399</v>
      </c>
    </row>
    <row r="124" spans="3:23" ht="33.75" customHeight="1" thickBot="1">
      <c r="E124" s="179"/>
      <c r="F124" s="179"/>
      <c r="G124" s="13" t="s">
        <v>400</v>
      </c>
      <c r="H124" s="14" t="s">
        <v>401</v>
      </c>
      <c r="I124" s="15" t="s">
        <v>402</v>
      </c>
      <c r="J124" s="14" t="s">
        <v>403</v>
      </c>
      <c r="K124" s="13" t="s">
        <v>400</v>
      </c>
      <c r="L124" s="14" t="s">
        <v>401</v>
      </c>
      <c r="M124" s="15" t="s">
        <v>402</v>
      </c>
      <c r="N124" s="14" t="s">
        <v>403</v>
      </c>
      <c r="O124" s="13" t="s">
        <v>400</v>
      </c>
      <c r="P124" s="14" t="s">
        <v>401</v>
      </c>
      <c r="Q124" s="15" t="s">
        <v>402</v>
      </c>
      <c r="R124" s="14" t="s">
        <v>403</v>
      </c>
      <c r="S124" s="13" t="s">
        <v>400</v>
      </c>
      <c r="T124" s="14" t="s">
        <v>401</v>
      </c>
      <c r="U124" s="15" t="s">
        <v>402</v>
      </c>
      <c r="V124" s="14" t="s">
        <v>403</v>
      </c>
      <c r="W124" s="105"/>
    </row>
    <row r="125" spans="3:23" ht="13.5" hidden="1" customHeight="1" thickBot="1">
      <c r="E125" s="102"/>
      <c r="F125" s="103"/>
      <c r="G125" s="35"/>
      <c r="H125" s="36"/>
      <c r="I125" s="36"/>
      <c r="J125" s="37"/>
      <c r="K125" s="35"/>
      <c r="L125" s="36"/>
      <c r="M125" s="36"/>
      <c r="N125" s="38"/>
      <c r="O125" s="39" t="str">
        <f t="shared" ref="O125:R125" si="31">IFERROR((K125/G125),"100%")</f>
        <v>100%</v>
      </c>
      <c r="P125" s="34" t="str">
        <f t="shared" si="31"/>
        <v>100%</v>
      </c>
      <c r="Q125" s="34" t="str">
        <f t="shared" si="31"/>
        <v>100%</v>
      </c>
      <c r="R125" s="20" t="str">
        <f t="shared" si="31"/>
        <v>100%</v>
      </c>
      <c r="S125" s="39" t="str">
        <f>IFERROR(((K125)/(G125)),"100%")</f>
        <v>100%</v>
      </c>
      <c r="T125" s="39" t="str">
        <f>IFERROR(((L125+M125)/(H125+I125)),"100%")</f>
        <v>100%</v>
      </c>
      <c r="U125" s="34" t="str">
        <f>IFERROR(((L125+M125+N125)/(H125+I125+J125)),"100%")</f>
        <v>100%</v>
      </c>
      <c r="V125" s="20" t="str">
        <f>IFERROR(((L125+M125+N125+O125)/(H125+I125+J125+K125)),"100%")</f>
        <v>100%</v>
      </c>
      <c r="W125" s="40"/>
    </row>
    <row r="126" spans="3:23" ht="75.75" customHeight="1">
      <c r="E126" s="11" t="s">
        <v>404</v>
      </c>
      <c r="F126" s="12">
        <v>40921720</v>
      </c>
      <c r="G126" s="25">
        <v>9563605</v>
      </c>
      <c r="H126" s="26">
        <v>9522507</v>
      </c>
      <c r="I126" s="26">
        <v>9452859</v>
      </c>
      <c r="J126" s="27">
        <v>12382749</v>
      </c>
      <c r="K126" s="25">
        <v>9904453.4800000004</v>
      </c>
      <c r="L126" s="28">
        <v>9585258.7599999998</v>
      </c>
      <c r="M126" s="28"/>
      <c r="N126" s="29"/>
      <c r="O126" s="20">
        <f>IFERROR(K126/G126,"100"%)</f>
        <v>1.0356401670708901</v>
      </c>
      <c r="P126" s="20">
        <f>IFERROR(L126/H126,"100"%)</f>
        <v>1.0065898360589285</v>
      </c>
      <c r="Q126" s="20">
        <f>IFERROR(M126/I126,"100"%)</f>
        <v>0</v>
      </c>
      <c r="R126" s="20">
        <f>IFERROR(N126/J126,"100"%)</f>
        <v>0</v>
      </c>
      <c r="S126" s="39">
        <f>IFERROR(K126/F126,"100%")</f>
        <v>0.24203414421485706</v>
      </c>
      <c r="T126" s="122">
        <f>IFERROR((K126+L126)/F126,"100%")</f>
        <v>0.47626815881639389</v>
      </c>
      <c r="U126" s="34">
        <f>IFERROR((K126+L126+M126)/F126,"100%")</f>
        <v>0.47626815881639389</v>
      </c>
      <c r="V126" s="34">
        <f>IFERROR((K126+L126+M126+N126)/F126,"100%")</f>
        <v>0.47626815881639389</v>
      </c>
      <c r="W126" s="83" t="s">
        <v>405</v>
      </c>
    </row>
    <row r="127" spans="3:23" ht="75.75" customHeight="1">
      <c r="E127" s="63" t="s">
        <v>406</v>
      </c>
      <c r="F127" s="64">
        <v>125254590</v>
      </c>
      <c r="G127" s="65">
        <v>28938117</v>
      </c>
      <c r="H127" s="66">
        <v>29574232</v>
      </c>
      <c r="I127" s="66">
        <v>28781641</v>
      </c>
      <c r="J127" s="67">
        <v>37960600</v>
      </c>
      <c r="K127" s="65">
        <v>44978662.700000003</v>
      </c>
      <c r="L127" s="68">
        <v>44399187.280000001</v>
      </c>
      <c r="M127" s="68"/>
      <c r="N127" s="69"/>
      <c r="O127" s="20">
        <f t="shared" ref="O127:O138" si="32">IFERROR(K127/G127,"100"%)</f>
        <v>1.5543050952485955</v>
      </c>
      <c r="P127" s="20">
        <f t="shared" ref="P127:P138" si="33">IFERROR(L127/H127,"100"%)</f>
        <v>1.5012794678827164</v>
      </c>
      <c r="Q127" s="20">
        <f t="shared" ref="Q127:Q139" si="34">IFERROR(M127/I127,"100"%)</f>
        <v>0</v>
      </c>
      <c r="R127" s="20">
        <f t="shared" ref="R127:R138" si="35">IFERROR(N127/J127,"100"%)</f>
        <v>0</v>
      </c>
      <c r="S127" s="39">
        <f t="shared" ref="S127:S139" si="36">IFERROR(K127/F127,"100%")</f>
        <v>0.35909791968501914</v>
      </c>
      <c r="T127" s="34">
        <f t="shared" ref="T127:T138" si="37">IFERROR((K127+L127)/F127,"100%")</f>
        <v>0.71356945865217403</v>
      </c>
      <c r="U127" s="34">
        <f t="shared" ref="U127:U137" si="38">IFERROR((K127+L127+M127)/F127,"100%")</f>
        <v>0.71356945865217403</v>
      </c>
      <c r="V127" s="34">
        <f t="shared" ref="V127:V138" si="39">IFERROR((K127+L127+M127+N127)/F127,"100%")</f>
        <v>0.71356945865217403</v>
      </c>
      <c r="W127" s="83" t="s">
        <v>405</v>
      </c>
    </row>
    <row r="128" spans="3:23" ht="75.75" customHeight="1">
      <c r="E128" s="63" t="s">
        <v>407</v>
      </c>
      <c r="F128" s="64">
        <v>455475961</v>
      </c>
      <c r="G128" s="65">
        <v>113442221</v>
      </c>
      <c r="H128" s="66">
        <v>113434615</v>
      </c>
      <c r="I128" s="66">
        <v>113402711</v>
      </c>
      <c r="J128" s="67">
        <v>115196414</v>
      </c>
      <c r="K128" s="65">
        <v>107935022.20999999</v>
      </c>
      <c r="L128" s="68">
        <v>74289206.810000002</v>
      </c>
      <c r="M128" s="68"/>
      <c r="N128" s="69"/>
      <c r="O128" s="20">
        <f t="shared" si="32"/>
        <v>0.95145371148895252</v>
      </c>
      <c r="P128" s="20">
        <f t="shared" si="33"/>
        <v>0.65490773526229185</v>
      </c>
      <c r="Q128" s="20">
        <f t="shared" si="34"/>
        <v>0</v>
      </c>
      <c r="R128" s="20">
        <f t="shared" si="35"/>
        <v>0</v>
      </c>
      <c r="S128" s="39">
        <f t="shared" si="36"/>
        <v>0.23697194023813695</v>
      </c>
      <c r="T128" s="34">
        <f t="shared" si="37"/>
        <v>0.40007430605102773</v>
      </c>
      <c r="U128" s="34">
        <f t="shared" si="38"/>
        <v>0.40007430605102773</v>
      </c>
      <c r="V128" s="34">
        <f t="shared" si="39"/>
        <v>0.40007430605102773</v>
      </c>
      <c r="W128" s="83" t="s">
        <v>405</v>
      </c>
    </row>
    <row r="129" spans="5:23" ht="75.75" customHeight="1">
      <c r="E129" s="63" t="s">
        <v>408</v>
      </c>
      <c r="F129" s="64">
        <v>93983781</v>
      </c>
      <c r="G129" s="65">
        <v>22748947</v>
      </c>
      <c r="H129" s="66">
        <v>22639060</v>
      </c>
      <c r="I129" s="66">
        <v>22510459</v>
      </c>
      <c r="J129" s="67">
        <v>26085315</v>
      </c>
      <c r="K129" s="65">
        <v>21103886.07</v>
      </c>
      <c r="L129" s="68">
        <v>26302550.059999999</v>
      </c>
      <c r="M129" s="68"/>
      <c r="N129" s="69"/>
      <c r="O129" s="20">
        <f t="shared" si="32"/>
        <v>0.92768628235847572</v>
      </c>
      <c r="P129" s="20">
        <f t="shared" si="33"/>
        <v>1.1618216507222472</v>
      </c>
      <c r="Q129" s="20">
        <f t="shared" si="34"/>
        <v>0</v>
      </c>
      <c r="R129" s="20">
        <f t="shared" si="35"/>
        <v>0</v>
      </c>
      <c r="S129" s="39">
        <f t="shared" si="36"/>
        <v>0.22454817039122954</v>
      </c>
      <c r="T129" s="34">
        <f t="shared" si="37"/>
        <v>0.504410820947925</v>
      </c>
      <c r="U129" s="34">
        <f t="shared" si="38"/>
        <v>0.504410820947925</v>
      </c>
      <c r="V129" s="34">
        <f t="shared" si="39"/>
        <v>0.504410820947925</v>
      </c>
      <c r="W129" s="83" t="s">
        <v>405</v>
      </c>
    </row>
    <row r="130" spans="5:23" ht="75.75" customHeight="1">
      <c r="E130" s="63" t="s">
        <v>409</v>
      </c>
      <c r="F130" s="64">
        <v>192976733</v>
      </c>
      <c r="G130" s="65">
        <v>46096407</v>
      </c>
      <c r="H130" s="66">
        <v>46187562</v>
      </c>
      <c r="I130" s="66">
        <v>47295689</v>
      </c>
      <c r="J130" s="67">
        <v>53397075</v>
      </c>
      <c r="K130" s="65">
        <v>51647856.509999998</v>
      </c>
      <c r="L130" s="68">
        <v>42577560.520000003</v>
      </c>
      <c r="M130" s="68"/>
      <c r="N130" s="69"/>
      <c r="O130" s="20">
        <f t="shared" si="32"/>
        <v>1.1204312845901416</v>
      </c>
      <c r="P130" s="20">
        <f t="shared" si="33"/>
        <v>0.92184039763778836</v>
      </c>
      <c r="Q130" s="20">
        <f t="shared" si="34"/>
        <v>0</v>
      </c>
      <c r="R130" s="20">
        <f t="shared" si="35"/>
        <v>0</v>
      </c>
      <c r="S130" s="39">
        <f t="shared" si="36"/>
        <v>0.26763773905323601</v>
      </c>
      <c r="T130" s="34">
        <f t="shared" si="37"/>
        <v>0.48827345952633577</v>
      </c>
      <c r="U130" s="34">
        <f t="shared" si="38"/>
        <v>0.48827345952633577</v>
      </c>
      <c r="V130" s="34">
        <f t="shared" si="39"/>
        <v>0.48827345952633577</v>
      </c>
      <c r="W130" s="83" t="s">
        <v>405</v>
      </c>
    </row>
    <row r="131" spans="5:23" ht="75.75" customHeight="1">
      <c r="E131" s="63" t="s">
        <v>410</v>
      </c>
      <c r="F131" s="64">
        <v>177258557</v>
      </c>
      <c r="G131" s="65">
        <v>42470324</v>
      </c>
      <c r="H131" s="66">
        <v>41713244</v>
      </c>
      <c r="I131" s="66">
        <v>41569252</v>
      </c>
      <c r="J131" s="67">
        <v>51505737</v>
      </c>
      <c r="K131" s="65">
        <v>47171385.920000002</v>
      </c>
      <c r="L131" s="68">
        <v>48257098.5</v>
      </c>
      <c r="M131" s="68"/>
      <c r="N131" s="69"/>
      <c r="O131" s="20">
        <f t="shared" si="32"/>
        <v>1.1106905122739352</v>
      </c>
      <c r="P131" s="20">
        <f t="shared" si="33"/>
        <v>1.1568771419456132</v>
      </c>
      <c r="Q131" s="20">
        <f t="shared" si="34"/>
        <v>0</v>
      </c>
      <c r="R131" s="20">
        <f t="shared" si="35"/>
        <v>0</v>
      </c>
      <c r="S131" s="39">
        <f t="shared" si="36"/>
        <v>0.26611626946731831</v>
      </c>
      <c r="T131" s="34">
        <f t="shared" si="37"/>
        <v>0.5383575610400575</v>
      </c>
      <c r="U131" s="34">
        <f t="shared" si="38"/>
        <v>0.5383575610400575</v>
      </c>
      <c r="V131" s="34">
        <f t="shared" si="39"/>
        <v>0.5383575610400575</v>
      </c>
      <c r="W131" s="83" t="s">
        <v>405</v>
      </c>
    </row>
    <row r="132" spans="5:23" ht="75.75" customHeight="1">
      <c r="E132" s="63" t="s">
        <v>411</v>
      </c>
      <c r="F132" s="64">
        <v>105316140</v>
      </c>
      <c r="G132" s="65">
        <v>25019646</v>
      </c>
      <c r="H132" s="66">
        <v>24761368</v>
      </c>
      <c r="I132" s="66">
        <v>24808047</v>
      </c>
      <c r="J132" s="67">
        <v>30727079</v>
      </c>
      <c r="K132" s="65">
        <v>29514463.449999999</v>
      </c>
      <c r="L132" s="68">
        <v>26514480.300000001</v>
      </c>
      <c r="M132" s="68"/>
      <c r="N132" s="69"/>
      <c r="O132" s="20">
        <f t="shared" si="32"/>
        <v>1.1796515206490132</v>
      </c>
      <c r="P132" s="20">
        <f t="shared" si="33"/>
        <v>1.0708003006942104</v>
      </c>
      <c r="Q132" s="20">
        <f t="shared" si="34"/>
        <v>0</v>
      </c>
      <c r="R132" s="20">
        <f t="shared" si="35"/>
        <v>0</v>
      </c>
      <c r="S132" s="39">
        <f t="shared" si="36"/>
        <v>0.28024634638147583</v>
      </c>
      <c r="T132" s="34">
        <f t="shared" si="37"/>
        <v>0.53200719044583289</v>
      </c>
      <c r="U132" s="34">
        <f t="shared" si="38"/>
        <v>0.53200719044583289</v>
      </c>
      <c r="V132" s="34">
        <f t="shared" si="39"/>
        <v>0.53200719044583289</v>
      </c>
      <c r="W132" s="83" t="s">
        <v>405</v>
      </c>
    </row>
    <row r="133" spans="5:23" ht="75.75" customHeight="1">
      <c r="E133" s="63" t="s">
        <v>412</v>
      </c>
      <c r="F133" s="64">
        <v>35301343</v>
      </c>
      <c r="G133" s="65">
        <v>8167387</v>
      </c>
      <c r="H133" s="66">
        <v>8167685</v>
      </c>
      <c r="I133" s="66">
        <v>8147995</v>
      </c>
      <c r="J133" s="67">
        <v>10818276</v>
      </c>
      <c r="K133" s="65">
        <v>8661612.7799999993</v>
      </c>
      <c r="L133" s="68">
        <v>8285513.3799999999</v>
      </c>
      <c r="M133" s="68"/>
      <c r="N133" s="69"/>
      <c r="O133" s="20">
        <f t="shared" si="32"/>
        <v>1.0605121050343274</v>
      </c>
      <c r="P133" s="20">
        <f t="shared" si="33"/>
        <v>1.0144261660433771</v>
      </c>
      <c r="Q133" s="20">
        <f t="shared" si="34"/>
        <v>0</v>
      </c>
      <c r="R133" s="20">
        <f t="shared" si="35"/>
        <v>0</v>
      </c>
      <c r="S133" s="39">
        <f t="shared" si="36"/>
        <v>0.2453621319732793</v>
      </c>
      <c r="T133" s="34">
        <f t="shared" si="37"/>
        <v>0.48007029534258794</v>
      </c>
      <c r="U133" s="34">
        <f t="shared" si="38"/>
        <v>0.48007029534258794</v>
      </c>
      <c r="V133" s="34">
        <f t="shared" si="39"/>
        <v>0.48007029534258794</v>
      </c>
      <c r="W133" s="83" t="s">
        <v>405</v>
      </c>
    </row>
    <row r="134" spans="5:23" ht="75.75" customHeight="1">
      <c r="E134" s="63" t="s">
        <v>413</v>
      </c>
      <c r="F134" s="64">
        <v>18136611</v>
      </c>
      <c r="G134" s="65">
        <v>4472522</v>
      </c>
      <c r="H134" s="66">
        <v>4416391</v>
      </c>
      <c r="I134" s="66">
        <v>4045132</v>
      </c>
      <c r="J134" s="67">
        <v>5202566</v>
      </c>
      <c r="K134" s="65">
        <v>4542703.88</v>
      </c>
      <c r="L134" s="68">
        <v>4134064.07</v>
      </c>
      <c r="M134" s="68"/>
      <c r="N134" s="69"/>
      <c r="O134" s="20">
        <f t="shared" si="32"/>
        <v>1.0156917908956065</v>
      </c>
      <c r="P134" s="20">
        <f>IFERROR(L134/H134,"100"%)</f>
        <v>0.93607293149542237</v>
      </c>
      <c r="Q134" s="20">
        <f t="shared" si="34"/>
        <v>0</v>
      </c>
      <c r="R134" s="20">
        <f t="shared" si="35"/>
        <v>0</v>
      </c>
      <c r="S134" s="39">
        <f t="shared" si="36"/>
        <v>0.25047148444657052</v>
      </c>
      <c r="T134" s="34">
        <f t="shared" si="37"/>
        <v>0.47841175785266604</v>
      </c>
      <c r="U134" s="34">
        <f t="shared" si="38"/>
        <v>0.47841175785266604</v>
      </c>
      <c r="V134" s="34">
        <f t="shared" si="39"/>
        <v>0.47841175785266604</v>
      </c>
      <c r="W134" s="83" t="s">
        <v>405</v>
      </c>
    </row>
    <row r="135" spans="5:23" ht="75.75" customHeight="1">
      <c r="E135" s="63" t="s">
        <v>414</v>
      </c>
      <c r="F135" s="64">
        <v>14823626</v>
      </c>
      <c r="G135" s="65">
        <v>3415460</v>
      </c>
      <c r="H135" s="66">
        <v>3549220</v>
      </c>
      <c r="I135" s="66">
        <v>3488842</v>
      </c>
      <c r="J135" s="67">
        <v>4370104</v>
      </c>
      <c r="K135" s="65">
        <v>3186084.73</v>
      </c>
      <c r="L135" s="68">
        <v>5707030.1200000001</v>
      </c>
      <c r="M135" s="68"/>
      <c r="N135" s="69"/>
      <c r="O135" s="20">
        <f t="shared" si="32"/>
        <v>0.93284205641407014</v>
      </c>
      <c r="P135" s="20">
        <f t="shared" si="33"/>
        <v>1.6079674181932933</v>
      </c>
      <c r="Q135" s="20">
        <f t="shared" si="34"/>
        <v>0</v>
      </c>
      <c r="R135" s="20">
        <f t="shared" si="35"/>
        <v>0</v>
      </c>
      <c r="S135" s="39">
        <f t="shared" si="36"/>
        <v>0.21493288686587209</v>
      </c>
      <c r="T135" s="34">
        <f t="shared" si="37"/>
        <v>0.59992844193451722</v>
      </c>
      <c r="U135" s="34">
        <f t="shared" si="38"/>
        <v>0.59992844193451722</v>
      </c>
      <c r="V135" s="34">
        <f t="shared" si="39"/>
        <v>0.59992844193451722</v>
      </c>
      <c r="W135" s="83" t="s">
        <v>405</v>
      </c>
    </row>
    <row r="136" spans="5:23" ht="75.75" customHeight="1">
      <c r="E136" s="63" t="s">
        <v>415</v>
      </c>
      <c r="F136" s="64">
        <v>10652784</v>
      </c>
      <c r="G136" s="65">
        <v>2432565</v>
      </c>
      <c r="H136" s="66">
        <v>2679998</v>
      </c>
      <c r="I136" s="66">
        <v>2670674</v>
      </c>
      <c r="J136" s="67">
        <v>2869547</v>
      </c>
      <c r="K136" s="65">
        <v>2186314.91</v>
      </c>
      <c r="L136" s="68">
        <v>2353357.2599999998</v>
      </c>
      <c r="M136" s="68"/>
      <c r="N136" s="69"/>
      <c r="O136" s="20">
        <f t="shared" si="32"/>
        <v>0.89876936895828075</v>
      </c>
      <c r="P136" s="20">
        <f t="shared" si="33"/>
        <v>0.87811903590972817</v>
      </c>
      <c r="Q136" s="20">
        <f t="shared" si="34"/>
        <v>0</v>
      </c>
      <c r="R136" s="20">
        <f t="shared" si="35"/>
        <v>0</v>
      </c>
      <c r="S136" s="39">
        <f t="shared" si="36"/>
        <v>0.20523413503925361</v>
      </c>
      <c r="T136" s="34">
        <f t="shared" si="37"/>
        <v>0.42614889872919604</v>
      </c>
      <c r="U136" s="34">
        <f t="shared" si="38"/>
        <v>0.42614889872919604</v>
      </c>
      <c r="V136" s="34">
        <f t="shared" si="39"/>
        <v>0.42614889872919604</v>
      </c>
      <c r="W136" s="83" t="s">
        <v>405</v>
      </c>
    </row>
    <row r="137" spans="5:23" ht="75.75" customHeight="1">
      <c r="E137" s="63" t="s">
        <v>416</v>
      </c>
      <c r="F137" s="64">
        <v>4938076</v>
      </c>
      <c r="G137" s="65">
        <v>1148517</v>
      </c>
      <c r="H137" s="66">
        <v>1171585</v>
      </c>
      <c r="I137" s="66">
        <v>1175641</v>
      </c>
      <c r="J137" s="67">
        <v>1442333</v>
      </c>
      <c r="K137" s="65">
        <v>795695.31</v>
      </c>
      <c r="L137" s="68">
        <v>862768.18</v>
      </c>
      <c r="M137" s="68"/>
      <c r="N137" s="69"/>
      <c r="O137" s="20">
        <f t="shared" si="32"/>
        <v>0.69280237906796338</v>
      </c>
      <c r="P137" s="20">
        <f t="shared" si="33"/>
        <v>0.73641108412961931</v>
      </c>
      <c r="Q137" s="20">
        <f>IFERROR(M137/I137,"100"%)</f>
        <v>0</v>
      </c>
      <c r="R137" s="20">
        <f t="shared" si="35"/>
        <v>0</v>
      </c>
      <c r="S137" s="39">
        <f t="shared" si="36"/>
        <v>0.16113468281978649</v>
      </c>
      <c r="T137" s="34">
        <f t="shared" si="37"/>
        <v>0.33585215982905087</v>
      </c>
      <c r="U137" s="34">
        <f t="shared" si="38"/>
        <v>0.33585215982905087</v>
      </c>
      <c r="V137" s="34">
        <f t="shared" si="39"/>
        <v>0.33585215982905087</v>
      </c>
      <c r="W137" s="83" t="s">
        <v>405</v>
      </c>
    </row>
    <row r="138" spans="5:23" ht="75.75" customHeight="1">
      <c r="E138" s="63" t="s">
        <v>417</v>
      </c>
      <c r="F138" s="64">
        <v>22050690</v>
      </c>
      <c r="G138" s="65">
        <v>5046822</v>
      </c>
      <c r="H138" s="66">
        <v>5020428</v>
      </c>
      <c r="I138" s="66">
        <v>5098480</v>
      </c>
      <c r="J138" s="67">
        <v>6884960</v>
      </c>
      <c r="K138" s="65">
        <v>4842343.5999999996</v>
      </c>
      <c r="L138" s="68">
        <v>4821081.88</v>
      </c>
      <c r="M138" s="68"/>
      <c r="N138" s="69"/>
      <c r="O138" s="20">
        <f t="shared" si="32"/>
        <v>0.95948373055360381</v>
      </c>
      <c r="P138" s="20">
        <f t="shared" si="33"/>
        <v>0.96029300290732178</v>
      </c>
      <c r="Q138" s="20">
        <f t="shared" si="34"/>
        <v>0</v>
      </c>
      <c r="R138" s="20">
        <f t="shared" si="35"/>
        <v>0</v>
      </c>
      <c r="S138" s="39">
        <f t="shared" si="36"/>
        <v>0.21960054764726181</v>
      </c>
      <c r="T138" s="34">
        <f t="shared" si="37"/>
        <v>0.43823687512726361</v>
      </c>
      <c r="U138" s="34">
        <f>IFERROR((K138+L138+M138)/F138,"100%")</f>
        <v>0.43823687512726361</v>
      </c>
      <c r="V138" s="34">
        <f t="shared" si="39"/>
        <v>0.43823687512726361</v>
      </c>
      <c r="W138" s="83" t="s">
        <v>405</v>
      </c>
    </row>
    <row r="139" spans="5:23" ht="75.75" customHeight="1" thickBot="1">
      <c r="E139" s="109" t="s">
        <v>418</v>
      </c>
      <c r="F139" s="110">
        <v>964720908</v>
      </c>
      <c r="G139" s="111">
        <v>55120028</v>
      </c>
      <c r="H139" s="112">
        <v>300166511</v>
      </c>
      <c r="I139" s="112">
        <v>304453524</v>
      </c>
      <c r="J139" s="113">
        <v>304980845</v>
      </c>
      <c r="K139" s="111">
        <v>1657799.3</v>
      </c>
      <c r="L139" s="112">
        <v>88833412.859999999</v>
      </c>
      <c r="M139" s="112"/>
      <c r="N139" s="113"/>
      <c r="O139" s="118">
        <f>IFERROR(K139/G139,"100"%)</f>
        <v>3.0076169409783318E-2</v>
      </c>
      <c r="P139" s="119">
        <f>IFERROR(L139/H139,"100"%)</f>
        <v>0.29594711469994733</v>
      </c>
      <c r="Q139" s="121">
        <f t="shared" si="34"/>
        <v>0</v>
      </c>
      <c r="R139" s="121">
        <f>IFERROR(N139/J139,"100"%)</f>
        <v>0</v>
      </c>
      <c r="S139" s="117">
        <f t="shared" si="36"/>
        <v>1.7184237288241711E-3</v>
      </c>
      <c r="T139" s="121">
        <f>IFERROR((K139+L139)/F139,"100%")</f>
        <v>9.3800405287785049E-2</v>
      </c>
      <c r="U139" s="121">
        <f>IFERROR((K139+L139+M139)/F139,"100%")</f>
        <v>9.3800405287785049E-2</v>
      </c>
      <c r="V139" s="121">
        <f>IFERROR((K139+L139+M139+N139)/F139,"100%")</f>
        <v>9.3800405287785049E-2</v>
      </c>
      <c r="W139" s="114" t="s">
        <v>405</v>
      </c>
    </row>
  </sheetData>
  <mergeCells count="37">
    <mergeCell ref="J118:O118"/>
    <mergeCell ref="V118:W118"/>
    <mergeCell ref="B56:B57"/>
    <mergeCell ref="C56:C57"/>
    <mergeCell ref="C118:D118"/>
    <mergeCell ref="B16:F16"/>
    <mergeCell ref="B17:B18"/>
    <mergeCell ref="C13:C14"/>
    <mergeCell ref="B53:B54"/>
    <mergeCell ref="C53:C54"/>
    <mergeCell ref="C17:C18"/>
    <mergeCell ref="C23:C24"/>
    <mergeCell ref="B42:B43"/>
    <mergeCell ref="C42:C43"/>
    <mergeCell ref="B46:B48"/>
    <mergeCell ref="C46:C48"/>
    <mergeCell ref="B50:B51"/>
    <mergeCell ref="C50:C51"/>
    <mergeCell ref="T13:V13"/>
    <mergeCell ref="G13:K13"/>
    <mergeCell ref="G12:V12"/>
    <mergeCell ref="W13:W14"/>
    <mergeCell ref="B13:B14"/>
    <mergeCell ref="E4:S4"/>
    <mergeCell ref="E5:S5"/>
    <mergeCell ref="D13:F13"/>
    <mergeCell ref="L13:O13"/>
    <mergeCell ref="P13:S13"/>
    <mergeCell ref="E6:S6"/>
    <mergeCell ref="E7:S7"/>
    <mergeCell ref="E122:W122"/>
    <mergeCell ref="F123:F124"/>
    <mergeCell ref="E123:E124"/>
    <mergeCell ref="G123:J123"/>
    <mergeCell ref="K123:N123"/>
    <mergeCell ref="O123:R123"/>
    <mergeCell ref="S123:V123"/>
  </mergeCells>
  <conditionalFormatting sqref="H16:K105 G125:J139">
    <cfRule type="containsBlanks" dxfId="29" priority="112">
      <formula>LEN(TRIM(G16))=0</formula>
    </cfRule>
  </conditionalFormatting>
  <conditionalFormatting sqref="K125:N139">
    <cfRule type="containsBlanks" dxfId="28" priority="124">
      <formula>LEN(TRIM(K125))=0</formula>
    </cfRule>
  </conditionalFormatting>
  <conditionalFormatting sqref="L15:N15">
    <cfRule type="cellIs" dxfId="27" priority="16" operator="equal">
      <formula>"NO DISPONIBLE"</formula>
    </cfRule>
  </conditionalFormatting>
  <conditionalFormatting sqref="L16:O105">
    <cfRule type="containsBlanks" dxfId="26" priority="1">
      <formula>LEN(TRIM(L16))=0</formula>
    </cfRule>
  </conditionalFormatting>
  <conditionalFormatting sqref="O15">
    <cfRule type="containsBlanks" dxfId="25" priority="6">
      <formula>LEN(TRIM(O15))=0</formula>
    </cfRule>
  </conditionalFormatting>
  <conditionalFormatting sqref="O125:V125">
    <cfRule type="cellIs" dxfId="24" priority="86" stopIfTrue="1" operator="equal">
      <formula>"100%"</formula>
    </cfRule>
    <cfRule type="cellIs" dxfId="23" priority="87" stopIfTrue="1" operator="lessThan">
      <formula>0.5</formula>
    </cfRule>
    <cfRule type="cellIs" dxfId="22" priority="88" stopIfTrue="1" operator="between">
      <formula>0.5</formula>
      <formula>0.7</formula>
    </cfRule>
    <cfRule type="cellIs" dxfId="21" priority="89" stopIfTrue="1" operator="between">
      <formula>0.7</formula>
      <formula>1.2</formula>
    </cfRule>
    <cfRule type="cellIs" dxfId="20" priority="90" stopIfTrue="1" operator="greaterThanOrEqual">
      <formula>1.2</formula>
    </cfRule>
    <cfRule type="containsBlanks" dxfId="19" priority="91" stopIfTrue="1">
      <formula>LEN(TRIM(O125))=0</formula>
    </cfRule>
  </conditionalFormatting>
  <conditionalFormatting sqref="O126:V139">
    <cfRule type="cellIs" dxfId="18" priority="37" stopIfTrue="1" operator="equal">
      <formula>"100%"</formula>
    </cfRule>
    <cfRule type="cellIs" dxfId="17" priority="38" stopIfTrue="1" operator="lessThan">
      <formula>0.5</formula>
    </cfRule>
    <cfRule type="cellIs" dxfId="16" priority="39" stopIfTrue="1" operator="between">
      <formula>0.5</formula>
      <formula>0.7</formula>
    </cfRule>
    <cfRule type="cellIs" dxfId="15" priority="40" stopIfTrue="1" operator="between">
      <formula>0.7</formula>
      <formula>1.2</formula>
    </cfRule>
    <cfRule type="cellIs" dxfId="14" priority="41" stopIfTrue="1" operator="greaterThanOrEqual">
      <formula>1.2</formula>
    </cfRule>
    <cfRule type="containsBlanks" dxfId="13" priority="42" stopIfTrue="1">
      <formula>LEN(TRIM(O126))=0</formula>
    </cfRule>
  </conditionalFormatting>
  <conditionalFormatting sqref="P15:V15">
    <cfRule type="containsText" dxfId="12" priority="7" operator="containsText" text="NO DISPONIBLE">
      <formula>NOT(ISERROR(SEARCH("NO DISPONIBLE",P15)))</formula>
    </cfRule>
    <cfRule type="cellIs" dxfId="11" priority="8" operator="lessThanOrEqual">
      <formula>0</formula>
    </cfRule>
    <cfRule type="cellIs" dxfId="10" priority="9" stopIfTrue="1" operator="between">
      <formula>0</formula>
      <formula>0.15</formula>
    </cfRule>
    <cfRule type="cellIs" dxfId="9" priority="10" operator="greaterThanOrEqual">
      <formula>0.15</formula>
    </cfRule>
  </conditionalFormatting>
  <conditionalFormatting sqref="P16:V105">
    <cfRule type="cellIs" dxfId="8" priority="50" stopIfTrue="1" operator="equal">
      <formula>"100%"</formula>
    </cfRule>
    <cfRule type="cellIs" dxfId="7" priority="51" stopIfTrue="1" operator="lessThan">
      <formula>0.5</formula>
    </cfRule>
    <cfRule type="cellIs" dxfId="6" priority="52" stopIfTrue="1" operator="between">
      <formula>0.5</formula>
      <formula>0.7</formula>
    </cfRule>
    <cfRule type="cellIs" dxfId="5" priority="53" stopIfTrue="1" operator="between">
      <formula>0.7</formula>
      <formula>1.2</formula>
    </cfRule>
    <cfRule type="cellIs" dxfId="4" priority="54" stopIfTrue="1" operator="greaterThanOrEqual">
      <formula>1.2</formula>
    </cfRule>
    <cfRule type="containsBlanks" dxfId="3" priority="55" stopIfTrue="1">
      <formula>LEN(TRIM(P16))=0</formula>
    </cfRule>
  </conditionalFormatting>
  <conditionalFormatting sqref="P17:V105">
    <cfRule type="cellIs" dxfId="2" priority="2" operator="equal">
      <formula>"NO DISPONIBLE"</formula>
    </cfRule>
  </conditionalFormatting>
  <conditionalFormatting sqref="S125:V125">
    <cfRule type="containsBlanks" dxfId="1" priority="85">
      <formula>LEN(TRIM(S125))=0</formula>
    </cfRule>
  </conditionalFormatting>
  <conditionalFormatting sqref="T16:V105">
    <cfRule type="containsBlanks" dxfId="0" priority="28">
      <formula>LEN(TRIM(T16))=0</formula>
    </cfRule>
  </conditionalFormatting>
  <printOptions horizontalCentered="1"/>
  <pageMargins left="0.70866141732283472" right="0.70866141732283472" top="0.70866141732283472" bottom="0.53125" header="0.31496062992125984" footer="0.31496062992125984"/>
  <pageSetup paperSize="5" scale="30" orientation="landscape" r:id="rId1"/>
  <headerFooter>
    <oddFooter>&amp;CPágina &amp;P</oddFooter>
  </headerFooter>
  <rowBreaks count="6" manualBreakCount="6">
    <brk id="26" min="1" max="22" man="1"/>
    <brk id="43" min="1" max="22" man="1"/>
    <brk id="59" min="1" max="22" man="1"/>
    <brk id="71" min="1" max="22" man="1"/>
    <brk id="82" min="1" max="22" man="1"/>
    <brk id="96" min="1" max="22" man="1"/>
  </rowBreaks>
  <ignoredErrors>
    <ignoredError sqref="S9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defaultColWidth="11.42578125" defaultRowHeight="14.45"/>
  <cols>
    <col min="1" max="1" width="20.28515625" customWidth="1"/>
    <col min="2" max="2" width="34.7109375" customWidth="1"/>
  </cols>
  <sheetData>
    <row r="1" spans="1:2">
      <c r="A1" s="30" t="s">
        <v>419</v>
      </c>
    </row>
    <row r="3" spans="1:2" ht="120" customHeight="1">
      <c r="A3" s="230" t="s">
        <v>420</v>
      </c>
      <c r="B3" s="230"/>
    </row>
    <row r="5" spans="1:2" ht="43.15">
      <c r="A5" s="31"/>
      <c r="B5" s="32" t="s">
        <v>421</v>
      </c>
    </row>
    <row r="6" spans="1:2" ht="57.6">
      <c r="A6" s="33"/>
      <c r="B6" s="32" t="s">
        <v>422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2021-02-22T21:43:21Z</dcterms:created>
  <dcterms:modified xsi:type="dcterms:W3CDTF">2025-01-16T17:01:36Z</dcterms:modified>
  <cp:category/>
  <cp:contentStatus/>
</cp:coreProperties>
</file>