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12"/>
  <workbookPr/>
  <mc:AlternateContent xmlns:mc="http://schemas.openxmlformats.org/markup-compatibility/2006">
    <mc:Choice Requires="x15">
      <x15ac:absPath xmlns:x15ac="http://schemas.microsoft.com/office/spreadsheetml/2010/11/ac" url="\\192.168.1.52\dif\PLANEACION Y EVALUACION\2.- Gustavo\Administración 2022-2024\2024\MIR 2024 final y enviada\3.- 4to Trim 2024\1.-Formato de Seguimiento DIF 4tr24\"/>
    </mc:Choice>
  </mc:AlternateContent>
  <xr:revisionPtr revIDLastSave="2" documentId="13_ncr:1_{F0D90255-8FBE-4DE5-86EE-D019EF35A29E}" xr6:coauthVersionLast="47" xr6:coauthVersionMax="47" xr10:uidLastSave="{07526A28-36FE-4943-9610-F6E95BD9A8D0}"/>
  <bookViews>
    <workbookView xWindow="-120" yWindow="-120" windowWidth="29040" windowHeight="15720" xr2:uid="{00000000-000D-0000-FFFF-FFFF00000000}"/>
  </bookViews>
  <sheets>
    <sheet name="SEGUIMIENTO EJE 2 2023" sheetId="1" r:id="rId1"/>
    <sheet name="Instrucciones" sheetId="3" r:id="rId2"/>
  </sheets>
  <definedNames>
    <definedName name="ADFASDF">#REF!</definedName>
    <definedName name="_xlnm.Print_Area" localSheetId="0">'SEGUIMIENTO EJE 2 2023'!$B$1:$W$186</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2023'!$10:$12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5" i="1" l="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45" i="1"/>
  <c r="V144" i="1"/>
  <c r="T144" i="1"/>
  <c r="U146"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V13" i="1"/>
  <c r="S13" i="1" l="1"/>
  <c r="S122" i="1" l="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5" i="1"/>
  <c r="V14" i="1"/>
  <c r="U14" i="1"/>
  <c r="S14" i="1"/>
  <c r="U145"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4" i="1"/>
  <c r="U23" i="1"/>
  <c r="U22" i="1"/>
  <c r="U21" i="1"/>
  <c r="U20" i="1"/>
  <c r="U19" i="1"/>
  <c r="U17" i="1"/>
  <c r="U16" i="1"/>
  <c r="U15" i="1"/>
  <c r="U1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3" i="1"/>
  <c r="P35" i="1"/>
  <c r="T35" i="1"/>
  <c r="T16" i="1"/>
  <c r="T17" i="1"/>
  <c r="T19" i="1"/>
  <c r="T20" i="1"/>
  <c r="T21" i="1"/>
  <c r="T22" i="1"/>
  <c r="T23" i="1"/>
  <c r="T24" i="1"/>
  <c r="T30" i="1"/>
  <c r="T31" i="1"/>
  <c r="T32" i="1"/>
  <c r="T33" i="1"/>
  <c r="T34"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5"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R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6" i="1"/>
  <c r="P16" i="1"/>
  <c r="P17" i="1"/>
  <c r="P19" i="1"/>
  <c r="P20" i="1"/>
  <c r="P21" i="1"/>
  <c r="P22" i="1"/>
  <c r="P23" i="1"/>
  <c r="P24" i="1"/>
  <c r="P30" i="1"/>
  <c r="P31" i="1"/>
  <c r="P32" i="1"/>
  <c r="P33" i="1"/>
  <c r="P34"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5" i="1"/>
  <c r="Q15" i="1"/>
  <c r="T13" i="1"/>
  <c r="P13" i="1"/>
  <c r="Q13" i="1"/>
  <c r="P165" i="1" l="1"/>
  <c r="P145" i="1"/>
  <c r="P146" i="1"/>
  <c r="P147" i="1"/>
  <c r="P148" i="1"/>
  <c r="P149" i="1"/>
  <c r="P150" i="1"/>
  <c r="P151" i="1"/>
  <c r="P152" i="1"/>
  <c r="P153" i="1"/>
  <c r="P154" i="1"/>
  <c r="P155" i="1"/>
  <c r="P156" i="1"/>
  <c r="P157" i="1"/>
  <c r="P158" i="1"/>
  <c r="P159" i="1"/>
  <c r="P160" i="1"/>
  <c r="P161" i="1"/>
  <c r="P162" i="1"/>
  <c r="P163" i="1"/>
  <c r="P164" i="1"/>
  <c r="P166" i="1"/>
  <c r="P167" i="1"/>
  <c r="P168" i="1"/>
  <c r="P169" i="1"/>
  <c r="P170" i="1"/>
  <c r="P171" i="1"/>
  <c r="P172" i="1"/>
  <c r="P173" i="1"/>
  <c r="P174" i="1"/>
  <c r="P175" i="1"/>
  <c r="P176" i="1"/>
  <c r="P177" i="1"/>
  <c r="P178" i="1"/>
  <c r="P179" i="1"/>
  <c r="P180" i="1"/>
  <c r="P181" i="1"/>
  <c r="P182" i="1"/>
  <c r="P183" i="1"/>
  <c r="P184" i="1"/>
  <c r="P185" i="1"/>
  <c r="P186" i="1"/>
  <c r="O144" i="1" l="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L27" i="1" l="1"/>
  <c r="L28" i="1"/>
  <c r="L29" i="1"/>
  <c r="L26" i="1"/>
  <c r="L25" i="1"/>
  <c r="L18" i="1"/>
  <c r="L122" i="1"/>
  <c r="L121" i="1"/>
  <c r="L120" i="1"/>
  <c r="L119" i="1"/>
  <c r="L118" i="1"/>
  <c r="L117" i="1"/>
  <c r="L116" i="1"/>
  <c r="L115" i="1"/>
  <c r="L114" i="1"/>
  <c r="L113" i="1"/>
  <c r="L112" i="1"/>
  <c r="T119" i="1" l="1"/>
  <c r="P119" i="1"/>
  <c r="U119" i="1"/>
  <c r="P114" i="1"/>
  <c r="U114" i="1"/>
  <c r="T114" i="1"/>
  <c r="P117" i="1"/>
  <c r="U117" i="1"/>
  <c r="T117" i="1"/>
  <c r="U122" i="1"/>
  <c r="T122" i="1"/>
  <c r="P122" i="1"/>
  <c r="U25" i="1"/>
  <c r="T25" i="1"/>
  <c r="P25" i="1"/>
  <c r="T29" i="1"/>
  <c r="P29" i="1"/>
  <c r="U29" i="1"/>
  <c r="P113" i="1"/>
  <c r="U113" i="1"/>
  <c r="T113" i="1"/>
  <c r="P115" i="1"/>
  <c r="U115" i="1"/>
  <c r="T115" i="1"/>
  <c r="T118" i="1"/>
  <c r="U118" i="1"/>
  <c r="P118" i="1"/>
  <c r="U121" i="1"/>
  <c r="T121" i="1"/>
  <c r="P121" i="1"/>
  <c r="T28" i="1"/>
  <c r="U28" i="1"/>
  <c r="P28" i="1"/>
  <c r="P116" i="1"/>
  <c r="U116" i="1"/>
  <c r="T116" i="1"/>
  <c r="U120" i="1"/>
  <c r="T120" i="1"/>
  <c r="P120" i="1"/>
  <c r="P18" i="1"/>
  <c r="U18" i="1"/>
  <c r="T18" i="1"/>
  <c r="U26" i="1"/>
  <c r="T26" i="1"/>
  <c r="P26" i="1"/>
  <c r="P112" i="1"/>
  <c r="U112" i="1"/>
  <c r="T112" i="1"/>
  <c r="T27" i="1"/>
  <c r="P27" i="1"/>
  <c r="U27" i="1"/>
  <c r="T14" i="1"/>
  <c r="R14" i="1"/>
  <c r="P14" i="1"/>
  <c r="Q14" i="1"/>
  <c r="U144" i="1" l="1"/>
  <c r="S144" i="1" l="1"/>
  <c r="R144" i="1" l="1"/>
  <c r="Q144" i="1"/>
  <c r="P144" i="1"/>
</calcChain>
</file>

<file path=xl/sharedStrings.xml><?xml version="1.0" encoding="utf-8"?>
<sst xmlns="http://schemas.openxmlformats.org/spreadsheetml/2006/main" count="798" uniqueCount="616">
  <si>
    <t>SEGUIMIENTO DE AVANCE EN CUMPLIMIENTO DE METAS Y OBJETIVOS 2024</t>
  </si>
  <si>
    <t>EJE 2: PROSPERIDAD COMPARTIDA</t>
  </si>
  <si>
    <t xml:space="preserve">CLAVE Y NOMBRE DEL PPA: E- PPA 2.2 PROGRAMA DE ATENCIÓN INTEGRAL A LA FAMILIA Y PERSONAS EN ESTADO DE VULNERABILIDAD </t>
  </si>
  <si>
    <t>SISTEMA MUNICIPAL DIF BENITO JUÁREZ</t>
  </si>
  <si>
    <t>AVANCE EN CUMPLIMIENTO DE METAS TRIMESTRAL Y ANUAL ACUMULADO 2024</t>
  </si>
  <si>
    <t>JUSTIFICACIÓN TRIMESTRAL Y ANUAL DE AVANCE DE RESULTADOS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</si>
  <si>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</si>
  <si>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</si>
  <si>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</si>
  <si>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</si>
  <si>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</si>
  <si>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</si>
  <si>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</si>
  <si>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</si>
  <si>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</si>
  <si>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</si>
  <si>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</si>
  <si>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</si>
  <si>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</si>
  <si>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</si>
  <si>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(Dirección de Planeación Municipal)</t>
  </si>
  <si>
    <r>
      <rPr>
        <b/>
        <sz val="11"/>
        <color theme="1"/>
        <rFont val="Arial"/>
        <family val="2"/>
      </rPr>
      <t xml:space="preserve">2.2.1  </t>
    </r>
    <r>
      <rPr>
        <sz val="11"/>
        <color theme="1"/>
        <rFont val="Arial"/>
        <family val="2"/>
      </rPr>
      <t xml:space="preserve">Contribuir a cerrar las brechas de desigualdad reactivando y diversificando la economía y poner fin a la exclusión social para fortalecer a las familias y mejorar la calidad de vida de la población  mediante </t>
    </r>
    <r>
      <rPr>
        <sz val="11"/>
        <color theme="1"/>
        <rFont val="Arial"/>
        <family val="2"/>
      </rPr>
      <t xml:space="preserve"> la atención a los grupos vulnerables otorgándoles asistencia, apoyo y protección para su desarrollo integral.</t>
    </r>
  </si>
  <si>
    <r>
      <rPr>
        <b/>
        <sz val="11"/>
        <color theme="1"/>
        <rFont val="Arial"/>
        <family val="2"/>
      </rPr>
      <t>IGCU:</t>
    </r>
    <r>
      <rPr>
        <sz val="11"/>
        <color theme="1"/>
        <rFont val="Arial"/>
        <family val="2"/>
      </rPr>
      <t xml:space="preserve"> Índice General de Competitividad Urbana</t>
    </r>
  </si>
  <si>
    <t>Anual</t>
  </si>
  <si>
    <r>
      <rPr>
        <b/>
        <sz val="11"/>
        <color theme="1"/>
        <rFont val="Arial"/>
        <family val="2"/>
      </rPr>
      <t xml:space="preserve">UNIDAD DE MEDIDA DEL INDICADOR: </t>
    </r>
    <r>
      <rPr>
        <sz val="11"/>
        <color theme="1"/>
        <rFont val="Arial"/>
        <family val="2"/>
      </rPr>
      <t xml:space="preserve">
Posición</t>
    </r>
  </si>
  <si>
    <t>El Instituto Mexicano para la Competitividad A. C. IMCO actualiza y publica las posiciones de los municipios anualmente. En este trimestre la posición es la última disponible en 2023.</t>
  </si>
  <si>
    <t>Propósito
(Sistema para el Desarrollo Integral de la Familia)</t>
  </si>
  <si>
    <r>
      <rPr>
        <b/>
        <sz val="11"/>
        <color rgb="FFFFFFFF"/>
        <rFont val="Arial"/>
        <family val="2"/>
      </rPr>
      <t>2.2.1.1.</t>
    </r>
    <r>
      <rPr>
        <sz val="11"/>
        <color rgb="FFFFFFFF"/>
        <rFont val="Arial"/>
        <family val="2"/>
      </rPr>
      <t xml:space="preserve"> Los grupos en situación prioritaria del Municipio  de Benito Juárez reciben atención, asistencia, apoyo y protección para su desarrollo integral.</t>
    </r>
  </si>
  <si>
    <t>PPA: Porcentaje de Personas en situación prioritaria Atendidas por el SMDIF de BJ.
SMDIF: Sistema Municipal para el Desarrollo Integral de la Familia.
BJ: Benito Juárez</t>
  </si>
  <si>
    <t>Trimestral</t>
  </si>
  <si>
    <t xml:space="preserve">UNIDAD DE MEDIDA DEL INDICADOR:
Porcentaje.
UNIDAD DE MEDIDA DE LAS VARIABLES:
Personas </t>
  </si>
  <si>
    <r>
      <t xml:space="preserve">Meta Trimestral: </t>
    </r>
    <r>
      <rPr>
        <sz val="11"/>
        <color rgb="FFFFFFFF"/>
        <rFont val="Arial"/>
        <family val="2"/>
      </rPr>
      <t xml:space="preserve">Se atendieron a 42,308 personas de los grupos en situación prioritaria del Municipio  de Benito Juárez reciben atención, asistencia, apoyo y protección para su desarrollo integral de los 37,519 programados, lo que representó un avance del 112.76% respecto a la meta trimestral programada. </t>
    </r>
  </si>
  <si>
    <t>Componente (Dirección General)</t>
  </si>
  <si>
    <r>
      <rPr>
        <b/>
        <sz val="11"/>
        <rFont val="Arial"/>
        <family val="2"/>
      </rPr>
      <t>2.2.1.1.1.</t>
    </r>
    <r>
      <rPr>
        <sz val="11"/>
        <rFont val="Arial"/>
        <family val="2"/>
      </rPr>
      <t xml:space="preserve"> Propuestas, políticas, acuerdos, planes y programas que en la Junta Directiva, Comités y Consejos fueron presentados.</t>
    </r>
  </si>
  <si>
    <r>
      <rPr>
        <b/>
        <sz val="11"/>
        <rFont val="Arial"/>
        <family val="2"/>
      </rPr>
      <t>PPAPPP</t>
    </r>
    <r>
      <rPr>
        <sz val="11"/>
        <rFont val="Arial"/>
        <family val="2"/>
      </rPr>
      <t>: Porcentaje de Políticas, Acuerdos, Planes y Programas Presentados.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</si>
  <si>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Políticas, Acuerdos, Planes y Programas. </t>
    </r>
  </si>
  <si>
    <r>
      <t xml:space="preserve">Meta Trimestral: </t>
    </r>
    <r>
      <rPr>
        <sz val="11"/>
        <rFont val="Arial"/>
        <family val="2"/>
      </rPr>
      <t xml:space="preserve">Se realizaron 13 propuestas políticas, acuerdos, planes y programas por la Junta Directiva aprobados de los 12 programados, lo que representó un avance del 108.33% respecto a la meta trimestral programada. </t>
    </r>
  </si>
  <si>
    <t>Actividad
(Dirección General)</t>
  </si>
  <si>
    <r>
      <rPr>
        <b/>
        <sz val="11"/>
        <rFont val="Arial"/>
        <family val="2"/>
      </rPr>
      <t>2.2.1.1.1.1</t>
    </r>
    <r>
      <rPr>
        <sz val="11"/>
        <rFont val="Arial"/>
        <family val="2"/>
      </rPr>
      <t>. Realización de actividades de representación, coordinación, gestión, vinculación y supervisión por parte de la Dirección General del  SMDIF de BJ.</t>
    </r>
  </si>
  <si>
    <r>
      <rPr>
        <b/>
        <sz val="11"/>
        <rFont val="Arial"/>
        <family val="2"/>
      </rPr>
      <t>PADGR:</t>
    </r>
    <r>
      <rPr>
        <sz val="11"/>
        <rFont val="Arial"/>
        <family val="2"/>
      </rPr>
      <t xml:space="preserve"> Porcentaje de  Actividades de la Dirección General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</si>
  <si>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</si>
  <si>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r>
      <t xml:space="preserve">Meta Trimestral: </t>
    </r>
    <r>
      <rPr>
        <sz val="11"/>
        <rFont val="Arial"/>
        <family val="2"/>
      </rPr>
      <t xml:space="preserve"> Se realizaron 201  actividades de representación, coordinación, gestión, vinculación y supervisión por parte de la Dirección General del  SMDIF de BJ, de los 200 programados, lo que representó un avance del 100.50% respecto a la meta trimestral programada.</t>
    </r>
  </si>
  <si>
    <t>Actividad
(Unidad Jurídica)</t>
  </si>
  <si>
    <r>
      <rPr>
        <b/>
        <sz val="11"/>
        <rFont val="Arial"/>
        <family val="2"/>
      </rPr>
      <t>2.2.1.1.1.2.</t>
    </r>
    <r>
      <rPr>
        <sz val="11"/>
        <rFont val="Arial"/>
        <family val="2"/>
      </rPr>
      <t xml:space="preserve"> Elaboración de contratos, lineamientos, convenios, acuerdos y actas con empresas públicas y privadas, personas físicas, instituciones municipales, estatales, federales e internacionales, así como la realización de actos jurídicos para el cumplimiento de los objetivos del SMDIF de BJ.</t>
    </r>
  </si>
  <si>
    <r>
      <rPr>
        <b/>
        <sz val="11"/>
        <rFont val="Arial"/>
        <family val="2"/>
      </rPr>
      <t>PCLC</t>
    </r>
    <r>
      <rPr>
        <sz val="11"/>
        <rFont val="Arial"/>
        <family val="2"/>
      </rPr>
      <t>: Porcentaje de Contratos, Lineamientos, Convenios, Acuerdos, Actas</t>
    </r>
    <r>
      <rPr>
        <b/>
        <sz val="11"/>
        <rFont val="Arial"/>
        <family val="2"/>
      </rPr>
      <t xml:space="preserve"> </t>
    </r>
    <r>
      <rPr>
        <sz val="11"/>
        <rFont val="Arial"/>
        <family val="2"/>
      </rPr>
      <t>y Actos Jurídicos realizados.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</si>
  <si>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Contratos, Lineamientos, Convenios, Acuerdos, Actas y Actos Jurídicos.</t>
    </r>
  </si>
  <si>
    <r>
      <t xml:space="preserve">Meta Trimestral: </t>
    </r>
    <r>
      <rPr>
        <sz val="11"/>
        <rFont val="Arial"/>
        <family val="2"/>
      </rPr>
      <t xml:space="preserve">Se realizaron 195  contratos, lineamientos, convenios, acuerdos y actas con empresas públicas y privadas, personas físicas, instituciones municipales, estatales, federales e internacionales, así como la realización de actos jurídicos para el cumplimiento de los objetivos del SMDIF de BJ., de los 211 programados, lo que representó un avance del 92.42% respecto a la meta trimestral programada.  </t>
    </r>
  </si>
  <si>
    <t>Actividad
(Coordinación de Transparencia, Datos Personales y Gestión Documental)</t>
  </si>
  <si>
    <r>
      <t xml:space="preserve">2.2.1.1.1.3. </t>
    </r>
    <r>
      <rPr>
        <sz val="11"/>
        <rFont val="Arial"/>
        <family val="2"/>
      </rPr>
      <t>Realización de Procesos de Transparencia, Acceso a la Información Pública, Protección de Datos Personales, Archivo y Gestión Documental, y Cuentas Claras.</t>
    </r>
  </si>
  <si>
    <r>
      <rPr>
        <b/>
        <sz val="11"/>
        <rFont val="Arial"/>
        <family val="2"/>
      </rPr>
      <t>PPR:</t>
    </r>
    <r>
      <rPr>
        <sz val="11"/>
        <rFont val="Arial"/>
        <family val="2"/>
      </rPr>
      <t xml:space="preserve"> Porcentaje de Procesos Realizados.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</si>
  <si>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Procesos</t>
    </r>
  </si>
  <si>
    <r>
      <t xml:space="preserve">Meta Trimestral: </t>
    </r>
    <r>
      <rPr>
        <sz val="11"/>
        <rFont val="Arial"/>
        <family val="2"/>
      </rPr>
      <t xml:space="preserve">Se realizaron 49  Procesos de Transparencia, Acceso a la Información Pública, Protección de Datos Personales, Archivo y Gestión Documental, y Cuentas Claras, de los 49 programados, lo que representó un avance del 100.00% respecto a la meta trimestral programada. </t>
    </r>
  </si>
  <si>
    <t>Actividad 
(Coordinación de Relaciones Públicas)</t>
  </si>
  <si>
    <r>
      <rPr>
        <b/>
        <sz val="11"/>
        <rFont val="Arial"/>
        <family val="2"/>
      </rPr>
      <t>2.2.1.1.1.4.</t>
    </r>
    <r>
      <rPr>
        <sz val="11"/>
        <rFont val="Arial"/>
        <family val="2"/>
      </rPr>
      <t xml:space="preserve"> Realización de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t>
    </r>
  </si>
  <si>
    <r>
      <rPr>
        <b/>
        <sz val="11"/>
        <rFont val="Arial"/>
        <family val="2"/>
      </rPr>
      <t>PAIR:</t>
    </r>
    <r>
      <rPr>
        <sz val="11"/>
        <rFont val="Arial"/>
        <family val="2"/>
      </rPr>
      <t xml:space="preserve"> Porcentaje de Acciones Integrales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</si>
  <si>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 Integrales.</t>
    </r>
  </si>
  <si>
    <r>
      <t xml:space="preserve">Meta Trimestral: </t>
    </r>
    <r>
      <rPr>
        <sz val="11"/>
        <rFont val="Arial"/>
        <family val="2"/>
      </rPr>
      <t>Se realizaron 84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los 84 programados, lo que representó un avance del 100.00% respecto a la meta trimestral programada.</t>
    </r>
  </si>
  <si>
    <t>Actividad
(Coordinación de Planeación y Evaluación)</t>
  </si>
  <si>
    <r>
      <rPr>
        <b/>
        <sz val="11"/>
        <rFont val="Arial"/>
        <family val="2"/>
      </rPr>
      <t xml:space="preserve">2.2.1.1.1.5. </t>
    </r>
    <r>
      <rPr>
        <sz val="11"/>
        <rFont val="Arial"/>
        <family val="2"/>
      </rPr>
      <t>Realización de</t>
    </r>
    <r>
      <rPr>
        <b/>
        <sz val="11"/>
        <rFont val="Arial"/>
        <family val="2"/>
      </rPr>
      <t xml:space="preserve"> </t>
    </r>
    <r>
      <rPr>
        <sz val="11"/>
        <rFont val="Arial"/>
        <family val="2"/>
      </rPr>
      <t>informes de planeación, programación, seguimiento, evaluación y rendición de cuentas alineados al modelo de Presupuesto Basado en Resultados y del Sistema de Evaluación del Desempeño.</t>
    </r>
  </si>
  <si>
    <r>
      <rPr>
        <b/>
        <sz val="11"/>
        <rFont val="Arial"/>
        <family val="2"/>
      </rPr>
      <t>PIR:</t>
    </r>
    <r>
      <rPr>
        <sz val="11"/>
        <rFont val="Arial"/>
        <family val="2"/>
      </rPr>
      <t xml:space="preserve"> Porcentaje de Informes  Realizados.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</si>
  <si>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Reportes</t>
    </r>
  </si>
  <si>
    <r>
      <rPr>
        <b/>
        <sz val="11"/>
        <rFont val="Arial"/>
        <family val="2"/>
      </rPr>
      <t>Meta Trimestral:</t>
    </r>
    <r>
      <rPr>
        <sz val="11"/>
        <rFont val="Arial"/>
        <family val="2"/>
      </rPr>
      <t xml:space="preserve"> Se realizaron 30 informes de planeación, programación, seguimiento, evaluación y rendición de cuentas alineados al modelo de Presupuesto Basado en Resultados y del Sistema de Evaluación del Desempeño, de los 30 programados, lo que representó un avance del 100.00% respecto a la meta trimestral programada.</t>
    </r>
  </si>
  <si>
    <t>Actividad
(Coordinación de Comunicación Social)</t>
  </si>
  <si>
    <r>
      <rPr>
        <b/>
        <sz val="11"/>
        <rFont val="Arial"/>
        <family val="2"/>
      </rPr>
      <t xml:space="preserve">2.2.1.1.1.6. </t>
    </r>
    <r>
      <rPr>
        <sz val="11"/>
        <rFont val="Arial"/>
        <family val="2"/>
      </rPr>
      <t xml:space="preserve">Difusión de los Programas y Acciones del Sistema Municipal DIF Benito Juárez. </t>
    </r>
  </si>
  <si>
    <r>
      <rPr>
        <b/>
        <sz val="11"/>
        <rFont val="Arial"/>
        <family val="2"/>
      </rPr>
      <t xml:space="preserve">PPAD: </t>
    </r>
    <r>
      <rPr>
        <sz val="11"/>
        <rFont val="Arial"/>
        <family val="2"/>
      </rPr>
      <t>Porcentaje de Programas y Acciones del Sistema DIF de Benito Juárez Difundidas.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</si>
  <si>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</si>
  <si>
    <r>
      <t xml:space="preserve">Meta Trimestral: </t>
    </r>
    <r>
      <rPr>
        <sz val="11"/>
        <rFont val="Arial"/>
        <family val="2"/>
      </rPr>
      <t>Se realizaron 266  difusiones de los Programas y Acciones del Sistema Municipal DIF Benito Juárez, de los 270 programados, lo que representó un avance del 98.52% respecto a la meta trimestral programada.</t>
    </r>
  </si>
  <si>
    <t>Actividad
(Coordinación Operativa y Logística de Eventos)</t>
  </si>
  <si>
    <r>
      <rPr>
        <b/>
        <sz val="11"/>
        <rFont val="Arial"/>
        <family val="2"/>
      </rPr>
      <t>2.2.1.1.1.7.</t>
    </r>
    <r>
      <rPr>
        <sz val="11"/>
        <rFont val="Arial"/>
        <family val="2"/>
      </rPr>
      <t xml:space="preserve"> Atención a las solicitudes de logística para los eventos institucionales del SMDIF BJ, así como municipales y estatales.</t>
    </r>
  </si>
  <si>
    <r>
      <t xml:space="preserve">PSLEA: </t>
    </r>
    <r>
      <rPr>
        <sz val="11"/>
        <rFont val="Arial"/>
        <family val="2"/>
      </rPr>
      <t>Porcentaje de Solicitudes de Logística de Eventos Atendidos.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</si>
  <si>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Solicitudes de Logística</t>
    </r>
  </si>
  <si>
    <r>
      <t xml:space="preserve">Meta Trimestral: </t>
    </r>
    <r>
      <rPr>
        <sz val="11"/>
        <rFont val="Arial"/>
        <family val="2"/>
      </rPr>
      <t>Se realizaron 116  Atenciones a las solicitudes de logística para los eventos institucionales del SMDIF BJ, así como municipales y estatales, de los 90 programados, lo que representó un avance del 128.89% respecto a la meta trimestral programada. Se superó la meta trimestral debido a que impartieron platicas, talleres, cursos de invierno y posadas navideñas realizadas por las diferentes Direcciones y Coordinaciones de la institución las cuales no estaban programados y se realizo el montaje para su realización.</t>
    </r>
  </si>
  <si>
    <t>Actividad (Secretaría Particular)</t>
  </si>
  <si>
    <r>
      <rPr>
        <b/>
        <sz val="11"/>
        <rFont val="Arial"/>
        <family val="2"/>
      </rPr>
      <t xml:space="preserve">2.2.1.1.1.8. </t>
    </r>
    <r>
      <rPr>
        <sz val="11"/>
        <rFont val="Arial"/>
        <family val="2"/>
      </rPr>
      <t>Planeación y coordinación de la calendarización de las actividades del Patronato y el Voluntariado, en coordinación con la Dirección General. 
Representación e interrelación con  autoridades, organismos, entre otros, para llevar a cabo gestiones y mesas de trabajo.</t>
    </r>
  </si>
  <si>
    <r>
      <rPr>
        <b/>
        <sz val="11"/>
        <rFont val="Arial"/>
        <family val="2"/>
      </rPr>
      <t>PAPC:</t>
    </r>
    <r>
      <rPr>
        <sz val="11"/>
        <rFont val="Arial"/>
        <family val="2"/>
      </rPr>
      <t xml:space="preserve"> Porcentaje de  Actividades Planeadas y Coordinadas</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</si>
  <si>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Actividades Planeadas y Coordinadas</t>
    </r>
  </si>
  <si>
    <r>
      <t xml:space="preserve">Meta Trimestral: </t>
    </r>
    <r>
      <rPr>
        <sz val="11"/>
        <rFont val="Arial"/>
        <family val="2"/>
      </rPr>
      <t xml:space="preserve">Se realizaron 16  Planeaciones y coordinación de la calendarización de las actividades del Patronato y el Voluntariado, en coordinación con la Dirección General.  Representación e interrelación con  autoridades, organismos, entre otros, para llevar a cabo gestiones y mesas de trabajo, de los 17 programados, lo que representó un avance del 94.12% respecto a la meta trimestral programada. </t>
    </r>
  </si>
  <si>
    <t>Actividad
(Coordinación del Voluntariado)</t>
  </si>
  <si>
    <r>
      <rPr>
        <b/>
        <sz val="11"/>
        <rFont val="Arial"/>
        <family val="2"/>
      </rPr>
      <t>2.2.1.1.1.9</t>
    </r>
    <r>
      <rPr>
        <sz val="11"/>
        <rFont val="Arial"/>
        <family val="2"/>
      </rPr>
      <t xml:space="preserve"> Procuración de apoyos económicos, donativos y de recursos, mediante gestiones del Voluntariado ante instituciones públicas, privadas, asociaciones, entre otros, así como la organización de eventos para coadyuvar al mejoramiento de los programas y servicios del SMDIF BJ. </t>
    </r>
  </si>
  <si>
    <t>PAERP: Porcentaje de Apoyos Económicos, Donativos y de Recursos para el SMDIF BJ Procurados.</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</si>
  <si>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económicos, donativos y de recursos.</t>
    </r>
  </si>
  <si>
    <r>
      <t xml:space="preserve">Meta Trimestral: </t>
    </r>
    <r>
      <rPr>
        <sz val="11"/>
        <rFont val="Arial"/>
        <family val="2"/>
      </rPr>
      <t xml:space="preserve"> Se realizaron 39 Procuración de apoyos económicos, donativos y de recursos, mediante gestiones del Voluntariado ante instituciones públicas, privadas, asociaciones, entre otros, así como la organización de eventos para coadyuvar al mejoramiento de los programas y servicios del SMDIF BJ, de los 21 programados, lo que representó un avance del 185.71% respecto a la meta trimestral programada. Se superó la meta programada para este trimestre debido a la activa participación de las voluntarias que nos donan. </t>
    </r>
  </si>
  <si>
    <t>Componente
(Coordinación de Asistencia Social y Atención Ciudadana)</t>
  </si>
  <si>
    <r>
      <rPr>
        <b/>
        <sz val="11"/>
        <rFont val="Arial"/>
        <family val="2"/>
      </rPr>
      <t xml:space="preserve">2.2.1.1.2. </t>
    </r>
    <r>
      <rPr>
        <sz val="11"/>
        <rFont val="Arial"/>
        <family val="2"/>
      </rPr>
      <t>Servicios y apoyos de asistencia social a los sujetos y grupos de atención prioritaria del municipio de Benito Juárez otorgados.</t>
    </r>
  </si>
  <si>
    <r>
      <rPr>
        <b/>
        <sz val="11"/>
        <rFont val="Arial"/>
        <family val="2"/>
      </rPr>
      <t>PSAO:</t>
    </r>
    <r>
      <rPr>
        <sz val="11"/>
        <rFont val="Arial"/>
        <family val="2"/>
      </rPr>
      <t xml:space="preserve"> Porcentaje de Servicios  y Apoyos de Asistencia Social Otorgados.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</si>
  <si>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y apoyos de asistencia social.</t>
    </r>
  </si>
  <si>
    <r>
      <t xml:space="preserve">Meta Trimestral: </t>
    </r>
    <r>
      <rPr>
        <sz val="11"/>
        <rFont val="Arial"/>
        <family val="2"/>
      </rPr>
      <t xml:space="preserve">Se realizaron 4,257  Servicios y apoyos de asistencia social a los sujetos y grupos de atención prioritaria del municipio de Benito Juárez, de los 3,810 programados, lo que representó un avance del 111.73% respecto a la meta trimestral programada. </t>
    </r>
  </si>
  <si>
    <t>Actividad
(Coordinación de Asistencia Social y Atención Ciudadana)</t>
  </si>
  <si>
    <r>
      <rPr>
        <b/>
        <sz val="11"/>
        <rFont val="Arial"/>
        <family val="2"/>
      </rPr>
      <t>2.2.1.1.2.1</t>
    </r>
    <r>
      <rPr>
        <sz val="11"/>
        <rFont val="Arial"/>
        <family val="2"/>
      </rPr>
      <t>. Entrega de apoyos de asistencia social  a personas de atención prioritaria.</t>
    </r>
  </si>
  <si>
    <r>
      <rPr>
        <b/>
        <sz val="11"/>
        <rFont val="Arial"/>
        <family val="2"/>
      </rPr>
      <t xml:space="preserve">PASE: </t>
    </r>
    <r>
      <rPr>
        <sz val="11"/>
        <rFont val="Arial"/>
        <family val="2"/>
      </rPr>
      <t>Porcentaje de Apoyos de Asistencia Social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</si>
  <si>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de asistencia social.</t>
    </r>
  </si>
  <si>
    <r>
      <t xml:space="preserve">Meta Trimestral: </t>
    </r>
    <r>
      <rPr>
        <sz val="11"/>
        <rFont val="Arial"/>
        <family val="2"/>
      </rPr>
      <t>Se realizaron 676 Entrega de apoyos de asistencia social  a personas de atención prioritaria, de los 570 programados, lo que representó un avance del 118.60% respecto a la meta trimestral programada. Se superó la meta programada para este trimestre debido al aumento en la donación de pan que se entrega a la ciudadanía y las despensas de CDC.</t>
    </r>
  </si>
  <si>
    <r>
      <rPr>
        <b/>
        <sz val="11"/>
        <rFont val="Arial"/>
        <family val="2"/>
      </rPr>
      <t>2.2.1.1.2.2.</t>
    </r>
    <r>
      <rPr>
        <sz val="11"/>
        <rFont val="Arial"/>
        <family val="2"/>
      </rPr>
      <t xml:space="preserve"> Realización de estudios socioeconómicos  a personas de atención prioritaria.</t>
    </r>
  </si>
  <si>
    <r>
      <rPr>
        <b/>
        <sz val="11"/>
        <rFont val="Arial"/>
        <family val="2"/>
      </rPr>
      <t xml:space="preserve">PESR: </t>
    </r>
    <r>
      <rPr>
        <sz val="11"/>
        <rFont val="Arial"/>
        <family val="2"/>
      </rPr>
      <t>Porcentaje de Estudios Socioeconómicos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</si>
  <si>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Estudios socioeconómicos.</t>
    </r>
  </si>
  <si>
    <r>
      <t xml:space="preserve">Meta Trimestral: </t>
    </r>
    <r>
      <rPr>
        <sz val="11"/>
        <rFont val="Arial"/>
        <family val="2"/>
      </rPr>
      <t>Se realizaron 121  estudios socioeconómicos  a personas de atención prioritaria, de los 270 programados, lo que representó un avance del 44.81% respecto a la meta trimestral programada. No se logró la meta programada para este trimestre debido a que no tuvimos campañas para la entrega de apoyos funcionales por lo cual no se generaron los estudios socioeconómicos correspondientes.</t>
    </r>
  </si>
  <si>
    <r>
      <rPr>
        <b/>
        <sz val="11"/>
        <color theme="1"/>
        <rFont val="Arial"/>
        <family val="2"/>
      </rPr>
      <t>2.2.1.1.2.3.</t>
    </r>
    <r>
      <rPr>
        <sz val="11"/>
        <color theme="1"/>
        <rFont val="Arial"/>
        <family val="2"/>
      </rPr>
      <t xml:space="preserve"> Recepcionar y brindar orientaciones de los trámites y servicios a las y los usuarios que acuden al SMDIF BJ y atenciones en general.</t>
    </r>
  </si>
  <si>
    <r>
      <rPr>
        <b/>
        <sz val="11"/>
        <color theme="1"/>
        <rFont val="Arial"/>
        <family val="2"/>
      </rPr>
      <t>POAB:</t>
    </r>
    <r>
      <rPr>
        <sz val="11"/>
        <color theme="1"/>
        <rFont val="Arial"/>
        <family val="2"/>
      </rPr>
      <t xml:space="preserve"> Porcentaje de Orientaciones y Atenciones Brindadas.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</si>
  <si>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</si>
  <si>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r>
      <t xml:space="preserve">Meta Trimestral: </t>
    </r>
    <r>
      <rPr>
        <sz val="11"/>
        <rFont val="Arial"/>
        <family val="2"/>
      </rPr>
      <t xml:space="preserve"> Se realizaron 3,460 orientaciones de los trámites y servicios a las y los usuarios que acuden al SMDIF BJ y atenciones en general, de los 2,970 programados, lo que representó un avance del 116.50% respecto a la meta trimestral programada. Se supero la meta debido a que se brindaron más orientaciones y atenciones de las programadas. </t>
    </r>
  </si>
  <si>
    <t>Componente (Dirección Administrativa y de Finanzas)</t>
  </si>
  <si>
    <r>
      <rPr>
        <b/>
        <sz val="11"/>
        <rFont val="Arial"/>
        <family val="2"/>
      </rPr>
      <t>2.2.1.1.3.</t>
    </r>
    <r>
      <rPr>
        <sz val="11"/>
        <rFont val="Arial"/>
        <family val="2"/>
      </rPr>
      <t xml:space="preserve"> Procedimientos administrativos para las diferentes Unidades Administrativas del SMDIF BJ realizados.</t>
    </r>
  </si>
  <si>
    <r>
      <rPr>
        <b/>
        <sz val="11"/>
        <rFont val="Arial"/>
        <family val="2"/>
      </rPr>
      <t xml:space="preserve">PPAR: </t>
    </r>
    <r>
      <rPr>
        <sz val="11"/>
        <rFont val="Arial"/>
        <family val="2"/>
      </rPr>
      <t>Porcentaje de Procedimientos Administrativos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</si>
  <si>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Procedimientos Administrativos.</t>
    </r>
  </si>
  <si>
    <r>
      <t xml:space="preserve">Meta Trimestral: </t>
    </r>
    <r>
      <rPr>
        <sz val="11"/>
        <rFont val="Arial"/>
        <family val="2"/>
      </rPr>
      <t>Se realizaron 1,970   Procedimientos administrativos para las diferentes Unidades Administrativas del SMDIF BJ, de los 2,768 programados, lo que representó un avance del 71.17% respecto a la meta trimestral programada. No se alcanzo la meta debido a que por el cierre de año baja la operatividad y son menos los procedimientos administrativos que se realizan.</t>
    </r>
  </si>
  <si>
    <t>Actividad
(Coordinación de Recursos Financieros)</t>
  </si>
  <si>
    <r>
      <t xml:space="preserve">2.2.1.1.3.1. </t>
    </r>
    <r>
      <rPr>
        <sz val="11"/>
        <rFont val="Arial"/>
        <family val="2"/>
      </rPr>
      <t>Realización de reportes contables, presupuestarios y financieros para la integración de la cuenta pública.</t>
    </r>
  </si>
  <si>
    <r>
      <t>PRCPFE:</t>
    </r>
    <r>
      <rPr>
        <sz val="11"/>
        <rFont val="Arial"/>
        <family val="2"/>
      </rPr>
      <t xml:space="preserve"> Porcentaje de Reportes Contables, Presupuestarios y Financieros Elaborados</t>
    </r>
    <r>
      <rPr>
        <b/>
        <sz val="11"/>
        <rFont val="Arial"/>
        <family val="2"/>
      </rPr>
      <t>.</t>
    </r>
  </si>
  <si>
    <r>
      <t xml:space="preserve">UNIDAD DE MEDIDA DEL INDICADOR:
</t>
    </r>
    <r>
      <rPr>
        <sz val="11"/>
        <rFont val="Arial"/>
        <family val="2"/>
      </rPr>
      <t>Porcentaje.</t>
    </r>
    <r>
      <rPr>
        <b/>
        <sz val="11"/>
        <rFont val="Arial"/>
        <family val="2"/>
      </rPr>
      <t xml:space="preserve">
UNIDAD DE MEDIDA DE LAS VARIABLES:
</t>
    </r>
    <r>
      <rPr>
        <sz val="11"/>
        <rFont val="Arial"/>
        <family val="2"/>
      </rPr>
      <t>Reportes Contables, Presupuestarios y Financieros</t>
    </r>
  </si>
  <si>
    <r>
      <t xml:space="preserve">Meta Trimestral: </t>
    </r>
    <r>
      <rPr>
        <sz val="11"/>
        <rFont val="Arial"/>
        <family val="2"/>
      </rPr>
      <t>Se realizaron 25 reportes contables, presupuestarios y financieros para la integración de la cuenta pública de los 25 programados, lo que representó un avance del  100.00% respecto a la meta trimestral programada.</t>
    </r>
  </si>
  <si>
    <t>Actividad
(Coordinación de Recursos Humanos)</t>
  </si>
  <si>
    <r>
      <rPr>
        <b/>
        <sz val="11"/>
        <rFont val="Arial"/>
        <family val="2"/>
      </rPr>
      <t>2.2.1.1.3.2.</t>
    </r>
    <r>
      <rPr>
        <sz val="11"/>
        <rFont val="Arial"/>
        <family val="2"/>
      </rPr>
      <t xml:space="preserve"> Elaboración de cédulas nominales quincenales por medio de un control de incidencias.</t>
    </r>
  </si>
  <si>
    <r>
      <rPr>
        <b/>
        <sz val="11"/>
        <rFont val="Arial"/>
        <family val="2"/>
      </rPr>
      <t>PCNE:</t>
    </r>
    <r>
      <rPr>
        <sz val="11"/>
        <rFont val="Arial"/>
        <family val="2"/>
      </rPr>
      <t xml:space="preserve"> Porcentaje de Cédulas Nominales Elaboradas.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</si>
  <si>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Cédulas nominales.</t>
    </r>
  </si>
  <si>
    <r>
      <t xml:space="preserve">Meta Trimestral: </t>
    </r>
    <r>
      <rPr>
        <sz val="11"/>
        <rFont val="Arial"/>
        <family val="2"/>
      </rPr>
      <t>Se realizaron 667  cédulas nominales quincenales por medio de un control de incidencias, de las 243 programadas, lo que representó un avance del 274.49% respecto a la meta trimestral programada. Se supero la meta debido que en el mes de diciembre la mayoría del personal del DIF sale de vacaciones y otros piden permiso sin goce de sueldo.</t>
    </r>
  </si>
  <si>
    <t>Actividad
(Jefatura de Capacitación)</t>
  </si>
  <si>
    <r>
      <rPr>
        <b/>
        <sz val="11"/>
        <rFont val="Arial"/>
        <family val="2"/>
      </rPr>
      <t>2.2.1.1.3.3.</t>
    </r>
    <r>
      <rPr>
        <sz val="11"/>
        <rFont val="Arial"/>
        <family val="2"/>
      </rPr>
      <t xml:space="preserve"> Capacitación interna al personal de conformidad a la legislación aplicable en el Sistema Municipal DIF Benito Juárez.</t>
    </r>
  </si>
  <si>
    <r>
      <rPr>
        <b/>
        <sz val="11"/>
        <rFont val="Arial"/>
        <family val="2"/>
      </rPr>
      <t>PCC:</t>
    </r>
    <r>
      <rPr>
        <sz val="11"/>
        <rFont val="Arial"/>
        <family val="2"/>
      </rPr>
      <t xml:space="preserve"> Porcentaje de Colaboradores Capacitados.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</si>
  <si>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Colaboradores.</t>
    </r>
  </si>
  <si>
    <r>
      <t xml:space="preserve">Meta Trimestral: </t>
    </r>
    <r>
      <rPr>
        <sz val="11"/>
        <rFont val="Arial"/>
        <family val="2"/>
      </rPr>
      <t xml:space="preserve"> Se realizaron 0 Capacitaciones internas al personal de conformidad a la legislación aplicable en el Sistema Municipal DIF Benito Juárez, de las 493 programadas, lo que representó un avance del 0% respecto a la meta trimestral programada. La meta no fue superada debido a que con base en la operatividad de la institución fueron impartidos los cursos, de acuerdo con las necesidades de cada área llegando a la meta anual en el mes de junio del año en curso, con un total de 1,932 capacitaciones en 32 cursos. Cabe mencionar que se superó la meta establecida con los siguientes datos: trienio de 5,925 con un total 6,951 capacitados lo que representa 1,026 capacitaciones extras de los que se tenía planeado a lo largo de estos 3 años.</t>
    </r>
  </si>
  <si>
    <r>
      <rPr>
        <b/>
        <sz val="11"/>
        <rFont val="Arial"/>
        <family val="2"/>
      </rPr>
      <t>PCB:</t>
    </r>
    <r>
      <rPr>
        <sz val="11"/>
        <rFont val="Arial"/>
        <family val="2"/>
      </rPr>
      <t xml:space="preserve"> Porcentaje de Capacitaciones Brindadas.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</si>
  <si>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Capacitaciones.</t>
    </r>
  </si>
  <si>
    <r>
      <t xml:space="preserve">Meta Trimestral: </t>
    </r>
    <r>
      <rPr>
        <sz val="11"/>
        <rFont val="Arial"/>
        <family val="2"/>
      </rPr>
      <t>Se realizaron 0  Capacitaciones internas al personal de conformidad a la legislación aplicable en el Sistema Municipal DIF Benito Juárez, de los 15 programados, lo que representó un avance del 0.00% respecto a la meta trimestral programada. No se supero la meta de este trimestre, debido a la modernización del área a través del uso de los MOOC disminuyeron los cursos con mayor y mejor alcance, beneficiando al personal de esta institución con las siguientes cifras: se optimizaron de 60 a 32 cursos por año.</t>
    </r>
  </si>
  <si>
    <t>Actividad
(Coordinación de Patrimonio)</t>
  </si>
  <si>
    <r>
      <rPr>
        <b/>
        <sz val="11"/>
        <rFont val="Arial"/>
        <family val="2"/>
      </rPr>
      <t xml:space="preserve">2.2.1.1.3.4. </t>
    </r>
    <r>
      <rPr>
        <sz val="11"/>
        <rFont val="Arial"/>
        <family val="2"/>
      </rPr>
      <t>Elaboración de inventarios de bienes, muebles e inmuebles del Sistema Municipal DIF Benito Juárez para su adecuado control y verificación.</t>
    </r>
  </si>
  <si>
    <r>
      <rPr>
        <b/>
        <sz val="11"/>
        <rFont val="Arial"/>
        <family val="2"/>
      </rPr>
      <t>PIE:</t>
    </r>
    <r>
      <rPr>
        <sz val="11"/>
        <rFont val="Arial"/>
        <family val="2"/>
      </rPr>
      <t xml:space="preserve"> Porcentaje de Inventarios de bienes, muebles e inmuebles Elaborados.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</si>
  <si>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Inventarios.</t>
    </r>
  </si>
  <si>
    <r>
      <t xml:space="preserve">Meta Trimestral: </t>
    </r>
    <r>
      <rPr>
        <sz val="11"/>
        <rFont val="Arial"/>
        <family val="2"/>
      </rPr>
      <t>durante este trimestre se realizo 1 inventario de los bienes muebles e inmuebles diferentes direcciones y coordinaciones de 1 programado, lo que representa un avance del 100% de la meta programada.</t>
    </r>
  </si>
  <si>
    <t>Actividad 
(Coordinación de Suministros)</t>
  </si>
  <si>
    <r>
      <rPr>
        <b/>
        <sz val="11"/>
        <rFont val="Arial"/>
        <family val="2"/>
      </rPr>
      <t>2.2.1.1.3.5.</t>
    </r>
    <r>
      <rPr>
        <sz val="11"/>
        <rFont val="Arial"/>
        <family val="2"/>
      </rPr>
      <t xml:space="preserve"> Adquisición de suministros de bienes, insumos, materiales y servicios para la operación del Sistema Municipal DIF Benito Juárez.</t>
    </r>
  </si>
  <si>
    <r>
      <rPr>
        <b/>
        <sz val="11"/>
        <rFont val="Arial"/>
        <family val="2"/>
      </rPr>
      <t>PSE:</t>
    </r>
    <r>
      <rPr>
        <sz val="11"/>
        <rFont val="Arial"/>
        <family val="2"/>
      </rPr>
      <t xml:space="preserve"> Porcentaje de  Suministros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</si>
  <si>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Suministros entregados.</t>
    </r>
  </si>
  <si>
    <r>
      <t>Meta Trimestral:</t>
    </r>
    <r>
      <rPr>
        <sz val="11"/>
        <rFont val="Arial"/>
        <family val="2"/>
      </rPr>
      <t xml:space="preserve"> Se realizaron 413  Adquisiciones de suministros de bienes, insumos, materiales y servicios para la operación del Sistema Municipal DIF Benito Juárez, de los 550 programados, lo que representó un avance del 75.09% respecto a la meta trimestral programada. Durante este trimestre no se alcanzo la meta programada por que las áreas bajaron la solicitud de insumos para su operatividad.</t>
    </r>
  </si>
  <si>
    <t xml:space="preserve">Actividad 
(Jefatura de Parque Vehicular)                     </t>
  </si>
  <si>
    <r>
      <rPr>
        <b/>
        <sz val="11"/>
        <rFont val="Arial"/>
        <family val="2"/>
      </rPr>
      <t>2.2.1.1.3.6.</t>
    </r>
    <r>
      <rPr>
        <sz val="11"/>
        <rFont val="Arial"/>
        <family val="2"/>
      </rPr>
      <t xml:space="preserve"> Realización de servicios de mantenimiento y reparación del parque vehicular  del Sistema DIF de Benito Juárez para  la preservación, cuidado, control y verificación del parque vehicular.</t>
    </r>
  </si>
  <si>
    <r>
      <rPr>
        <b/>
        <sz val="11"/>
        <rFont val="Arial"/>
        <family val="2"/>
      </rPr>
      <t>PSPVR:</t>
    </r>
    <r>
      <rPr>
        <sz val="11"/>
        <rFont val="Arial"/>
        <family val="2"/>
      </rPr>
      <t xml:space="preserve"> Porcentaje de Servicios de mantenimiento y reparación del Parque Vehicular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</si>
  <si>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t>
    </r>
  </si>
  <si>
    <r>
      <t xml:space="preserve">Meta Trimestral: </t>
    </r>
    <r>
      <rPr>
        <sz val="11"/>
        <rFont val="Arial"/>
        <family val="2"/>
      </rPr>
      <t>Se realizaron 51  servicios de mantenimiento y reparación del parque vehicular  del Sistema DIF de Benito Juárez para  la preservación, cuidado, control y verificación del parque vehicular, de los 57 programados, lo que representó un avance del 89.47% respecto a la meta trimestral programada.</t>
    </r>
  </si>
  <si>
    <t>Actividad
(Coordinación de Sistemas)</t>
  </si>
  <si>
    <r>
      <rPr>
        <b/>
        <sz val="11"/>
        <rFont val="Arial"/>
        <family val="2"/>
      </rPr>
      <t>2.2.1.1.3.7</t>
    </r>
    <r>
      <rPr>
        <sz val="11"/>
        <rFont val="Arial"/>
        <family val="2"/>
      </rPr>
      <t xml:space="preserve"> Atención a las necesidades de mantenimiento y reparación de equipos de cómputo, líneas telefónicas y red informática para su correcto funcionamiento  y operación.</t>
    </r>
  </si>
  <si>
    <r>
      <rPr>
        <b/>
        <sz val="11"/>
        <rFont val="Arial"/>
        <family val="2"/>
      </rPr>
      <t xml:space="preserve">PMRA: </t>
    </r>
    <r>
      <rPr>
        <sz val="11"/>
        <rFont val="Arial"/>
        <family val="2"/>
      </rPr>
      <t>Porcentaje de Mantenimientos y Reparaciones de equipos de cómputo, líneas telefónicas y red informática, Atendidas.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</si>
  <si>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</si>
  <si>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t xml:space="preserve">Meta Trimestral: </t>
    </r>
    <r>
      <rPr>
        <sz val="11"/>
        <rFont val="Arial"/>
        <family val="2"/>
      </rPr>
      <t xml:space="preserve">Se realizaron 118 Atenciones de Mantenimiento y Reparaciones de equipos de cómputo, líneas telefónicas y red informática, de las 139 programadas, lo que representó un avance del 84.89% respecto a la meta trimestral programada. </t>
    </r>
  </si>
  <si>
    <t>Actividad
(Coordinación de Mantenimiento)</t>
  </si>
  <si>
    <r>
      <rPr>
        <b/>
        <sz val="11"/>
        <rFont val="Arial"/>
        <family val="2"/>
      </rPr>
      <t xml:space="preserve">2.2.1.1.3.8 </t>
    </r>
    <r>
      <rPr>
        <sz val="11"/>
        <rFont val="Arial"/>
        <family val="2"/>
      </rPr>
      <t>Realización de servicios de mantenimiento, reparación, remodelación, intendencia y vigilancia de las instalaciones del Sistema Municipal DIF Benito Juárez.</t>
    </r>
  </si>
  <si>
    <r>
      <t xml:space="preserve">PSMR: </t>
    </r>
    <r>
      <rPr>
        <sz val="11"/>
        <rFont val="Arial"/>
        <family val="2"/>
      </rPr>
      <t>Porcentaje de Servicios  de mantenimiento, limpieza, reparación, remodelación y vigilancia Realizados.</t>
    </r>
  </si>
  <si>
    <r>
      <t>UNIDAD DE MEDIDA DEL INDICADOR:</t>
    </r>
    <r>
      <rPr>
        <sz val="11"/>
        <rFont val="Arial"/>
        <family val="2"/>
      </rPr>
      <t xml:space="preserve">
Porcentaje.
</t>
    </r>
    <r>
      <rPr>
        <b/>
        <sz val="11"/>
        <rFont val="Arial"/>
        <family val="2"/>
      </rPr>
      <t>UNIDAD DE MEDIDA DE LAS VARIABLES:</t>
    </r>
    <r>
      <rPr>
        <sz val="11"/>
        <rFont val="Arial"/>
        <family val="2"/>
      </rPr>
      <t xml:space="preserve">
Servicios.</t>
    </r>
  </si>
  <si>
    <r>
      <t xml:space="preserve">Meta Trimestral: </t>
    </r>
    <r>
      <rPr>
        <sz val="11"/>
        <rFont val="Arial"/>
        <family val="2"/>
      </rPr>
      <t>Se realizaron 266  servicios de mantenimiento, reparación, remodelación, intendencia y vigilancia de las instalaciones del Sistema Municipal DIF Benito Juárez, de los 230 programados, lo que representó un avance del 115.65% respecto a la meta trimestral programada. La meta fue superada debido a que se pinto las oficinas y edificios que pertenecen al DIF.</t>
    </r>
  </si>
  <si>
    <t>Componente (Coordinación de Donativos)</t>
  </si>
  <si>
    <r>
      <rPr>
        <b/>
        <sz val="11"/>
        <rFont val="Arial"/>
        <family val="2"/>
      </rPr>
      <t>2.2.1.1.4.</t>
    </r>
    <r>
      <rPr>
        <sz val="11"/>
        <rFont val="Arial"/>
        <family val="2"/>
      </rPr>
      <t xml:space="preserve"> Donativos a las áreas del Sistema Municipal DIF BJ entregados.</t>
    </r>
  </si>
  <si>
    <r>
      <t xml:space="preserve">PDE: </t>
    </r>
    <r>
      <rPr>
        <sz val="11"/>
        <rFont val="Arial"/>
        <family val="2"/>
      </rPr>
      <t>Porcentaje de Donativos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</si>
  <si>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Entregados</t>
    </r>
  </si>
  <si>
    <r>
      <t xml:space="preserve">Meta Trimestral: </t>
    </r>
    <r>
      <rPr>
        <sz val="11"/>
        <rFont val="Arial"/>
        <family val="2"/>
      </rPr>
      <t xml:space="preserve">Se realizaron 193 Entregas de Donativos a las áreas del Sistema Municipal DIF BJ, de los 206 programados, lo que representó un avance del 93.69% respecto a la meta trimestral programada. </t>
    </r>
  </si>
  <si>
    <t>Actividad
(Coordinación de Donativos)</t>
  </si>
  <si>
    <r>
      <rPr>
        <b/>
        <sz val="11"/>
        <rFont val="Arial"/>
        <family val="2"/>
      </rPr>
      <t>2.2.1.1.4.1.</t>
    </r>
    <r>
      <rPr>
        <sz val="11"/>
        <rFont val="Arial"/>
        <family val="2"/>
      </rPr>
      <t xml:space="preserve"> Recepción de donativos en especie o monetario</t>
    </r>
  </si>
  <si>
    <r>
      <rPr>
        <b/>
        <sz val="11"/>
        <rFont val="Arial"/>
        <family val="2"/>
      </rPr>
      <t>PDR:</t>
    </r>
    <r>
      <rPr>
        <sz val="11"/>
        <rFont val="Arial"/>
        <family val="2"/>
      </rPr>
      <t xml:space="preserve"> Porcentaje de Donativos Recibidos.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</si>
  <si>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Recibidos.</t>
    </r>
  </si>
  <si>
    <r>
      <t xml:space="preserve">Meta Trimestral: </t>
    </r>
    <r>
      <rPr>
        <sz val="11"/>
        <rFont val="Arial"/>
        <family val="2"/>
      </rPr>
      <t xml:space="preserve">Se realizaron 753 Recepciones de donativos en especie o monetario, de los 801 programados, lo que representó un avance del 94.01% respecto a la meta trimestral programada. </t>
    </r>
  </si>
  <si>
    <r>
      <rPr>
        <b/>
        <sz val="11"/>
        <rFont val="Arial"/>
        <family val="2"/>
      </rPr>
      <t>2.2.1.1.4.2</t>
    </r>
    <r>
      <rPr>
        <sz val="11"/>
        <rFont val="Arial"/>
        <family val="2"/>
      </rPr>
      <t>. Participación de Instituciones públicas, privadas, fundaciones, asociaciones, empresas socialmente responsables y sociedad civil que entregan donativos al SMDIF BJ.</t>
    </r>
  </si>
  <si>
    <r>
      <rPr>
        <b/>
        <sz val="11"/>
        <rFont val="Arial"/>
        <family val="2"/>
      </rPr>
      <t xml:space="preserve">PIFAESP: </t>
    </r>
    <r>
      <rPr>
        <sz val="11"/>
        <rFont val="Arial"/>
        <family val="2"/>
      </rPr>
      <t>Porcentaje de Instituciones Públicas y Privadas, Fundaciones, Asociaciones, Empresas Socialmente Responsables y la Sociedad Civil Participantes.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</si>
  <si>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Instituciones públicas y privadas, Fundaciones, Asociaciones, Empresas Socialmente Responsables y la Sociedad Civil .</t>
    </r>
  </si>
  <si>
    <r>
      <t xml:space="preserve">Meta Trimestral: </t>
    </r>
    <r>
      <rPr>
        <sz val="11"/>
        <rFont val="Arial"/>
        <family val="2"/>
      </rPr>
      <t xml:space="preserve">Se realizaron 63 Participaciones de Instituciones públicas, privadas, fundaciones, asociaciones, empresas socialmente responsables y sociedad civil que entregan donativos al SMDIF BJ, de los 72 programados, lo que representó un avance del 87.50% respecto a la meta trimestral programada. </t>
    </r>
  </si>
  <si>
    <t>Componente
(Dirección de Prevención de Riesgos Psicosociales de Niñas, Niños y Adolescentes)</t>
  </si>
  <si>
    <r>
      <rPr>
        <b/>
        <sz val="11"/>
        <rFont val="Arial"/>
        <family val="2"/>
      </rPr>
      <t>2.2.1.1.5.</t>
    </r>
    <r>
      <rPr>
        <sz val="11"/>
        <rFont val="Arial"/>
        <family val="2"/>
      </rPr>
      <t xml:space="preserve"> Atenciones de fortalecimiento en la solución de conflictos y prevención de riesgos psicosociales a través de la cultura de la paz y los derechos de las niñas, niños y adolescentes brindadas.</t>
    </r>
  </si>
  <si>
    <r>
      <t xml:space="preserve">PASCB: </t>
    </r>
    <r>
      <rPr>
        <sz val="11"/>
        <rFont val="Arial"/>
        <family val="2"/>
      </rPr>
      <t>Porcentaje de Atenciones para la Solución de Conflictos Brindadas.</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</si>
  <si>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Atenciones.</t>
    </r>
  </si>
  <si>
    <r>
      <t xml:space="preserve">Meta Trimestral: </t>
    </r>
    <r>
      <rPr>
        <sz val="11"/>
        <rFont val="Arial"/>
        <family val="2"/>
      </rPr>
      <t>Se realizaron 1,139 Atenciones de fortalecimiento en la solución de conflictos y prevención de riesgos psicosociales a través de la cultura de la paz y los derechos de las niñas, niños y adolescentes, de los 1,000 programados, lo que representó un avance del 113.90% respecto a la meta trimestral programada.</t>
    </r>
  </si>
  <si>
    <t>Actividad
(Dirección de Prevención de Riesgos Psicosociales de Niñas, Niños y Adolescentes)</t>
  </si>
  <si>
    <r>
      <t xml:space="preserve">2.2.1.1.5.1. </t>
    </r>
    <r>
      <rPr>
        <sz val="11"/>
        <rFont val="Arial"/>
        <family val="2"/>
      </rPr>
      <t>Realización de acciones de la cultura de la paz para mejorar la comunicación y las relaciones familiares y sociales, así como acciones educativas enfocadas en los derechos de las niñas, niños y adolescentes de la "Red de Impulsores de la Transformación".</t>
    </r>
  </si>
  <si>
    <r>
      <t xml:space="preserve">PACDR:  </t>
    </r>
    <r>
      <rPr>
        <sz val="11"/>
        <rFont val="Arial"/>
        <family val="2"/>
      </rPr>
      <t>Porcentaje de Acciones de la Cultura de la Paz y Derechos de las Niñas, Niños y Adolescentes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</si>
  <si>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</si>
  <si>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t xml:space="preserve">Meta Trimestral: </t>
    </r>
    <r>
      <rPr>
        <sz val="11"/>
        <rFont val="Arial"/>
        <family val="2"/>
      </rPr>
      <t>Se realizaron 25 acciones de la cultura de la paz para mejorar la comunicación y las relaciones familiares y sociales, así como acciones educativas enfocadas en los derechos de las niñas, niños y adolescentes de la "Red de Impulsores de la Transformación", de los 81  programados, lo que representó un avance del 30.86% respecto a la meta trimestral programada. No se logró la meta programada para este trimestre, debido a  que por cuestiones administrativas del plantel escolar Técnica 11, Moisés Saens Garza y el Hotel RIU Cancún cancelaron las fechas programadas.</t>
    </r>
  </si>
  <si>
    <t>Componente
(Coordinación de Prevención de Riesgos Psicosociales)</t>
  </si>
  <si>
    <r>
      <rPr>
        <b/>
        <sz val="11"/>
        <color rgb="FF000000"/>
        <rFont val="Arial"/>
        <family val="2"/>
      </rPr>
      <t xml:space="preserve">2.2.1.1.6. </t>
    </r>
    <r>
      <rPr>
        <sz val="11"/>
        <color rgb="FF000000"/>
        <rFont val="Arial"/>
        <family val="2"/>
      </rPr>
      <t>Atenciones de Prevención de Riesgos Psicosociales para Niñas Niños y Adolescentes, brindadas.</t>
    </r>
  </si>
  <si>
    <r>
      <t>PARPB:</t>
    </r>
    <r>
      <rPr>
        <sz val="11"/>
        <color rgb="FF000000"/>
        <rFont val="Arial"/>
        <family val="2"/>
      </rPr>
      <t xml:space="preserve"> Porcentaje de Atenciones de Prevención en Riesgos Psicosociales, Brindadas.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</si>
  <si>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Atenciones.</t>
    </r>
  </si>
  <si>
    <r>
      <t xml:space="preserve">Meta Trimestral: </t>
    </r>
    <r>
      <rPr>
        <sz val="11"/>
        <rFont val="Arial"/>
        <family val="2"/>
      </rPr>
      <t>Se realizaron 7,376 Atenciones de Prevención de Riesgos Psicosociales para Niñas Niños y Adolescentes, de los 7,000 programados, lo que representó un avance del 105.37% respecto a la meta trimestral programada.</t>
    </r>
  </si>
  <si>
    <t>Actividad
(Coordinación de Prevención de Riesgos Psicosociales)</t>
  </si>
  <si>
    <r>
      <rPr>
        <b/>
        <sz val="11"/>
        <rFont val="Arial"/>
        <family val="2"/>
      </rPr>
      <t>2.2.1.1.6.1.</t>
    </r>
    <r>
      <rPr>
        <sz val="11"/>
        <rFont val="Arial"/>
        <family val="2"/>
      </rPr>
      <t xml:space="preserve"> Realización de actividades de prevención de riesgos psicosociales dirigido a niñas, niños, adolescentes y adultos y que viven en el municipio de Benito Juárez en situación prioritaria.</t>
    </r>
  </si>
  <si>
    <r>
      <rPr>
        <b/>
        <sz val="11"/>
        <rFont val="Arial"/>
        <family val="2"/>
      </rPr>
      <t>PAPRPR:</t>
    </r>
    <r>
      <rPr>
        <sz val="11"/>
        <rFont val="Arial"/>
        <family val="2"/>
      </rPr>
      <t xml:space="preserve"> Porcentaje de Actividades de Prevención de Riesgos Psicosociales, Realizadas.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</si>
  <si>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</si>
  <si>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r>
      <t xml:space="preserve">Meta Trimestral: </t>
    </r>
    <r>
      <rPr>
        <sz val="11"/>
        <rFont val="Arial"/>
        <family val="2"/>
      </rPr>
      <t>Se realizaron 195 actividades de prevención de riesgos psicosociales dirigido a niñas, niños, adolescentes y adultos que viven en el municipio de Benito Juárez en situación prioritaria, de los 125 programados, lo que representó un avance del 156.00% respecto a la meta trimestral programada debido a que el Jardín de Niños Hellen Keller solicitó la impartición de la plática prevención de abuso sexual a los padres de familia del turno vespertino.</t>
    </r>
  </si>
  <si>
    <r>
      <t xml:space="preserve">2.2.1.1.6.2. </t>
    </r>
    <r>
      <rPr>
        <sz val="11"/>
        <rFont val="Arial"/>
        <family val="2"/>
      </rPr>
      <t>Realización de</t>
    </r>
    <r>
      <rPr>
        <b/>
        <sz val="11"/>
        <rFont val="Arial"/>
        <family val="2"/>
      </rPr>
      <t xml:space="preserve"> </t>
    </r>
    <r>
      <rPr>
        <sz val="11"/>
        <rFont val="Arial"/>
        <family val="2"/>
      </rPr>
      <t>entregas de estímulo a la educación, alimentación y salud.</t>
    </r>
  </si>
  <si>
    <r>
      <rPr>
        <b/>
        <sz val="11"/>
        <rFont val="Arial"/>
        <family val="2"/>
      </rPr>
      <t>PEEAS</t>
    </r>
    <r>
      <rPr>
        <sz val="11"/>
        <rFont val="Arial"/>
        <family val="2"/>
      </rPr>
      <t>: Porcentaje Realización de Entregas de Estímulo a la Educación, Alimentación y Salud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</si>
  <si>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Estímulos de educación, alimentación y salud.</t>
    </r>
  </si>
  <si>
    <r>
      <t xml:space="preserve">Meta Trimestral: </t>
    </r>
    <r>
      <rPr>
        <sz val="11"/>
        <rFont val="Arial"/>
        <family val="2"/>
      </rPr>
      <t>Se realizaron 733 entregas de estímulo a la educación, alimentación y salud, de los 230 programados, lo que representó un avance del 318.70% respecto a la meta trimestral programada. Se supero la meta debido al apoyo y gestión de la Dirección General de este Sistema para la entrega de despensas de manera mensual a las familias inscritas en el Programa de Trabajo Laboral Infantil.</t>
    </r>
  </si>
  <si>
    <t>Componente
(Coordinación de Recreación, Cultura y Deportes)</t>
  </si>
  <si>
    <r>
      <rPr>
        <b/>
        <sz val="11"/>
        <rFont val="Arial"/>
        <family val="2"/>
      </rPr>
      <t>2.2.1.1.7.</t>
    </r>
    <r>
      <rPr>
        <sz val="11"/>
        <rFont val="Arial"/>
        <family val="2"/>
      </rPr>
      <t xml:space="preserve">  Atenciones para impulsar un sano desarrollo a través de clases, actividades, eventos y concursos de recreación, cultura y deportes para niñas, niños, adolescentes y personas adultas, brindadas.</t>
    </r>
  </si>
  <si>
    <r>
      <t xml:space="preserve">PARCDB: </t>
    </r>
    <r>
      <rPr>
        <sz val="11"/>
        <rFont val="Arial"/>
        <family val="2"/>
      </rPr>
      <t>Porcentaje de Atenciones de Recreación, Cultura y Deportes Brindadas.</t>
    </r>
  </si>
  <si>
    <r>
      <t xml:space="preserve">UNIDAD DE MEDIDA DEL INDICADOR:
Porcentaje.
</t>
    </r>
    <r>
      <rPr>
        <b/>
        <sz val="11"/>
        <rFont val="Arial"/>
        <family val="2"/>
      </rPr>
      <t>UNIDAD DE MEDIDA DE LAS VARIABLES:</t>
    </r>
    <r>
      <rPr>
        <sz val="11"/>
        <rFont val="Arial"/>
        <family val="2"/>
      </rPr>
      <t xml:space="preserve">
Atenciones de Recreación, Cultura y Deportes </t>
    </r>
  </si>
  <si>
    <r>
      <t xml:space="preserve">Meta Trimestral: </t>
    </r>
    <r>
      <rPr>
        <sz val="11"/>
        <rFont val="Arial"/>
        <family val="2"/>
      </rPr>
      <t>Se realizaron 3,002 Atenciones para impulsar un sano desarrollo a través de clases, actividades, eventos y concursos de recreación, cultura y deportes para niñas, niños, adolescentes y personas adultas, de los 3,000 programados, lo que representó un avance del 100.07% respecto a la meta trimestral programada.</t>
    </r>
  </si>
  <si>
    <t>Actividad
(Coordinación de Recreación, Cultura y Deportes)</t>
  </si>
  <si>
    <r>
      <rPr>
        <b/>
        <sz val="11"/>
        <rFont val="Arial"/>
        <family val="2"/>
      </rPr>
      <t>2.2.1.1.7.1.</t>
    </r>
    <r>
      <rPr>
        <sz val="11"/>
        <rFont val="Arial"/>
        <family val="2"/>
      </rPr>
      <t xml:space="preserve"> Realización de clases de recreación, cultura y deportes, para niñas, niños, adolescentes y personas adultas.</t>
    </r>
  </si>
  <si>
    <r>
      <t xml:space="preserve">PCR: </t>
    </r>
    <r>
      <rPr>
        <sz val="11"/>
        <rFont val="Arial"/>
        <family val="2"/>
      </rPr>
      <t>Porcentaje de Clases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</si>
  <si>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Clases.</t>
    </r>
  </si>
  <si>
    <r>
      <t xml:space="preserve">Meta Trimestral: </t>
    </r>
    <r>
      <rPr>
        <sz val="11"/>
        <rFont val="Arial"/>
        <family val="2"/>
      </rPr>
      <t>Se realizaron 418  clases de recreación, cultura y deportes, para niñas, niños, adolescentes y personas adultas, de los 200 programados, lo que representó un avance del 209.00% respecto a la meta trimestral programada. Se superó la meta trimestral debido a que se implementaron nuevas clases deportivas y a la promoción de las clases en las redes sociales, así como en brigadas.</t>
    </r>
  </si>
  <si>
    <r>
      <rPr>
        <b/>
        <sz val="11"/>
        <rFont val="Arial"/>
        <family val="2"/>
      </rPr>
      <t>2.2.1.1.7.2.</t>
    </r>
    <r>
      <rPr>
        <sz val="11"/>
        <rFont val="Arial"/>
        <family val="2"/>
      </rPr>
      <t xml:space="preserve"> Realización de Actividades, eventos y concursos de recreación, cultura y deportes para niñas, niños, adolescentes y personas adultas.</t>
    </r>
  </si>
  <si>
    <r>
      <rPr>
        <b/>
        <sz val="11"/>
        <rFont val="Arial"/>
        <family val="2"/>
      </rPr>
      <t>PAEC:</t>
    </r>
    <r>
      <rPr>
        <sz val="11"/>
        <rFont val="Arial"/>
        <family val="2"/>
      </rPr>
      <t xml:space="preserve"> Porcentaje de Actividades, Eventos y Concursos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</si>
  <si>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Eventos y Concursos.</t>
    </r>
  </si>
  <si>
    <r>
      <t xml:space="preserve">Meta Trimestral: </t>
    </r>
    <r>
      <rPr>
        <sz val="11"/>
        <rFont val="Arial"/>
        <family val="2"/>
      </rPr>
      <t>Se realizaron 12 Actividades, eventos y concursos de recreación, cultura y deportes para niñas, niños, adolescentes y personas adultas, de los 14 programados, lo que representó un avance del 85.71% respecto a la meta trimestral programada.</t>
    </r>
  </si>
  <si>
    <t xml:space="preserve">Componente
(Coordinación de Centros Asistenciales de Desarrollo Infantil)    </t>
  </si>
  <si>
    <r>
      <rPr>
        <b/>
        <sz val="11"/>
        <rFont val="Arial"/>
        <family val="2"/>
      </rPr>
      <t>2.2.1.1.8.</t>
    </r>
    <r>
      <rPr>
        <sz val="11"/>
        <rFont val="Arial"/>
        <family val="2"/>
      </rPr>
      <t xml:space="preserve"> Servicios de escuelas de tiempo completo con atención educativa, asistencial, psicológica, alimentaria, trabajo social y de salud  brindados</t>
    </r>
  </si>
  <si>
    <r>
      <t xml:space="preserve">PSCADIB: </t>
    </r>
    <r>
      <rPr>
        <sz val="11"/>
        <rFont val="Arial"/>
        <family val="2"/>
      </rPr>
      <t>Porcentaje de Servicios en los Centros Asistenciales de Desarrollo Infantil Brindados.</t>
    </r>
  </si>
  <si>
    <t xml:space="preserve">UNIDAD DE MEDIDA DEL INDICADOR:
Porcentaje.
UNIDAD DE MEDIDA DE LAS VARIABLES:
Servicios. </t>
  </si>
  <si>
    <r>
      <t xml:space="preserve">Meta Trimestral: </t>
    </r>
    <r>
      <rPr>
        <sz val="11"/>
        <rFont val="Arial"/>
        <family val="2"/>
      </rPr>
      <t>Se realizaron 117  Servicios de escuelas de tiempo completo con atención educativa, asistencial, psicológica, alimentaria, trabajo social y de salud, de los 44 programados, lo que representó un avance del 265.91% respecto a la meta trimestral programada. La meta fue superada debido al interés de madres y padres de familia interesados en el servicio de escuelas de tiempo completo para el ciclo escolar 2024-2025.</t>
    </r>
  </si>
  <si>
    <t xml:space="preserve">Actividad
(Coordinación de Centros Asistenciales de Desarrollo Infantil)    </t>
  </si>
  <si>
    <r>
      <rPr>
        <b/>
        <sz val="11"/>
        <rFont val="Arial"/>
        <family val="2"/>
      </rPr>
      <t>2.2.1.1.8.1.</t>
    </r>
    <r>
      <rPr>
        <sz val="11"/>
        <rFont val="Arial"/>
        <family val="2"/>
      </rPr>
      <t xml:space="preserve"> Realización de actividades sociales, culturales, deportivas en los Centros Asistenciales de Desarrollo Infantil.</t>
    </r>
  </si>
  <si>
    <r>
      <t xml:space="preserve">PAR: </t>
    </r>
    <r>
      <rPr>
        <sz val="11"/>
        <rFont val="Arial"/>
        <family val="2"/>
      </rPr>
      <t>Porcentaje de Actividades sociales, culturales, deportivas y recreativas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</si>
  <si>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sociales, culturales, deportivas y recreativas</t>
    </r>
  </si>
  <si>
    <r>
      <t xml:space="preserve">Meta Trimestral: </t>
    </r>
    <r>
      <rPr>
        <sz val="11"/>
        <rFont val="Arial"/>
        <family val="2"/>
      </rPr>
      <t>Se realizaron 105  actividades sociales, culturales, deportivas en los Centros Asistenciales de Desarrollo Infantil, de los 101 programados, lo que representó un avance del 103.96% respecto a la meta trimestral programada.</t>
    </r>
  </si>
  <si>
    <r>
      <rPr>
        <b/>
        <sz val="11"/>
        <rFont val="Arial"/>
        <family val="2"/>
      </rPr>
      <t>2.2.1.1.8.2.</t>
    </r>
    <r>
      <rPr>
        <sz val="11"/>
        <rFont val="Arial"/>
        <family val="2"/>
      </rPr>
      <t xml:space="preserve"> Realización de entregas de raciones de comida para las niñas y niños inscritos en los Centros Asistenciales de Desarrollo Infantil.</t>
    </r>
  </si>
  <si>
    <r>
      <rPr>
        <b/>
        <sz val="11"/>
        <rFont val="Arial"/>
        <family val="2"/>
      </rPr>
      <t>PRE:</t>
    </r>
    <r>
      <rPr>
        <sz val="11"/>
        <rFont val="Arial"/>
        <family val="2"/>
      </rPr>
      <t xml:space="preserve"> Porcentaje de Raciones de Comida Entregadas.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</si>
  <si>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
Raciones.</t>
    </r>
  </si>
  <si>
    <r>
      <t xml:space="preserve">Meta Trimestral: </t>
    </r>
    <r>
      <rPr>
        <sz val="11"/>
        <rFont val="Arial"/>
        <family val="2"/>
      </rPr>
      <t>Se realizaron 7,539  entregas de raciones de comida para las niñas y niños inscritos en los Centros Asistenciales de Desarrollo Infantil, de los 5,800 programados, lo que representó un avance del 129.98% respecto a la meta trimestral programada. Se supero la meta programada debido a que se tuvieron mas ingresos niñas y niños de los programados.</t>
    </r>
  </si>
  <si>
    <t>Actividad
(Coordinación de Centros Asistenciales de Desarrollo Infantil)</t>
  </si>
  <si>
    <r>
      <rPr>
        <b/>
        <sz val="11"/>
        <rFont val="Arial"/>
        <family val="2"/>
      </rPr>
      <t xml:space="preserve">2.2.1.1.8.3. </t>
    </r>
    <r>
      <rPr>
        <sz val="11"/>
        <rFont val="Arial"/>
        <family val="2"/>
      </rPr>
      <t xml:space="preserve">Verificación y registro de los Centros para la Atención, Cuidado y Desarrollo Integral Infantil del RENCAI en el Municipio de Benito Juárez.                                                 
</t>
    </r>
    <r>
      <rPr>
        <b/>
        <sz val="11"/>
        <rFont val="Arial"/>
        <family val="2"/>
      </rPr>
      <t>RENCAI</t>
    </r>
    <r>
      <rPr>
        <sz val="11"/>
        <rFont val="Arial"/>
        <family val="2"/>
      </rPr>
      <t xml:space="preserve"> Registro Nacional de los Centros de atención .</t>
    </r>
  </si>
  <si>
    <r>
      <t>PRNCAIR:</t>
    </r>
    <r>
      <rPr>
        <sz val="11"/>
        <rFont val="Arial"/>
        <family val="2"/>
      </rPr>
      <t xml:space="preserve"> Porcentaje de Registro Nacional de Centros de Atención Infantil Realizados.
</t>
    </r>
    <r>
      <rPr>
        <b/>
        <sz val="11"/>
        <rFont val="Arial"/>
        <family val="2"/>
      </rPr>
      <t>RENCAI:</t>
    </r>
    <r>
      <rPr>
        <sz val="11"/>
        <rFont val="Arial"/>
        <family val="2"/>
      </rPr>
      <t xml:space="preserve"> Registro Nacional de Centros de Atención Infantil.</t>
    </r>
  </si>
  <si>
    <r>
      <t>UNIDAD DE MEDIDA DEL INDICADOR:</t>
    </r>
    <r>
      <rPr>
        <sz val="11"/>
        <rFont val="Arial"/>
        <family val="2"/>
      </rPr>
      <t xml:space="preserve"> 
Porcentaje.
</t>
    </r>
    <r>
      <rPr>
        <b/>
        <sz val="11"/>
        <rFont val="Arial"/>
        <family val="2"/>
      </rPr>
      <t xml:space="preserve">UNIDAD DE MEDIDA DE LAS VARIABLES:
</t>
    </r>
    <r>
      <rPr>
        <sz val="11"/>
        <rFont val="Arial"/>
        <family val="2"/>
      </rPr>
      <t>Registros.</t>
    </r>
  </si>
  <si>
    <r>
      <t xml:space="preserve">Meta Trimestral: </t>
    </r>
    <r>
      <rPr>
        <sz val="11"/>
        <rFont val="Arial"/>
        <family val="2"/>
      </rPr>
      <t xml:space="preserve">Se realizaron 103 Verificaciones y registros de los Centros para la Atención, Cuidado y Desarrollo Integral Infantil del RENCAI en el Municipio de Benito Juárez, de los 109 programados, lo que representó un avance del 94.50% respecto a la meta trimestral programada. </t>
    </r>
  </si>
  <si>
    <t>Componente
(Coordinación de la Cultura de la Legalidad)</t>
  </si>
  <si>
    <r>
      <rPr>
        <b/>
        <sz val="11"/>
        <rFont val="Arial"/>
        <family val="2"/>
      </rPr>
      <t>2.2.1.1.9.</t>
    </r>
    <r>
      <rPr>
        <sz val="11"/>
        <rFont val="Arial"/>
        <family val="2"/>
      </rPr>
      <t xml:space="preserve"> Atención en la prevención del delito en niñas, niños, adolescentes y personas adultas fomentando la cultura de la legalidad, brindados</t>
    </r>
  </si>
  <si>
    <r>
      <rPr>
        <b/>
        <sz val="11"/>
        <rFont val="Arial"/>
        <family val="2"/>
      </rPr>
      <t>PAPDB</t>
    </r>
    <r>
      <rPr>
        <sz val="11"/>
        <rFont val="Arial"/>
        <family val="2"/>
      </rPr>
      <t>: Porcentaje de Atenciones en la Prevención del Delito, Brindadas.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</si>
  <si>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Atenciones.</t>
    </r>
  </si>
  <si>
    <r>
      <t xml:space="preserve">Meta Trimestral: </t>
    </r>
    <r>
      <rPr>
        <sz val="11"/>
        <rFont val="Arial"/>
        <family val="2"/>
      </rPr>
      <t>Se realizaron 3,568 Atención en la prevención del delito en niñas, niños, adolescentes y personas adultas fomentando la cultura de la legalidad, de los 2,160 programados, lo que representó un avance del 165.19% respecto a la meta trimestral programada. Se superó la meta programada para este trimestre debido a que las escuelas Carlos Fuentes  y Bachilleres plantel 1 solicitaron la impartición de pláticas  en los dos turnos para atender problemáticas dentro de las instalaciones.</t>
    </r>
  </si>
  <si>
    <t>Actividad
(Coordinación de la Cultura de la Legalidad)</t>
  </si>
  <si>
    <r>
      <rPr>
        <b/>
        <sz val="11"/>
        <rFont val="Arial"/>
        <family val="2"/>
      </rPr>
      <t>2.2.1.1.9.1.</t>
    </r>
    <r>
      <rPr>
        <sz val="11"/>
        <rFont val="Arial"/>
        <family val="2"/>
      </rPr>
      <t xml:space="preserve"> Impartición de pláticas de  prevención del delito dirigido a niñas, niños, adolescentes y personas adultas fomentando la cultura de la legalidad. 
</t>
    </r>
  </si>
  <si>
    <r>
      <rPr>
        <b/>
        <sz val="11"/>
        <rFont val="Arial"/>
        <family val="2"/>
      </rPr>
      <t>PPI:</t>
    </r>
    <r>
      <rPr>
        <sz val="11"/>
        <rFont val="Arial"/>
        <family val="2"/>
      </rPr>
      <t xml:space="preserve"> Porcentaje de Pláticas de prevención del delito Impartidas.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</si>
  <si>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Pláticas.</t>
    </r>
  </si>
  <si>
    <r>
      <t xml:space="preserve">Meta Trimestral: </t>
    </r>
    <r>
      <rPr>
        <sz val="11"/>
        <rFont val="Arial"/>
        <family val="2"/>
      </rPr>
      <t>Se realizaron 41 Impartición de pláticas de  prevención del delito dirigido a niñas, niños, adolescentes y personas adultas fomentando la cultura de la legalidad, de los 32 programados, lo que representó un avance del 128.13% respecto a la meta trimestral programada.  Se superó la meta programada para este trimestre debido a que las escuelas de zonas prioritarias que solicitaron pláticas solicitaron que se impartieran en los dos turnos para atender problemáticas dentro de las instalaciones.</t>
    </r>
  </si>
  <si>
    <r>
      <rPr>
        <b/>
        <sz val="11"/>
        <rFont val="Arial"/>
        <family val="2"/>
      </rPr>
      <t>2.2.1.1.9.2</t>
    </r>
    <r>
      <rPr>
        <sz val="11"/>
        <rFont val="Arial"/>
        <family val="2"/>
      </rPr>
      <t>. Realización de eventos para la prevención del delito en niñas, niños, adolescentes y personas adultas fomentando la cultura de la legalidad.</t>
    </r>
  </si>
  <si>
    <r>
      <rPr>
        <b/>
        <sz val="11"/>
        <rFont val="Arial"/>
        <family val="2"/>
      </rPr>
      <t>PEPR:</t>
    </r>
    <r>
      <rPr>
        <sz val="11"/>
        <rFont val="Arial"/>
        <family val="2"/>
      </rPr>
      <t xml:space="preserve"> Porcentaje de Eventos de Prevención del delito Realizadas.</t>
    </r>
  </si>
  <si>
    <r>
      <t xml:space="preserve">Meta Trimestral: </t>
    </r>
    <r>
      <rPr>
        <sz val="11"/>
        <rFont val="Arial"/>
        <family val="2"/>
      </rPr>
      <t xml:space="preserve">Se realizó 2 Evento para la prevención del delito en niñas, niños, adolescentes y personas adultas fomentando la cultura de la legalidad, de los 2 programados, lo que representó un avance del 100.00% respecto a la meta trimestral programada. </t>
    </r>
  </si>
  <si>
    <t>Componente
(Delegación de la Procuraduría de Protección de Niñas, Niños, Adolescentes y la Familia)</t>
  </si>
  <si>
    <r>
      <rPr>
        <b/>
        <sz val="11"/>
        <rFont val="Arial"/>
        <family val="2"/>
      </rPr>
      <t xml:space="preserve">2.2.1.1.10. </t>
    </r>
    <r>
      <rPr>
        <sz val="11"/>
        <rFont val="Arial"/>
        <family val="2"/>
      </rPr>
      <t>Servicios jurídicos dirigidos a niñas, niños, adolescentes,  víctimas de maltrato y mujeres y hombres en situación de violencia familiar brindados.</t>
    </r>
  </si>
  <si>
    <r>
      <rPr>
        <b/>
        <sz val="11"/>
        <rFont val="Arial"/>
        <family val="2"/>
      </rPr>
      <t>PSJB:</t>
    </r>
    <r>
      <rPr>
        <sz val="11"/>
        <rFont val="Arial"/>
        <family val="2"/>
      </rPr>
      <t xml:space="preserve"> Porcentaje de Servicios Jurídicos Brindados.</t>
    </r>
  </si>
  <si>
    <r>
      <t xml:space="preserve">UNIDAD DE MEDIDA DEL INDICADOR: 
</t>
    </r>
    <r>
      <rPr>
        <sz val="11"/>
        <rFont val="Arial"/>
        <family val="2"/>
      </rPr>
      <t>Porcentaje.</t>
    </r>
    <r>
      <rPr>
        <b/>
        <sz val="11"/>
        <rFont val="Arial"/>
        <family val="2"/>
      </rPr>
      <t xml:space="preserve">
UNIDAD DE MEDIA DE LAS VARIABLES: 
</t>
    </r>
    <r>
      <rPr>
        <sz val="11"/>
        <rFont val="Arial"/>
        <family val="2"/>
      </rPr>
      <t>Servicios.</t>
    </r>
  </si>
  <si>
    <r>
      <t xml:space="preserve">Meta Trimestral: </t>
    </r>
    <r>
      <rPr>
        <sz val="11"/>
        <rFont val="Arial"/>
        <family val="2"/>
      </rPr>
      <t xml:space="preserve">Se realizaron 3,927 Servicios jurídicos dirigidos a niñas, niños, adolescentes,  víctimas de maltrato y mujeres y hombres en situación de violencia familiar, de los 3,924 programados, lo que representó un avance del 100.08% respecto a la meta trimestral programada. </t>
    </r>
  </si>
  <si>
    <t>Actividad
(Delegación de la Procuraduría de Protección de Niñas, Niños, Adolescentes y la Familia)</t>
  </si>
  <si>
    <r>
      <rPr>
        <b/>
        <sz val="11"/>
        <rFont val="Arial"/>
        <family val="2"/>
      </rPr>
      <t>2.2.1.1.10.1.</t>
    </r>
    <r>
      <rPr>
        <sz val="11"/>
        <rFont val="Arial"/>
        <family val="2"/>
      </rPr>
      <t xml:space="preserve"> Realización de planes de restitución de derechos para niñas, niños, adolescentes que se encuentran en situación de atención prioritaria.</t>
    </r>
  </si>
  <si>
    <r>
      <rPr>
        <b/>
        <sz val="11"/>
        <rFont val="Arial"/>
        <family val="2"/>
      </rPr>
      <t>PPRDR:</t>
    </r>
    <r>
      <rPr>
        <sz val="11"/>
        <rFont val="Arial"/>
        <family val="2"/>
      </rPr>
      <t xml:space="preserve"> Porcentaje de Planes de Restitución de Derechos Realizados.</t>
    </r>
  </si>
  <si>
    <r>
      <t xml:space="preserve">UNIDAD DE MEDIDA DEL INDICADOR: 
</t>
    </r>
    <r>
      <rPr>
        <sz val="11"/>
        <rFont val="Arial"/>
        <family val="2"/>
      </rPr>
      <t>Porcentaje.</t>
    </r>
    <r>
      <rPr>
        <b/>
        <sz val="11"/>
        <rFont val="Arial"/>
        <family val="2"/>
      </rPr>
      <t xml:space="preserve">
UNIDAD DE MEDIA DE LAS VARIABLES: 
</t>
    </r>
    <r>
      <rPr>
        <sz val="11"/>
        <rFont val="Arial"/>
        <family val="2"/>
      </rPr>
      <t>Planes de Restitución de Derechos.</t>
    </r>
  </si>
  <si>
    <r>
      <t xml:space="preserve">Meta Trimestral: </t>
    </r>
    <r>
      <rPr>
        <sz val="11"/>
        <rFont val="Arial"/>
        <family val="2"/>
      </rPr>
      <t>Se realizaron 50 planes de restitución de derechos para niñas, niños, adolescentes que se encuentran en situación de atención prioritaria, de los 73 programados, lo que representó un avance del 68.49% respecto a la meta trimestral programada. No se logró la meta programada toda vez que no se obtuvo respuesta positiva por parte de la red de apoyo, cuidando el principio del interés superior de los niños, niñas y adolescentes.</t>
    </r>
  </si>
  <si>
    <r>
      <rPr>
        <b/>
        <sz val="11"/>
        <rFont val="Arial"/>
        <family val="2"/>
      </rPr>
      <t>2.2.1.1.10.2.</t>
    </r>
    <r>
      <rPr>
        <sz val="11"/>
        <rFont val="Arial"/>
        <family val="2"/>
      </rPr>
      <t xml:space="preserve"> Elaboración de diagnósticos de vulneración de derechos de niñas, niños y adolescentes.</t>
    </r>
  </si>
  <si>
    <r>
      <rPr>
        <b/>
        <sz val="11"/>
        <rFont val="Arial"/>
        <family val="2"/>
      </rPr>
      <t xml:space="preserve">PDVDR: </t>
    </r>
    <r>
      <rPr>
        <sz val="11"/>
        <rFont val="Arial"/>
        <family val="2"/>
      </rPr>
      <t>Porcentaje de Diagnósticos de Vulneración de Derechos Realizados.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</si>
  <si>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Diagnósticos.</t>
    </r>
  </si>
  <si>
    <r>
      <t xml:space="preserve">Meta Trimestral: </t>
    </r>
    <r>
      <rPr>
        <sz val="11"/>
        <rFont val="Arial"/>
        <family val="2"/>
      </rPr>
      <t>Se realizaron47 diagnósticos de vulneración de derechos de niñas, niños y adolescentes, de los 73 programados, lo que representó un avance del 64.38% respecto a la meta trimestral programada. No se superó la meta programada para este trimestre dado que el grupo interdisciplinario esta en análisis de los expedientes de los niños, niñas y adolescentes cuidando el principio del interés superior de las niñas, niños y adolescentes.</t>
    </r>
  </si>
  <si>
    <r>
      <rPr>
        <b/>
        <sz val="11"/>
        <rFont val="Arial"/>
        <family val="2"/>
      </rPr>
      <t>2.2.1.1.10.3.</t>
    </r>
    <r>
      <rPr>
        <sz val="11"/>
        <rFont val="Arial"/>
        <family val="2"/>
      </rPr>
      <t xml:space="preserve"> Elaboración de convenios de pensión alimenticia a familias en situación prioritaria para mediación ante controversias familiares.</t>
    </r>
  </si>
  <si>
    <r>
      <rPr>
        <b/>
        <sz val="11"/>
        <rFont val="Arial"/>
        <family val="2"/>
      </rPr>
      <t>PCPAR:</t>
    </r>
    <r>
      <rPr>
        <sz val="11"/>
        <rFont val="Arial"/>
        <family val="2"/>
      </rPr>
      <t xml:space="preserve"> Porcentaje Convenios de Pensión Alimenticia Realizados.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</si>
  <si>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Convenios.</t>
    </r>
  </si>
  <si>
    <r>
      <t xml:space="preserve">Meta Trimestral: </t>
    </r>
    <r>
      <rPr>
        <sz val="11"/>
        <rFont val="Arial"/>
        <family val="2"/>
      </rPr>
      <t xml:space="preserve">Se realizaron 41 convenios de pensión alimenticia a familias en situación prioritaria para mediación ante controversias familiares, de los 61 programados, lo que representó un avance del 67.21% respecto a la meta trimestral programada. No se alcanzo la meta ya que se persuadieron a las familias en contar con la certeza jurídica por la defensoría pública en juzgados familiares orales garantizando la pensión alimenticia en lugar de realizar convenios de buene fe. </t>
    </r>
  </si>
  <si>
    <r>
      <rPr>
        <b/>
        <sz val="11"/>
        <rFont val="Arial"/>
        <family val="2"/>
      </rPr>
      <t xml:space="preserve">2.2.1.1.10.4. </t>
    </r>
    <r>
      <rPr>
        <sz val="11"/>
        <rFont val="Arial"/>
        <family val="2"/>
      </rPr>
      <t>Realización de acompañamientos a niñas, niños y adolescentes a diferentes órganos institucionales (juzgados orales, tradicionales, familiares, penales y la fiscalía general).</t>
    </r>
  </si>
  <si>
    <r>
      <rPr>
        <b/>
        <sz val="11"/>
        <rFont val="Arial"/>
        <family val="2"/>
      </rPr>
      <t>PANNAR:</t>
    </r>
    <r>
      <rPr>
        <sz val="11"/>
        <rFont val="Arial"/>
        <family val="2"/>
      </rPr>
      <t xml:space="preserve"> Porcentaje de Acompañamientos de  Niñas, Niños y Adolescentes Realizados.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</si>
  <si>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Acompañamientos.</t>
    </r>
  </si>
  <si>
    <r>
      <t xml:space="preserve">Meta Trimestral: </t>
    </r>
    <r>
      <rPr>
        <sz val="11"/>
        <rFont val="Arial"/>
        <family val="2"/>
      </rPr>
      <t>Se realizaron 545 acompañamientos a niñas, niños y adolescentes a diferentes órganos institucionales (juzgados orales, tradicionales, familiares, penales y la fiscalía general), de los 486 programados, lo que representó un avance del 112.14% respecto a la meta trimestral programada. Los acompañamientos de NNA están por arriba de lo proyectado, toda vez que las instancias foráneas tuvieron un incremento de audiencias solicitando la representación y contención a los NNA.</t>
    </r>
  </si>
  <si>
    <r>
      <rPr>
        <b/>
        <sz val="11"/>
        <rFont val="Arial"/>
        <family val="2"/>
      </rPr>
      <t>2.2.1.1.10.5.</t>
    </r>
    <r>
      <rPr>
        <sz val="11"/>
        <rFont val="Arial"/>
        <family val="2"/>
      </rPr>
      <t xml:space="preserve"> Realización de comparecencias de hechos a familias en situación prioritaria para mediación ante controversias familiares.</t>
    </r>
  </si>
  <si>
    <r>
      <rPr>
        <b/>
        <sz val="11"/>
        <rFont val="Arial"/>
        <family val="2"/>
      </rPr>
      <t>PCHR:</t>
    </r>
    <r>
      <rPr>
        <sz val="11"/>
        <rFont val="Arial"/>
        <family val="2"/>
      </rPr>
      <t xml:space="preserve"> Porcentaje Comparecencias de Hechos Realizados.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</si>
  <si>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Comparecencias de Hechos.</t>
    </r>
  </si>
  <si>
    <r>
      <t xml:space="preserve">Meta Trimestral: </t>
    </r>
    <r>
      <rPr>
        <sz val="11"/>
        <rFont val="Arial"/>
        <family val="2"/>
      </rPr>
      <t>Se realizaron 332 comparecencias de hechos a familias en situación prioritaria para mediación ante controversias familiares, de los 237 programados, lo que representó un avance del 140.08% respecto a la meta trimestral programada. La meta programada tubo un incremento debido a que se obtuvo respuesta favorable a los programas municipales de registro filial de NNA y personas adultas, así como para tramites escolares como becas.</t>
    </r>
  </si>
  <si>
    <t>Actividad
(Coordinación de Trabajo Social)</t>
  </si>
  <si>
    <r>
      <rPr>
        <b/>
        <sz val="11"/>
        <rFont val="Arial"/>
        <family val="2"/>
      </rPr>
      <t>2.2.1.1.10.6.</t>
    </r>
    <r>
      <rPr>
        <sz val="11"/>
        <rFont val="Arial"/>
        <family val="2"/>
      </rPr>
      <t xml:space="preserve"> Realización de visitas domiciliarias e institucionales para investigaciones sociales, de Juzgados Orales, Familiares, Penales, Fiscalía, DIF Estatales, Asociaciones Civiles, de la Procuraduría y el área que lo requiera.</t>
    </r>
  </si>
  <si>
    <r>
      <rPr>
        <b/>
        <sz val="11"/>
        <rFont val="Arial"/>
        <family val="2"/>
      </rPr>
      <t>PVDR:</t>
    </r>
    <r>
      <rPr>
        <sz val="11"/>
        <rFont val="Arial"/>
        <family val="2"/>
      </rPr>
      <t xml:space="preserve"> Porcentaje de Visitas Domiciliarias Realizadas.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</si>
  <si>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Visitas Domiciliarias.</t>
    </r>
  </si>
  <si>
    <r>
      <t xml:space="preserve">Meta Trimestral: </t>
    </r>
    <r>
      <rPr>
        <sz val="11"/>
        <rFont val="Arial"/>
        <family val="2"/>
      </rPr>
      <t>Se realizaron1,787 visitas domiciliarias e institucionales para investigaciones sociales, de Juzgados Orales, Familiares, Penales, Fiscalía, DIF Estatales, Asociaciones Civiles, de la Procuraduría y el área que lo requiera, de los 1,035 programados, lo que representó un avance del 172.66% respecto a la meta trimestral programada. Se supero la meta de este trimestre debido que se incrementaron las solicitudes de investigaciones que nos envían las instituciones como la Fiscalía General del Estado, Juzgados Orales, Tradicionales, Familiares, etc.</t>
    </r>
  </si>
  <si>
    <r>
      <rPr>
        <b/>
        <sz val="11"/>
        <rFont val="Arial"/>
        <family val="2"/>
      </rPr>
      <t>2.2.1.1.10.7.</t>
    </r>
    <r>
      <rPr>
        <sz val="11"/>
        <rFont val="Arial"/>
        <family val="2"/>
      </rPr>
      <t xml:space="preserve"> Realización de acompañamientos de niños, niñas y adolescentes a las instancias jurídicas foráneas.</t>
    </r>
  </si>
  <si>
    <r>
      <rPr>
        <b/>
        <sz val="11"/>
        <rFont val="Arial"/>
        <family val="2"/>
      </rPr>
      <t>PAR</t>
    </r>
    <r>
      <rPr>
        <sz val="11"/>
        <rFont val="Arial"/>
        <family val="2"/>
      </rPr>
      <t>: Porcentaje de Acompañamientos Realizados.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</si>
  <si>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acompañamientos  Realizados.</t>
    </r>
  </si>
  <si>
    <r>
      <t xml:space="preserve">Meta Trimestral: </t>
    </r>
    <r>
      <rPr>
        <sz val="11"/>
        <rFont val="Arial"/>
        <family val="2"/>
      </rPr>
      <t>Se realizaron 3 acompañamientos de niños, niñas y adolescentes a las instancias jurídicas foráneas, de los 6 programados, lo que representó un avance del 50.00% respecto a la meta trimestral programada. No superó la meta programada debido a que no se presentaron casos que así lo requiera, cuidando el principio del interés superior de la niñez.</t>
    </r>
  </si>
  <si>
    <t>Actividad
(Coordinación de Psicología Jurídica)</t>
  </si>
  <si>
    <r>
      <rPr>
        <b/>
        <sz val="11"/>
        <rFont val="Arial"/>
        <family val="2"/>
      </rPr>
      <t>2.2.1.1.10.8.</t>
    </r>
    <r>
      <rPr>
        <sz val="11"/>
        <rFont val="Arial"/>
        <family val="2"/>
      </rPr>
      <t xml:space="preserve"> Atención psicológica a familias, personas; víctimas o generadoras de violencia y acompañamiento psicológico en atención a instancias jurídicas foráneas.</t>
    </r>
  </si>
  <si>
    <r>
      <rPr>
        <b/>
        <sz val="11"/>
        <rFont val="Arial"/>
        <family val="2"/>
      </rPr>
      <t>PAAR:</t>
    </r>
    <r>
      <rPr>
        <sz val="11"/>
        <rFont val="Arial"/>
        <family val="2"/>
      </rPr>
      <t xml:space="preserve"> Porcentaje de Atenciones y acompañamientos Psicológicos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</si>
  <si>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y Acompañamientos Psicológicos.</t>
    </r>
  </si>
  <si>
    <r>
      <t xml:space="preserve">Meta Trimestral: </t>
    </r>
    <r>
      <rPr>
        <sz val="11"/>
        <rFont val="Arial"/>
        <family val="2"/>
      </rPr>
      <t xml:space="preserve"> Se realizaron 368 Atenciones psicológicas a familias, personas; víctimas o generadoras de violencia y acompañamiento psicológico en atención a instancias jurídicas foráneas, de los 414 programados, lo que representó un avance del 88.89% respecto a la meta trimestral programada. </t>
    </r>
  </si>
  <si>
    <t>Componente 
(Coordinación del Centro de Asistencia Social de NNA Migrantes)</t>
  </si>
  <si>
    <r>
      <t xml:space="preserve">2.2.1.1.11. </t>
    </r>
    <r>
      <rPr>
        <sz val="11"/>
        <rFont val="Arial"/>
        <family val="2"/>
      </rPr>
      <t>Servicios integrales del Centro de Asistencia Social para la protección de los derechos de las niñas, niños y adolescentes migrantes, acompañados, no acompañados, separados otorgados.</t>
    </r>
    <r>
      <rPr>
        <b/>
        <sz val="11"/>
        <rFont val="Arial"/>
        <family val="2"/>
      </rPr>
      <t xml:space="preserve">
NNA: </t>
    </r>
    <r>
      <rPr>
        <sz val="11"/>
        <rFont val="Arial"/>
        <family val="2"/>
      </rPr>
      <t>Niñas, Niños y Adolescentes.</t>
    </r>
    <r>
      <rPr>
        <b/>
        <sz val="11"/>
        <rFont val="Arial"/>
        <family val="2"/>
      </rPr>
      <t xml:space="preserve">
CAS: </t>
    </r>
    <r>
      <rPr>
        <sz val="11"/>
        <rFont val="Arial"/>
        <family val="2"/>
      </rPr>
      <t>Centro de Asistencia Social.</t>
    </r>
  </si>
  <si>
    <r>
      <t xml:space="preserve">PSICASO: </t>
    </r>
    <r>
      <rPr>
        <sz val="11"/>
        <rFont val="Arial"/>
        <family val="2"/>
      </rPr>
      <t>Porcentaje de Servicios Integrales del Centro de Asistencia Social Otorgados.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</si>
  <si>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 Integrales.</t>
    </r>
  </si>
  <si>
    <r>
      <t xml:space="preserve">Meta Trimestral: </t>
    </r>
    <r>
      <rPr>
        <sz val="11"/>
        <rFont val="Arial"/>
        <family val="2"/>
      </rPr>
      <t>Se realizaron 203 Servicios integrales del Centro de Asistencia Social para la protección de los derechos de las niñas, niños y adolescentes migrantes, acompañados, no acompañados, separados, de los 528 programados, lo que representó un avance del 38.45% respecto a la meta trimestral programada.  No se logró la meta programada debido a que no se detectaron NNAM viajeros que se encuentren en situación migratoria para poder brindarles alojamiento temporal.</t>
    </r>
  </si>
  <si>
    <t>Actividad
(Coordinación del Centro de Asistencia Social de NNA Migrantes)</t>
  </si>
  <si>
    <r>
      <t>2.2.1.1.11.1.</t>
    </r>
    <r>
      <rPr>
        <sz val="11"/>
        <rFont val="Arial"/>
        <family val="2"/>
      </rPr>
      <t xml:space="preserve"> Control de los ingresos de las niñas, niños y adolescentes migrantes y acompañantes albergados en el Centro de Asistencia Social.</t>
    </r>
  </si>
  <si>
    <r>
      <t xml:space="preserve">PIC: </t>
    </r>
    <r>
      <rPr>
        <sz val="11"/>
        <rFont val="Arial"/>
        <family val="2"/>
      </rPr>
      <t>Porcentaje de Ingresos al Centro de Asistencia Social Elaborados.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</si>
  <si>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Ingresos.</t>
    </r>
  </si>
  <si>
    <r>
      <t xml:space="preserve">Meta Trimestral: </t>
    </r>
    <r>
      <rPr>
        <sz val="11"/>
        <rFont val="Arial"/>
        <family val="2"/>
      </rPr>
      <t>Se realizaron 13 Controles de los ingresos de las niñas, niños y adolescentes migrantes y acompañantes albergados en el Centro de Asistencia Social, de los 36 programados, lo que representó un avance del 36.11% respecto a la meta trimestral programada. No fue posible lograr la meta debido a que no se detectaron NNAM viajeros que  se encuentren en situación migratoria para poderles brindar alojamiento temporal.</t>
    </r>
  </si>
  <si>
    <r>
      <t>2.2.1.1.11.2.</t>
    </r>
    <r>
      <rPr>
        <sz val="11"/>
        <rFont val="Arial"/>
        <family val="2"/>
      </rPr>
      <t xml:space="preserve"> Realización de atenciones médicas, psicológicas y de trabajo social para las niñas, niños, adolescentes y acompañantes migrantes albergados en el Centro de Asistencia Social.</t>
    </r>
  </si>
  <si>
    <r>
      <t>PAMPTR:</t>
    </r>
    <r>
      <rPr>
        <sz val="11"/>
        <rFont val="Arial"/>
        <family val="2"/>
      </rPr>
      <t xml:space="preserve"> Porcentaje de Atenciones Médicas, Psicológicas y de Trabajo Social Realizadas.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</si>
  <si>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Atenciones.</t>
    </r>
  </si>
  <si>
    <r>
      <t xml:space="preserve">Meta Trimestral: </t>
    </r>
    <r>
      <rPr>
        <sz val="11"/>
        <rFont val="Arial"/>
        <family val="2"/>
      </rPr>
      <t>Se realizaron 195 atenciones médicas, psicológicas y de trabajo social para las niñas, niños, adolescentes y acompañantes migrantes albergados en el Centro de Asistencia Social, de los 156 programados, lo que representó un avance del 125.00% respecto a la meta trimestral programada. Se superó la meta programada para este trimestre debido a que los NNA alojados requirieron de una mayor atención de lo programado.</t>
    </r>
  </si>
  <si>
    <r>
      <t xml:space="preserve">2.2.1.1.11.3. </t>
    </r>
    <r>
      <rPr>
        <sz val="11"/>
        <rFont val="Arial"/>
        <family val="2"/>
      </rPr>
      <t>Realización de entregas de insumos para uso y consumo para las niñas, niños, adolescentes migrantes y acompañantes del Centro de Asistencia Social.</t>
    </r>
  </si>
  <si>
    <r>
      <t>PIUC:</t>
    </r>
    <r>
      <rPr>
        <sz val="11"/>
        <rFont val="Arial"/>
        <family val="2"/>
      </rPr>
      <t xml:space="preserve"> Porcentaje de Insumos de uso y consumo Entregados.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</si>
  <si>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Insumos.</t>
    </r>
  </si>
  <si>
    <r>
      <t xml:space="preserve">Meta Trimestral: </t>
    </r>
    <r>
      <rPr>
        <sz val="11"/>
        <rFont val="Arial"/>
        <family val="2"/>
      </rPr>
      <t>Se realizaron 219 entregas de insumos para uso y consumo para las niñas, niños, adolescentes migrantes y acompañantes del Centro de Asistencia Social, de los 36 programados, lo que representó un avance del 608.33 % respecto a la meta trimestral programada. Se supero la meta debido a que se le entrego vestido, calzado, artículos de higiene personal para cubrir las necesidades básicas de los NNA viajeros y sus acompañantes que se encuentran en situación migratoria.</t>
    </r>
  </si>
  <si>
    <r>
      <t xml:space="preserve">2.2.1.1.11.4. </t>
    </r>
    <r>
      <rPr>
        <sz val="11"/>
        <rFont val="Arial"/>
        <family val="2"/>
      </rPr>
      <t>Ejecución de actividades recreativas, lúdicas, deportivas, educativas y formativas para las niñas, niños y adolescentes migrantes y acompañantes del Centro de Asistencia Social.</t>
    </r>
  </si>
  <si>
    <r>
      <t xml:space="preserve">PAR: </t>
    </r>
    <r>
      <rPr>
        <sz val="11"/>
        <rFont val="Arial"/>
        <family val="2"/>
      </rPr>
      <t>Porcentaje de Actividades recreativas, lúdicas, deportivas, educativas y formativas Realizadas.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</si>
  <si>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Actividades.</t>
    </r>
  </si>
  <si>
    <r>
      <t xml:space="preserve">Meta Trimestral: </t>
    </r>
    <r>
      <rPr>
        <sz val="11"/>
        <rFont val="Arial"/>
        <family val="2"/>
      </rPr>
      <t>Se realizaron 93 actividades recreativas, lúdicas, deportivas, educativas y formativas para las niñas, niños y adolescentes migrantes y acompañantes del Centro de Asistencia Social, de los 372 programados, lo que representó un avance del 25.00% respecto a la meta trimestral programada.  No fue posible lograr la meta debido a que no se detectaron NNAM viajeros que  se encuentren en situación migratoria para poderles brindar alojamiento temporal.</t>
    </r>
  </si>
  <si>
    <r>
      <t xml:space="preserve">2.2.1.1.11.5. </t>
    </r>
    <r>
      <rPr>
        <sz val="11"/>
        <rFont val="Arial"/>
        <family val="2"/>
      </rPr>
      <t>Realización de servicios de mantenimiento y reparación para la conservación y el buen funcionamiento del Centro de Asistencia Social.</t>
    </r>
  </si>
  <si>
    <r>
      <t>PSCASR:</t>
    </r>
    <r>
      <rPr>
        <sz val="11"/>
        <rFont val="Arial"/>
        <family val="2"/>
      </rPr>
      <t xml:space="preserve"> Porcentaje de Servicios de mantenimiento y reparación para el Centro de Asistencia Social Realizados.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</si>
  <si>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 de mantenimiento.</t>
    </r>
  </si>
  <si>
    <r>
      <t xml:space="preserve">Meta Trimestral: </t>
    </r>
    <r>
      <rPr>
        <sz val="11"/>
        <rFont val="Arial"/>
        <family val="2"/>
      </rPr>
      <t>Se realizaron 3 servicios de mantenimiento y reparación para la conservación y el buen funcionamiento del Centro de Asistencia Social, de los 13 programados, lo que representó un avance del 23.08% respecto a la meta trimestral programada.  No fue posible lograr la meta debido a que los materiales requeridos para realizar los trabajos de mantenimiento se encuentran en proceso de validación.</t>
    </r>
  </si>
  <si>
    <t>Componente
(Coordinación de la Casa de Asistencia Temporal de NNA)</t>
  </si>
  <si>
    <r>
      <rPr>
        <b/>
        <sz val="11"/>
        <rFont val="Arial"/>
        <family val="2"/>
      </rPr>
      <t xml:space="preserve">2.2.1.1.12. </t>
    </r>
    <r>
      <rPr>
        <sz val="11"/>
        <rFont val="Arial"/>
        <family val="2"/>
      </rPr>
      <t xml:space="preserve">Atenciones integrales para niñas, niños y adolescentes en la Casa de Asistencia Temporal, brindados.
</t>
    </r>
    <r>
      <rPr>
        <b/>
        <sz val="11"/>
        <rFont val="Arial"/>
        <family val="2"/>
      </rPr>
      <t xml:space="preserve">NNA: </t>
    </r>
    <r>
      <rPr>
        <sz val="11"/>
        <rFont val="Arial"/>
        <family val="2"/>
      </rPr>
      <t xml:space="preserve">Niñas, Niños y Adolescentes.
</t>
    </r>
    <r>
      <rPr>
        <b/>
        <sz val="11"/>
        <rFont val="Arial"/>
        <family val="2"/>
      </rPr>
      <t>CAT:</t>
    </r>
    <r>
      <rPr>
        <sz val="11"/>
        <rFont val="Arial"/>
        <family val="2"/>
      </rPr>
      <t xml:space="preserve"> Casa de Asistencia Temporal.</t>
    </r>
  </si>
  <si>
    <r>
      <t xml:space="preserve">PAB: </t>
    </r>
    <r>
      <rPr>
        <sz val="11"/>
        <rFont val="Arial"/>
        <family val="2"/>
      </rPr>
      <t>Porcentaje de Atenciones  físicas, mentales y jurídicos Brindados.</t>
    </r>
  </si>
  <si>
    <r>
      <t xml:space="preserve">Meta Trimestral: </t>
    </r>
    <r>
      <rPr>
        <sz val="11"/>
        <rFont val="Arial"/>
        <family val="2"/>
      </rPr>
      <t>Se realizaron 483 Atenciones integrales para niñas, niños y adolescentes en la Casa de Asistencia Temporal, de los 1,988 programados, lo que representó un avance del 24.30% respecto a la meta trimestral programada. No se logró la meta proyectada para este trimestre debido a que afortunadamente disminuyo en este trimestre los NNA que requerían que salvaguardemos su integridad y se egresaron a NNA con sus familias.</t>
    </r>
  </si>
  <si>
    <t>Actividad
(Coordinación de la Casa de Asistencia Temporal de NNA)</t>
  </si>
  <si>
    <r>
      <rPr>
        <b/>
        <sz val="11"/>
        <rFont val="Arial"/>
        <family val="2"/>
      </rPr>
      <t>2.2.1.1.12.1.</t>
    </r>
    <r>
      <rPr>
        <sz val="11"/>
        <rFont val="Arial"/>
        <family val="2"/>
      </rPr>
      <t xml:space="preserve"> Integración de Expedientes para control de ingresos de niñas, niños y adolescentes en la Casa de Asistencia Temporal.</t>
    </r>
  </si>
  <si>
    <r>
      <rPr>
        <b/>
        <sz val="11"/>
        <rFont val="Arial"/>
        <family val="2"/>
      </rPr>
      <t xml:space="preserve">PEI: </t>
    </r>
    <r>
      <rPr>
        <sz val="11"/>
        <rFont val="Arial"/>
        <family val="2"/>
      </rPr>
      <t>Porcentaje de Expedientes para control de Ingresos Integrados.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</si>
  <si>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Expedientes.</t>
    </r>
  </si>
  <si>
    <r>
      <t xml:space="preserve">Meta Trimestral: </t>
    </r>
    <r>
      <rPr>
        <sz val="11"/>
        <rFont val="Arial"/>
        <family val="2"/>
      </rPr>
      <t>Se realizaron 61 Integraciones de Expedientes para control de ingresos de niñas, niños y adolescentes en la Casa de Asistencia Temporal, de los 86 programados, lo que representó un avance del 70.93% respecto a la meta trimestral programada. No se logro la meta proyectada debido a que afortunadamente disminuyo en este trimestre los NNA que requerían que salvaguardemos su integridad física y emocional.</t>
    </r>
  </si>
  <si>
    <r>
      <rPr>
        <b/>
        <sz val="11"/>
        <rFont val="Arial"/>
        <family val="2"/>
      </rPr>
      <t>2.2.1.1.12.2.</t>
    </r>
    <r>
      <rPr>
        <sz val="11"/>
        <rFont val="Arial"/>
        <family val="2"/>
      </rPr>
      <t xml:space="preserve"> Realización de acompañamientos a niñas, niños y adolescentes a diferentes órganos institucionales (Juzgados Orales, Tradicionales, Familiares, Penales y la Fiscalía General), de salud y otros.</t>
    </r>
  </si>
  <si>
    <r>
      <rPr>
        <b/>
        <sz val="11"/>
        <rFont val="Arial"/>
        <family val="2"/>
      </rPr>
      <t>PAR:</t>
    </r>
    <r>
      <rPr>
        <sz val="11"/>
        <rFont val="Arial"/>
        <family val="2"/>
      </rPr>
      <t xml:space="preserve"> Porcentaje de Acompañamientos Realizados.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</si>
  <si>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Acompañamientos.</t>
    </r>
  </si>
  <si>
    <r>
      <t xml:space="preserve">Meta Trimestral: </t>
    </r>
    <r>
      <rPr>
        <sz val="11"/>
        <rFont val="Arial"/>
        <family val="2"/>
      </rPr>
      <t>Se realizaron 198 acompañamientos a niñas, niños y adolescentes a diferentes órganos institucionales (Juzgados Orales, Tradicionales, Familiares, Penales y la Fiscalía General), de salud y otros, de los 367 programados, lo que representó un avance del 53.95% respecto a la meta trimestral programada. No se logró meta programada ya que hubieron reprogramaciones en el juzgado y en la fiscalía.</t>
    </r>
  </si>
  <si>
    <r>
      <rPr>
        <b/>
        <sz val="11"/>
        <rFont val="Arial"/>
        <family val="2"/>
      </rPr>
      <t xml:space="preserve">2.2.1.1.12.3. </t>
    </r>
    <r>
      <rPr>
        <sz val="11"/>
        <rFont val="Arial"/>
        <family val="2"/>
      </rPr>
      <t>Realización de actividades recreativas, lúdicas, deportivas, educativas y formativas para las niñas, niños y adolescentes de la Casa de Asistencia Temporal.</t>
    </r>
  </si>
  <si>
    <r>
      <rPr>
        <b/>
        <sz val="11"/>
        <rFont val="Arial"/>
        <family val="2"/>
      </rPr>
      <t xml:space="preserve">PALDEFR: </t>
    </r>
    <r>
      <rPr>
        <sz val="11"/>
        <rFont val="Arial"/>
        <family val="2"/>
      </rPr>
      <t>Porcentaje de Actividades Recreativas, Lúdicas, Deportivas, Educativas y Formativas Realizadas.</t>
    </r>
  </si>
  <si>
    <r>
      <t xml:space="preserve">Meta Trimestral: </t>
    </r>
    <r>
      <rPr>
        <sz val="11"/>
        <rFont val="Arial"/>
        <family val="2"/>
      </rPr>
      <t>Se realizaron 1,363 actividades recreativas, lúdicas, deportivas, educativas y formativas para las niñas, niños y adolescentes de la Casa de Asistencia Temporal, de los 1,393 programados, lo que representó un avance del 97.85% respecto a la meta trimestral programada.</t>
    </r>
  </si>
  <si>
    <r>
      <rPr>
        <b/>
        <sz val="11"/>
        <rFont val="Arial"/>
        <family val="2"/>
      </rPr>
      <t xml:space="preserve">2.2.1.1.12.4. </t>
    </r>
    <r>
      <rPr>
        <sz val="11"/>
        <rFont val="Arial"/>
        <family val="2"/>
      </rPr>
      <t>Realización de entrega de insumos para uso o consumo a las niñas, niños y adolescentes de la Casa de Asistencia Temporal.</t>
    </r>
  </si>
  <si>
    <r>
      <rPr>
        <b/>
        <sz val="11"/>
        <rFont val="Arial"/>
        <family val="2"/>
      </rPr>
      <t>PIUCE:</t>
    </r>
    <r>
      <rPr>
        <sz val="11"/>
        <rFont val="Arial"/>
        <family val="2"/>
      </rPr>
      <t xml:space="preserve"> Porcentaje de Insumos para Uso o Consumos Entregados.</t>
    </r>
  </si>
  <si>
    <r>
      <t xml:space="preserve">Meta Trimestral: </t>
    </r>
    <r>
      <rPr>
        <sz val="11"/>
        <rFont val="Arial"/>
        <family val="2"/>
      </rPr>
      <t xml:space="preserve">Se realizaron 322 entregas de insumos para uso o consumo a las niñas, niños y adolescentes de la Casa de Asistencia Temporal, de los 332 programados, lo que representó un avance del 96.99% respecto a la meta trimestral programada. </t>
    </r>
  </si>
  <si>
    <r>
      <rPr>
        <b/>
        <sz val="11"/>
        <rFont val="Arial"/>
        <family val="2"/>
      </rPr>
      <t>2.2.1.1.12.5.</t>
    </r>
    <r>
      <rPr>
        <sz val="11"/>
        <rFont val="Arial"/>
        <family val="2"/>
      </rPr>
      <t xml:space="preserve"> Realización de servicios de mantenimiento para la conservación y el buen funcionamiento de la Casa de Asistencia Temporal.</t>
    </r>
  </si>
  <si>
    <r>
      <rPr>
        <b/>
        <sz val="11"/>
        <rFont val="Arial"/>
        <family val="2"/>
      </rPr>
      <t>PSMCATR:</t>
    </r>
    <r>
      <rPr>
        <sz val="11"/>
        <rFont val="Arial"/>
        <family val="2"/>
      </rPr>
      <t xml:space="preserve"> Porcentaje de Servicios de Mantenimiento a la Casa de Asistencia Temporal Realizados.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</si>
  <si>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Servicios de mantenimiento.</t>
    </r>
  </si>
  <si>
    <r>
      <t xml:space="preserve">Meta Trimestral: </t>
    </r>
    <r>
      <rPr>
        <sz val="11"/>
        <rFont val="Arial"/>
        <family val="2"/>
      </rPr>
      <t>Se realizaron 123 servicios de mantenimiento para la conservación y el buen funcionamiento de la Casa de Asistencia Temporal, de los 66 programados, lo que representó un avance del 186.36% respecto a la meta trimestral programada. Se superó la meta programada ya que se libero presupuesto para la compra de  materiales y conservar en buen estado el bien inmueble.</t>
    </r>
  </si>
  <si>
    <t>Componente
(Coordinación del Centro Especializado para la Atención a la Violencia)</t>
  </si>
  <si>
    <r>
      <rPr>
        <b/>
        <sz val="11"/>
        <rFont val="Arial"/>
        <family val="2"/>
      </rPr>
      <t>2.2.1.1.13.</t>
    </r>
    <r>
      <rPr>
        <sz val="11"/>
        <rFont val="Arial"/>
        <family val="2"/>
      </rPr>
      <t xml:space="preserve"> Servicios de prevención y atención para un entorno libre de violencia en mujeres y hombres generadores o víctimas de violencia realizadas en el Centro Especializado Para la Atención a la Violencia, Brindados.</t>
    </r>
  </si>
  <si>
    <r>
      <rPr>
        <b/>
        <sz val="11"/>
        <rFont val="Arial"/>
        <family val="2"/>
      </rPr>
      <t>PSPAR</t>
    </r>
    <r>
      <rPr>
        <sz val="11"/>
        <rFont val="Arial"/>
        <family val="2"/>
      </rPr>
      <t>: Porcentaje de Servicios en Prevención y Atención para un Entorno Libre de Violencia Realizados.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</si>
  <si>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Servicios.</t>
    </r>
  </si>
  <si>
    <t>Meta Trimestral:  Se realizaron 1,027 Servicios de prevención y atención para un entorno libre de violencia en mujeres y hombres generadores o víctimas de violencia realizadas en el Centro Especializado Para la Atención a la Violencia, de los 711 programados, lo que representó un avance del 144.44% respecto a la meta trimestral programada. Se supero la meta debido a que se brindaron platicas preventivas que no estaban programadas en las que se tuvo una buena asistencia.</t>
  </si>
  <si>
    <t>Actividad
(Coordinación del Centro Especializado Para la Atención a la Violencia)</t>
  </si>
  <si>
    <r>
      <rPr>
        <b/>
        <sz val="11"/>
        <rFont val="Arial"/>
        <family val="2"/>
      </rPr>
      <t>2.2.1.1.13.1.</t>
    </r>
    <r>
      <rPr>
        <sz val="11"/>
        <rFont val="Arial"/>
        <family val="2"/>
      </rPr>
      <t xml:space="preserve"> Realización de atenciones multidisciplinarias a personas generadoras o víctimas de violencia en el Centro Especializado para la Atención a la Violencia.</t>
    </r>
  </si>
  <si>
    <r>
      <rPr>
        <b/>
        <sz val="11"/>
        <rFont val="Arial"/>
        <family val="2"/>
      </rPr>
      <t xml:space="preserve">PAMR: </t>
    </r>
    <r>
      <rPr>
        <sz val="11"/>
        <rFont val="Arial"/>
        <family val="2"/>
      </rPr>
      <t>Porcentaje de Atenciones Multidisciplinarias Realizadas.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</si>
  <si>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Atenciones.</t>
    </r>
  </si>
  <si>
    <r>
      <t>Meta Trimestral:</t>
    </r>
    <r>
      <rPr>
        <sz val="11"/>
        <rFont val="Arial"/>
        <family val="2"/>
      </rPr>
      <t xml:space="preserve"> Se realizaron 403 atenciones multidisciplinarias a personas generadoras o víctimas de violencia en el Centro Especializado para la Atención a la Violencia, de los 483 programados, lo que representó un avance del 83.44% respecto a la meta trimestral programada.</t>
    </r>
  </si>
  <si>
    <r>
      <rPr>
        <b/>
        <sz val="11"/>
        <rFont val="Arial"/>
        <family val="2"/>
      </rPr>
      <t>2.2.1.1.13.2.</t>
    </r>
    <r>
      <rPr>
        <sz val="11"/>
        <rFont val="Arial"/>
        <family val="2"/>
      </rPr>
      <t xml:space="preserve"> Impartición de pláticas y talleres con temas para la prevención de la violencia.</t>
    </r>
  </si>
  <si>
    <r>
      <rPr>
        <b/>
        <sz val="11"/>
        <rFont val="Arial"/>
        <family val="2"/>
      </rPr>
      <t>PPTVPI:</t>
    </r>
    <r>
      <rPr>
        <sz val="11"/>
        <rFont val="Arial"/>
        <family val="2"/>
      </rPr>
      <t xml:space="preserve"> Porcentaje de Pláticas y Talleres para la Prevención de Violencia Impartidos.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</si>
  <si>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Pláticas y talleres.</t>
    </r>
  </si>
  <si>
    <r>
      <t xml:space="preserve">Meta Trimestral: </t>
    </r>
    <r>
      <rPr>
        <sz val="11"/>
        <rFont val="Arial"/>
        <family val="2"/>
      </rPr>
      <t>Se impartieron 12 pláticas y talleres con temas para la prevención de la violencia, de los 7 programados, lo que representó un avance del 171.43% respecto a la meta trimestral programada. Se supero la meta debido a que se impartieron pláticas en instancias educativas e instituciones que no se tenían programadas obteniendo una buena participación de la gente.</t>
    </r>
  </si>
  <si>
    <r>
      <rPr>
        <b/>
        <sz val="11"/>
        <rFont val="Arial"/>
        <family val="2"/>
      </rPr>
      <t>2.2.1.1.13.3.</t>
    </r>
    <r>
      <rPr>
        <sz val="11"/>
        <rFont val="Arial"/>
        <family val="2"/>
      </rPr>
      <t xml:space="preserve"> Impartición de capacitación para el autoempleo a mujeres receptoras de violencia en cualquiera de sus modalidades.</t>
    </r>
  </si>
  <si>
    <r>
      <rPr>
        <b/>
        <sz val="11"/>
        <rFont val="Arial"/>
        <family val="2"/>
      </rPr>
      <t>PCI:</t>
    </r>
    <r>
      <rPr>
        <sz val="11"/>
        <rFont val="Arial"/>
        <family val="2"/>
      </rPr>
      <t xml:space="preserve"> Porcentaje de Capacitaciones para el Autoempleo Impartidas.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</si>
  <si>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Capacitaciones.</t>
    </r>
  </si>
  <si>
    <r>
      <t xml:space="preserve">Meta Trimestral: </t>
    </r>
    <r>
      <rPr>
        <sz val="11"/>
        <rFont val="Arial"/>
        <family val="2"/>
      </rPr>
      <t xml:space="preserve">Se impartieron 2  capacitaciones para el autoempleo a mujeres receptoras de violencia en cualquiera de sus modalidades, de los 2 programados, lo que representó un avance del 100.00% respecto a la meta trimestral programada. </t>
    </r>
  </si>
  <si>
    <t>Componente (Dirección de Desarrollo Social Comunitario)</t>
  </si>
  <si>
    <r>
      <rPr>
        <b/>
        <sz val="11"/>
        <rFont val="Arial"/>
        <family val="2"/>
      </rPr>
      <t>2.2.1.1.14.</t>
    </r>
    <r>
      <rPr>
        <sz val="11"/>
        <rFont val="Arial"/>
        <family val="2"/>
      </rPr>
      <t xml:space="preserve"> Atenciones en actividades sociales, brigadas y eventos  que contribuyen al  desarrollo y el mejoramiento de las condiciones de vida de los benitojuarenses realizados.</t>
    </r>
  </si>
  <si>
    <r>
      <rPr>
        <b/>
        <sz val="11"/>
        <rFont val="Arial"/>
        <family val="2"/>
      </rPr>
      <t xml:space="preserve">PAASBER:  </t>
    </r>
    <r>
      <rPr>
        <sz val="11"/>
        <rFont val="Arial"/>
        <family val="2"/>
      </rPr>
      <t>Porcentaje  de Atenciones en Actividades sociales, Brigadas y Eventos, Realizados.</t>
    </r>
  </si>
  <si>
    <r>
      <t xml:space="preserve">Meta Trimestral: </t>
    </r>
    <r>
      <rPr>
        <sz val="11"/>
        <rFont val="Arial"/>
        <family val="2"/>
      </rPr>
      <t>Se realizaron 1,735  Atenciones en actividades sociales, brigadas y eventos  que contribuyen al  desarrollo y el mejoramiento de las condiciones de vida de los benitojuarense, de los 950 programados, lo que representó un avance del 182.63% respecto a la meta trimestral programada. Se supero la meta debido a la participación activa de la población en las brigadas realizadas .</t>
    </r>
  </si>
  <si>
    <t>Actividad
(Dirección de Desarrollo Social Comunitario)</t>
  </si>
  <si>
    <r>
      <rPr>
        <b/>
        <sz val="11"/>
        <rFont val="Arial"/>
        <family val="2"/>
      </rPr>
      <t>2.2.1.1.14.1.</t>
    </r>
    <r>
      <rPr>
        <sz val="11"/>
        <rFont val="Arial"/>
        <family val="2"/>
      </rPr>
      <t xml:space="preserve"> Realización de actividades, brigadas y eventos que fomentan el fortalecimiento del desarrollo social y el desarrollo comunitario a niñas, niños, adolescentes y la familia.</t>
    </r>
  </si>
  <si>
    <r>
      <rPr>
        <b/>
        <sz val="11"/>
        <rFont val="Arial"/>
        <family val="2"/>
      </rPr>
      <t>PABEFR:</t>
    </r>
    <r>
      <rPr>
        <sz val="11"/>
        <rFont val="Arial"/>
        <family val="2"/>
      </rPr>
      <t xml:space="preserve"> Porcentaje de Actividades, Brigadas y Eventos que Fomentan el Fortalecimiento del Desarrollo Social y el Desarrollo Comunitario Realizados.</t>
    </r>
  </si>
  <si>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xml:space="preserve">
Actividades, brigadas eventos.</t>
    </r>
  </si>
  <si>
    <r>
      <t>Meta Trimestral:</t>
    </r>
    <r>
      <rPr>
        <sz val="11"/>
        <rFont val="Arial"/>
        <family val="2"/>
      </rPr>
      <t xml:space="preserve"> Se realizaron 4  actividades, brigadas y eventos que fomentan el fortalecimiento del desarrollo social y el desarrollo comunitario a niñas, niños, adolescentes y la familia, de los 4 programados, lo que representó un avance del 100.00% respecto a la meta trimestral programada.</t>
    </r>
  </si>
  <si>
    <t>Componente (Coordinación de Programas de Asistencia Alimentaria)</t>
  </si>
  <si>
    <r>
      <t xml:space="preserve">2.2.1.1.15. </t>
    </r>
    <r>
      <rPr>
        <sz val="11"/>
        <rFont val="Arial"/>
        <family val="2"/>
      </rPr>
      <t>Apoyos de asistencia alimentaria a la población en general lo cual contribuye a revertir las tendencias y las cifras crecientes de los problemas de una mala nutrición, entregados.</t>
    </r>
  </si>
  <si>
    <r>
      <t xml:space="preserve">PAAAE: </t>
    </r>
    <r>
      <rPr>
        <sz val="11"/>
        <rFont val="Arial"/>
        <family val="2"/>
      </rPr>
      <t>Porcentaje de Apoyos de Asistencia Alimentaria, Entregados.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</si>
  <si>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Apoyos de asistencia alimentaria.</t>
    </r>
  </si>
  <si>
    <r>
      <t xml:space="preserve">Meta Trimestral: </t>
    </r>
    <r>
      <rPr>
        <sz val="11"/>
        <rFont val="Arial"/>
        <family val="2"/>
      </rPr>
      <t xml:space="preserve">Se realizaron 1,008,248  Apoyos de asistencia alimentaria a la población en general lo cual contribuye a revertir las tendencias y las cifras crecientes de los problemas de una mala nutrición, de los 775,125 programados, lo que representó un avance del 130.08% respecto a la meta trimestral programada. Se supero la meta programada debido a en el mes de julio se entregaron las raciones que no se entregaron en el mes de junio y por el aumento del padrón de beneficiarios en las raciones del programa de alimentación escolar en su modalidad fría ( de 10,595 a 11,015) y por el incremento de las despensas del programa de Asistencia Alimentaría autorizado por el DIF Estatal. </t>
    </r>
  </si>
  <si>
    <t>Actividad
(Coordinación de Programas de Asistencia Alimentaria)</t>
  </si>
  <si>
    <r>
      <t xml:space="preserve">2.2.1.1.15.1.  </t>
    </r>
    <r>
      <rPr>
        <sz val="11"/>
        <rFont val="Arial"/>
        <family val="2"/>
      </rPr>
      <t>Recepción y distribución de raciones  de desayunos fríos y  calientes a niñas y niños de las escuelas inscritas al programa.</t>
    </r>
  </si>
  <si>
    <r>
      <t xml:space="preserve">PRDFCE: </t>
    </r>
    <r>
      <rPr>
        <sz val="11"/>
        <rFont val="Arial"/>
        <family val="2"/>
      </rPr>
      <t>Porcentaje de Raciones de Desayunos Fríos y Calientes Entregados.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</si>
  <si>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Raciones.</t>
    </r>
  </si>
  <si>
    <r>
      <t xml:space="preserve">Meta Trimestral: </t>
    </r>
    <r>
      <rPr>
        <sz val="11"/>
        <rFont val="Arial"/>
        <family val="2"/>
      </rPr>
      <t>Se realizaron 981,440 Recepciones y distribuciones de raciones  de desayunos fríos y  calientes a niñas y niños de las escuelas inscritas al programa, de los 743,325 programados, lo que representó un avance del 132.03% respecto a la meta trimestral programada.  Se supero la meta programada debido a en el mes de julio se entregaron las raciones que no se entregaron en el mes de junio y por el aumento del padrón de beneficiarios en las raciones del programa de alimentación escolar en su modalidad fría ( de 10,595 a 11,015 raciones).</t>
    </r>
  </si>
  <si>
    <r>
      <t xml:space="preserve">2.2.1.1.15.2  </t>
    </r>
    <r>
      <rPr>
        <sz val="11"/>
        <rFont val="Arial"/>
        <family val="2"/>
      </rPr>
      <t>Entrega de raciones alimentarias diseñados con base en los Criterios de Calidad Nutricia en el Comedor Comunitario de la región 235 a personas de atención prioritaria.</t>
    </r>
  </si>
  <si>
    <r>
      <t>PRAE:</t>
    </r>
    <r>
      <rPr>
        <sz val="11"/>
        <rFont val="Arial"/>
        <family val="2"/>
      </rPr>
      <t xml:space="preserve"> Porcentaje de Raciones Alimentarias en el comedor comunitario Entregadas.</t>
    </r>
  </si>
  <si>
    <r>
      <t xml:space="preserve">Meta Trimestral: </t>
    </r>
    <r>
      <rPr>
        <sz val="11"/>
        <rFont val="Arial"/>
        <family val="2"/>
      </rPr>
      <t>Se realizaron 23,129 Entregas de raciones alimentarias diseñados con base en los Criterios de Calidad Nutricia en el Comedor Comunitario de la región 235 a personas de atención prioritaria, de los 30,000 programados, lo que representó un avance del 77.10% respecto a la meta trimestral programada. no se alcanzo la meta programada debido a que muchos de los beneficiarios que son adultos mayores y personas con discapacidad no han asistido a recibir sus raciones de alimento por cuestiones de salud, presentando su justificante medico.</t>
    </r>
  </si>
  <si>
    <r>
      <t>2.2.1.1.15.3.</t>
    </r>
    <r>
      <rPr>
        <sz val="11"/>
        <rFont val="Arial"/>
        <family val="2"/>
      </rPr>
      <t xml:space="preserve"> Entrega de apoyos  de asistencia alimentaria a sujetos de atención prioritaria.</t>
    </r>
  </si>
  <si>
    <r>
      <t xml:space="preserve">PAASE: </t>
    </r>
    <r>
      <rPr>
        <sz val="11"/>
        <rFont val="Arial"/>
        <family val="2"/>
      </rPr>
      <t>Porcentaje de Apoyos Alimentarios a Sujetos de atención prioritaria Entregados.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</si>
  <si>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Apoyos alimentarios.</t>
    </r>
  </si>
  <si>
    <r>
      <t xml:space="preserve">Meta Trimestral: </t>
    </r>
    <r>
      <rPr>
        <sz val="11"/>
        <rFont val="Arial"/>
        <family val="2"/>
      </rPr>
      <t xml:space="preserve"> Se realizaron 3,642 Entregas de apoyos  de asistencia alimentaria a sujetos de atención prioritaria, de los 1,800 programados, lo que representó un avance del 202.33% respecto a la meta trimestral programada. Se superó la meta gracias  al aumento de despensas ( de 800 a 1000 despensas mensuales) otorgadas por el DIF Estatal y eso ha impactado en la atención a la población.</t>
    </r>
  </si>
  <si>
    <r>
      <t>2.2.1.1.15.4.</t>
    </r>
    <r>
      <rPr>
        <sz val="11"/>
        <rFont val="Arial"/>
        <family val="2"/>
      </rPr>
      <t xml:space="preserve"> Realización de servicios administrativos, habilitación y mantenimiento para la operación y buen funcionamiento del Comedor Comunitario de la región 235 y Comedores Escolares.</t>
    </r>
  </si>
  <si>
    <r>
      <t>PSAHR:</t>
    </r>
    <r>
      <rPr>
        <sz val="11"/>
        <rFont val="Arial"/>
        <family val="2"/>
      </rPr>
      <t xml:space="preserve"> Porcentaje de Servicios Administrativos, Habilitación y  Mantenimiento, Realizados.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</si>
  <si>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Servicios Administrativos, Habilitación y de Mantenimiento.</t>
    </r>
  </si>
  <si>
    <r>
      <t xml:space="preserve">Meta Trimestral: </t>
    </r>
    <r>
      <rPr>
        <sz val="11"/>
        <rFont val="Arial"/>
        <family val="2"/>
      </rPr>
      <t>Se realizaron 55 servicios administrativos, habilitación y mantenimiento para la operación y buen funcionamiento del Comedor Comunitario de la región 235 y Comedores Escolares, de los 51 programados, lo que representó un avance del 107.84% respecto a la meta trimestral programada.</t>
    </r>
    <r>
      <rPr>
        <b/>
        <sz val="11"/>
        <rFont val="Arial"/>
        <family val="2"/>
      </rPr>
      <t xml:space="preserve"> </t>
    </r>
    <r>
      <rPr>
        <sz val="11"/>
        <rFont val="Arial"/>
        <family val="2"/>
      </rPr>
      <t>Se superó la meta programada ya que se liberaron materiales para la conservación del bien inmueble.</t>
    </r>
  </si>
  <si>
    <t>Componente
(Coordinación de Centros de Desarrollo Comunitario)</t>
  </si>
  <si>
    <r>
      <t>2.2.1.1.16.</t>
    </r>
    <r>
      <rPr>
        <sz val="11"/>
        <rFont val="Arial"/>
        <family val="2"/>
      </rPr>
      <t xml:space="preserve"> Atenciones para el autoempleo en los Centros de Desarrollo Comunitario y en el Centro de Emprendimiento y Desarrollo Humano para las Juventudes, Realizadas.
</t>
    </r>
    <r>
      <rPr>
        <b/>
        <sz val="11"/>
        <rFont val="Arial"/>
        <family val="2"/>
      </rPr>
      <t xml:space="preserve">CDC: </t>
    </r>
    <r>
      <rPr>
        <sz val="11"/>
        <rFont val="Arial"/>
        <family val="2"/>
      </rPr>
      <t>Centros de Desarrollo Comunitario.</t>
    </r>
  </si>
  <si>
    <r>
      <t>PAAR:</t>
    </r>
    <r>
      <rPr>
        <sz val="11"/>
        <rFont val="Arial"/>
        <family val="2"/>
      </rPr>
      <t xml:space="preserve"> Porcentaje de Atenciones para el Autoempleo, Realizadas.</t>
    </r>
  </si>
  <si>
    <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</si>
  <si>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t xml:space="preserve">Meta Trimestral: </t>
    </r>
    <r>
      <rPr>
        <sz val="11"/>
        <rFont val="Arial"/>
        <family val="2"/>
      </rPr>
      <t>Se realizaron 127 Atenciones para el autoempleo en los Centros de Desarrollo Comunitario y en el Centro de Emprendimiento y Desarrollo Humano para las Juventudes, de los 100 programados, lo que representó un avance del 127.00% respecto a la meta trimestral programada. Se supero la meta por la buena participación de la población al inscribirse a los cursos que se ofrecen y por la difusión que se realizo por las redes sociales.</t>
    </r>
  </si>
  <si>
    <t>Actividad
(Coordinación de Centros de Desarrollo Comunitario)</t>
  </si>
  <si>
    <r>
      <t xml:space="preserve">2.2.1.1.16.1. </t>
    </r>
    <r>
      <rPr>
        <sz val="11"/>
        <rFont val="Arial"/>
        <family val="2"/>
      </rPr>
      <t>Realización de Cursos de capacitación para el autoempleo en los CDC.</t>
    </r>
  </si>
  <si>
    <r>
      <t>PCAR:</t>
    </r>
    <r>
      <rPr>
        <sz val="11"/>
        <rFont val="Arial"/>
        <family val="2"/>
      </rPr>
      <t xml:space="preserve"> Porcentaje de Cursos de Capacitación para el Autoempleo Realizadas.</t>
    </r>
  </si>
  <si>
    <r>
      <t>UNIDAD DE MEDIDA DEL INDICADOR:</t>
    </r>
    <r>
      <rPr>
        <sz val="11"/>
        <rFont val="Arial"/>
        <family val="2"/>
      </rPr>
      <t xml:space="preserve">
Porcentaje.
</t>
    </r>
    <r>
      <rPr>
        <b/>
        <sz val="11"/>
        <rFont val="Arial"/>
        <family val="2"/>
      </rPr>
      <t>UNIDAD DE MEDIDA DE LAS VARIABLES</t>
    </r>
    <r>
      <rPr>
        <sz val="11"/>
        <rFont val="Arial"/>
        <family val="2"/>
      </rPr>
      <t xml:space="preserve">
Cursos de capacitación.</t>
    </r>
  </si>
  <si>
    <r>
      <t xml:space="preserve">Meta Trimestral: </t>
    </r>
    <r>
      <rPr>
        <sz val="11"/>
        <rFont val="Arial"/>
        <family val="2"/>
      </rPr>
      <t>Se realizaron 24 Cursos de Capacitación para el Autoempleo, de los 25 programados, lo que representó un avance del 96.00% respecto a la meta trimestral programada.</t>
    </r>
  </si>
  <si>
    <r>
      <t xml:space="preserve">2.2.1.1.16.2. </t>
    </r>
    <r>
      <rPr>
        <sz val="11"/>
        <rFont val="Arial"/>
        <family val="2"/>
      </rPr>
      <t>Realización de entregas de constancias con validez oficial por clausura de cursos que fomentan el autoempleo.</t>
    </r>
  </si>
  <si>
    <r>
      <t xml:space="preserve">PCCE: </t>
    </r>
    <r>
      <rPr>
        <sz val="11"/>
        <rFont val="Arial"/>
        <family val="2"/>
      </rPr>
      <t>Porcentaje de Constancias  de Cursos de Capacitación Entregados.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</si>
  <si>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Constancias.</t>
    </r>
  </si>
  <si>
    <r>
      <t xml:space="preserve">Meta Trimestral: </t>
    </r>
    <r>
      <rPr>
        <sz val="11"/>
        <rFont val="Arial"/>
        <family val="2"/>
      </rPr>
      <t>Para este trimestre no se programo realizar entregas de constancias de capacitación de los diferentes cursos que se realizan en los Centros de Desarrollo Comunitario ya que  de acuerdo a la calendarización ya se concluyo esta actividad, pero debido a que el ICATQR aperturo cursos durante este trimestre que no estaban programados. Se hicieron entrega de 218 constancias a igual número de personas que se inscribieron.</t>
    </r>
  </si>
  <si>
    <r>
      <t>2.2.1.1.16.3.</t>
    </r>
    <r>
      <rPr>
        <sz val="11"/>
        <rFont val="Arial"/>
        <family val="2"/>
      </rPr>
      <t xml:space="preserve"> Actividades recreativas y educativas que contribuyen al desarrollo social y bienestar económico de la ciudadanía, brindados.</t>
    </r>
  </si>
  <si>
    <r>
      <t xml:space="preserve">PAREB: </t>
    </r>
    <r>
      <rPr>
        <sz val="11"/>
        <rFont val="Arial"/>
        <family val="2"/>
      </rPr>
      <t>Porcentaje de Actividades Recreativas y Educativas, Brindados.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</si>
  <si>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 recreativas y educativas</t>
    </r>
    <r>
      <rPr>
        <b/>
        <sz val="11"/>
        <rFont val="Arial"/>
        <family val="2"/>
      </rPr>
      <t>.</t>
    </r>
  </si>
  <si>
    <r>
      <t xml:space="preserve">Meta Trimestral: </t>
    </r>
    <r>
      <rPr>
        <sz val="11"/>
        <rFont val="Arial"/>
        <family val="2"/>
      </rPr>
      <t>Se realizaron 41 Actividades recreativas y educativas que contribuyen al desarrollo social y bienestar económico de la ciudadanía, de los 25 programados, lo que representó un avance del 164.00% respecto a la meta trimestral programada. Se superó la meta programada para este trimestre debido a la alta demanda de la población por realizar alguna actividad y por el inicio de actividades deportivas.</t>
    </r>
  </si>
  <si>
    <r>
      <t>2.2.1.1.16.4.</t>
    </r>
    <r>
      <rPr>
        <sz val="11"/>
        <rFont val="Arial"/>
        <family val="2"/>
      </rPr>
      <t xml:space="preserve"> Realización de servicios  administrativos y de mantenimiento, para la operación y buen funcionamiento de los CDC.</t>
    </r>
  </si>
  <si>
    <r>
      <t xml:space="preserve">PSAMR: </t>
    </r>
    <r>
      <rPr>
        <sz val="11"/>
        <rFont val="Arial"/>
        <family val="2"/>
      </rPr>
      <t>Porcentaje de Servicios Administrativos y de Mantenimiento en los CDC Realizadas.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</si>
  <si>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Servicios administrativos y de mantenimiento.</t>
    </r>
  </si>
  <si>
    <r>
      <t xml:space="preserve">Meta Trimestral: </t>
    </r>
    <r>
      <rPr>
        <sz val="11"/>
        <rFont val="Arial"/>
        <family val="2"/>
      </rPr>
      <t xml:space="preserve">Se realizaron 42 servicios  administrativos y de mantenimiento, para la operación y buen funcionamiento de los CDC, de los 41 programados, lo que representó un avance del 102.44% respecto a la meta trimestral programada. </t>
    </r>
  </si>
  <si>
    <t>Componente
(Coordinación de Programas Sociales)</t>
  </si>
  <si>
    <r>
      <t>2.2.1.1.17.</t>
    </r>
    <r>
      <rPr>
        <sz val="11"/>
        <rFont val="Arial"/>
        <family val="2"/>
      </rPr>
      <t xml:space="preserve"> Atenciones del fomento del autoempleo para desarrollar y ejecutar proyectos de emprendimiento a beneficio de las personas que son capacitadas en los CDC realizadas.</t>
    </r>
  </si>
  <si>
    <r>
      <t xml:space="preserve">PAFB: </t>
    </r>
    <r>
      <rPr>
        <sz val="11"/>
        <rFont val="Arial"/>
        <family val="2"/>
      </rPr>
      <t>Porcentaje de Atenciones del Fomento al autoempleo Brindadas</t>
    </r>
  </si>
  <si>
    <r>
      <t xml:space="preserve">Meta Trimestral: </t>
    </r>
    <r>
      <rPr>
        <sz val="11"/>
        <rFont val="Arial"/>
        <family val="2"/>
      </rPr>
      <t>Se realizaron 29 Atenciones del fomento del autoempleo para desarrollar y ejecutar proyectos de emprendimiento a beneficio de las personas que son capacitadas en los CDC, de los 30 programados, lo que representó un avance del 96.67% respecto a la meta trimestral programada.</t>
    </r>
  </si>
  <si>
    <t>Actividad (Coordinación de Programas Sociales)</t>
  </si>
  <si>
    <r>
      <t>2.2.1.1.17.1.</t>
    </r>
    <r>
      <rPr>
        <sz val="11"/>
        <rFont val="Arial"/>
        <family val="2"/>
      </rPr>
      <t xml:space="preserve"> Realización de eventos que fomentan el autoempleo.</t>
    </r>
  </si>
  <si>
    <r>
      <t xml:space="preserve">PEAR: </t>
    </r>
    <r>
      <rPr>
        <sz val="11"/>
        <rFont val="Arial"/>
        <family val="2"/>
      </rPr>
      <t>Porcentaje de Eventos que fomentan el Autoempleo, Realizados.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</si>
  <si>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Eventos.</t>
    </r>
  </si>
  <si>
    <r>
      <t xml:space="preserve">Meta Trimestral: </t>
    </r>
    <r>
      <rPr>
        <sz val="11"/>
        <rFont val="Arial"/>
        <family val="2"/>
      </rPr>
      <t>Se realizaron 5 eventos que fomentan el autoempleo, de los 3 programados, lo que representó un avance del 166.67% respecto a la meta trimestral programada. Se supero la meta debido a la solicitud realizada por las emprendedoras y emprendedores para que se les diera el espacio en el CDC de la Región 233 algunos viernes adicionales a los que tienen autorizados para la venta de sus productos.</t>
    </r>
  </si>
  <si>
    <r>
      <t>2.2.1.1.17.2.</t>
    </r>
    <r>
      <rPr>
        <sz val="11"/>
        <rFont val="Arial"/>
        <family val="2"/>
      </rPr>
      <t xml:space="preserve"> Implementación de  talleres  para el autoempleo para personas adultas mayores.</t>
    </r>
  </si>
  <si>
    <r>
      <t>PTAR:</t>
    </r>
    <r>
      <rPr>
        <sz val="11"/>
        <rFont val="Arial"/>
        <family val="2"/>
      </rPr>
      <t xml:space="preserve"> Porcentaje de Talleres de capacitación para el Autoempleo Realizados.</t>
    </r>
  </si>
  <si>
    <r>
      <t>UNIDAD DE MEDIDA DEL INDICADOR:</t>
    </r>
    <r>
      <rPr>
        <sz val="11"/>
        <rFont val="Arial"/>
        <family val="2"/>
      </rPr>
      <t xml:space="preserve">
Porcentaje.
</t>
    </r>
    <r>
      <rPr>
        <b/>
        <sz val="11"/>
        <rFont val="Arial"/>
        <family val="2"/>
      </rPr>
      <t>UNIDAD DE MEDIDA DE LAS VARIABLES:</t>
    </r>
    <r>
      <rPr>
        <sz val="11"/>
        <rFont val="Arial"/>
        <family val="2"/>
      </rPr>
      <t xml:space="preserve"> 
Talleres.</t>
    </r>
  </si>
  <si>
    <r>
      <t xml:space="preserve">Meta Trimestral: </t>
    </r>
    <r>
      <rPr>
        <sz val="11"/>
        <rFont val="Arial"/>
        <family val="2"/>
      </rPr>
      <t>Se realizaron 5 implementaciones de  talleres  para el autoempleo para personas adultas mayores, de los 8 programados, lo que representó un avance del 62.50% respecto a la meta trimestral programada. No se logró la meta programada para este trimestre debido al atraso originado por las condiciones climatológicas lo que provoco que algunos cursos no se concluyeran en las fechas programadas ocasionando que se cancelaran cursos que iniciarían en este trimestre.</t>
    </r>
  </si>
  <si>
    <r>
      <t xml:space="preserve">2.2.1.1.17.3. </t>
    </r>
    <r>
      <rPr>
        <sz val="11"/>
        <rFont val="Arial"/>
        <family val="2"/>
      </rPr>
      <t>Realización de servicios de habilitación y de mantenimiento del Centro de Emprendimiento y Desarrollo Humano para Personas Adultas Mayores.</t>
    </r>
  </si>
  <si>
    <r>
      <t>PSHMR:</t>
    </r>
    <r>
      <rPr>
        <sz val="11"/>
        <rFont val="Arial"/>
        <family val="2"/>
      </rPr>
      <t xml:space="preserve"> Porcentaje de Servicios de Habilitación y de Mantenimiento Realizados.</t>
    </r>
  </si>
  <si>
    <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habilitación y de mantenimiento.</t>
    </r>
  </si>
  <si>
    <r>
      <t xml:space="preserve">Meta Trimestral: </t>
    </r>
    <r>
      <rPr>
        <sz val="11"/>
        <rFont val="Arial"/>
        <family val="2"/>
      </rPr>
      <t xml:space="preserve">Se realizaron 12 servicios de habilitación y de mantenimiento del Centro de Emprendimiento y Desarrollo Humano para Personas Adultas Mayores, de los 12 programados, lo que representó un avance del 100.00% respecto a la meta trimestral programada. </t>
    </r>
  </si>
  <si>
    <r>
      <rPr>
        <b/>
        <sz val="11"/>
        <rFont val="Arial"/>
        <family val="2"/>
      </rPr>
      <t xml:space="preserve">2.2.1.1.18. </t>
    </r>
    <r>
      <rPr>
        <sz val="11"/>
        <rFont val="Arial"/>
        <family val="2"/>
      </rPr>
      <t>Atenciones a niñas y niños de 6 a 12 años inscritos en "La llave es la clave" que habitan zonas prioritarias con  actividades de aprendizaje, físicas, lúdicas, recreativas y de regularización, brindadas.</t>
    </r>
  </si>
  <si>
    <r>
      <rPr>
        <b/>
        <sz val="11"/>
        <rFont val="Arial"/>
        <family val="2"/>
      </rPr>
      <t xml:space="preserve">PAPLCR: </t>
    </r>
    <r>
      <rPr>
        <sz val="11"/>
        <rFont val="Arial"/>
        <family val="2"/>
      </rPr>
      <t>Porcentaje de Atenciones del Programa la Llave es la Clave Realizadas.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</si>
  <si>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Atenciones.</t>
    </r>
  </si>
  <si>
    <r>
      <rPr>
        <b/>
        <sz val="11"/>
        <rFont val="Arial"/>
        <family val="2"/>
      </rPr>
      <t>Meta Trimestral:</t>
    </r>
    <r>
      <rPr>
        <sz val="11"/>
        <rFont val="Arial"/>
        <family val="2"/>
      </rPr>
      <t xml:space="preserve"> Se realizaron 2058 Atenciones a niñas y niños de 6 a 12 años inscritos en "La llave es la clave" que habitan zonas prioritarias con  actividades de aprendizaje, físicas, lúdicas, recreativas y de regularización, de los 1,460 programados, lo que representó un avance del 140.96% respecto a la meta trimestral programada. Se supero la meta programada por el incremento en las inscripciones de niñas y niños lo que crea que se brinden mas atenciones de las programadas.</t>
    </r>
  </si>
  <si>
    <t>Actividad
(Coordinación de Programas Sociales)</t>
  </si>
  <si>
    <r>
      <t xml:space="preserve">2.2.1.1.18.1 </t>
    </r>
    <r>
      <rPr>
        <sz val="11"/>
        <rFont val="Arial"/>
        <family val="2"/>
      </rPr>
      <t>Realización de Actividades de aprendizaje, físicas, lúdicas, recreativas y  de regularización a niñas y niños de "La llave es la clave" en zonas prioritarias.</t>
    </r>
  </si>
  <si>
    <r>
      <t xml:space="preserve">PAR: </t>
    </r>
    <r>
      <rPr>
        <sz val="11"/>
        <rFont val="Arial"/>
        <family val="2"/>
      </rPr>
      <t>Porcentaje de Actividades  de aprendizaje, físicas, lúdicas, recreativas y  de regularización Realizadas.</t>
    </r>
  </si>
  <si>
    <r>
      <t>UNIDAD DE MEDIDA DEL INDICADOR:</t>
    </r>
    <r>
      <rPr>
        <sz val="11"/>
        <rFont val="Arial"/>
        <family val="2"/>
      </rPr>
      <t xml:space="preserve">
Porcentaje.
</t>
    </r>
    <r>
      <rPr>
        <b/>
        <sz val="11"/>
        <rFont val="Arial"/>
        <family val="2"/>
      </rPr>
      <t xml:space="preserve">UNIDAD DE MEDIDA DE LAS VARIABLES: 
</t>
    </r>
    <r>
      <rPr>
        <sz val="11"/>
        <rFont val="Arial"/>
        <family val="2"/>
      </rPr>
      <t>Actividades.</t>
    </r>
  </si>
  <si>
    <r>
      <t xml:space="preserve">Meta Trimestral: </t>
    </r>
    <r>
      <rPr>
        <sz val="11"/>
        <rFont val="Arial"/>
        <family val="2"/>
      </rPr>
      <t>Se realizaron 198 Actividades de aprendizaje, físicas, lúdicas, recreativas y  de regularización a niñas y niños de "La llave es la clave" en zonas prioritarias, de las 150 programados, lo que representó un avance del 132.00% respecto a la meta trimestral programada. Se supero la meta programada por el incremento en las inscripciones de niñas y niños lo que crea que se realicen mas actividades de las programadas.</t>
    </r>
  </si>
  <si>
    <r>
      <rPr>
        <b/>
        <sz val="11"/>
        <rFont val="Arial"/>
        <family val="2"/>
      </rPr>
      <t>2.2.1.1.18.2.</t>
    </r>
    <r>
      <rPr>
        <sz val="11"/>
        <rFont val="Arial"/>
        <family val="2"/>
      </rPr>
      <t xml:space="preserve"> Realización de cursos vacacionales a niñas y niños en zonas prioritarias.</t>
    </r>
  </si>
  <si>
    <r>
      <rPr>
        <b/>
        <sz val="11"/>
        <rFont val="Arial"/>
        <family val="2"/>
      </rPr>
      <t>PCVI</t>
    </r>
    <r>
      <rPr>
        <sz val="11"/>
        <rFont val="Arial"/>
        <family val="2"/>
      </rPr>
      <t>: Porcentaje de Cursos Vacacionales Impartidos.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</si>
  <si>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Cursos vacacionales.</t>
    </r>
  </si>
  <si>
    <r>
      <t xml:space="preserve">Meta Trimestral: </t>
    </r>
    <r>
      <rPr>
        <sz val="11"/>
        <rFont val="Arial"/>
        <family val="2"/>
      </rPr>
      <t>Se realizaron 1 cursos vacacionales a niñas y niños en zonas prioritarias, de los 1 programados, lo que representó un avance del 100.00% respecto a la meta trimestral programada.</t>
    </r>
  </si>
  <si>
    <t>Componente
(Dirección de Servicios de Salud)</t>
  </si>
  <si>
    <r>
      <rPr>
        <b/>
        <sz val="11"/>
        <color theme="1"/>
        <rFont val="Arial"/>
        <family val="2"/>
      </rPr>
      <t>2.2.1.1.19.</t>
    </r>
    <r>
      <rPr>
        <sz val="11"/>
        <color theme="1"/>
        <rFont val="Arial"/>
        <family val="2"/>
      </rPr>
      <t xml:space="preserve"> Servicios integrales de Salud  para la población de atención prioritaria otorgados.</t>
    </r>
  </si>
  <si>
    <r>
      <rPr>
        <b/>
        <sz val="11"/>
        <color theme="1"/>
        <rFont val="Arial"/>
        <family val="2"/>
      </rPr>
      <t>PSSO:</t>
    </r>
    <r>
      <rPr>
        <sz val="11"/>
        <color theme="1"/>
        <rFont val="Arial"/>
        <family val="2"/>
      </rPr>
      <t xml:space="preserve"> Porcentaje de Servicios de Salud Otorgados.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</si>
  <si>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Salud.</t>
    </r>
  </si>
  <si>
    <r>
      <t xml:space="preserve">Meta Trimestral: </t>
    </r>
    <r>
      <rPr>
        <sz val="11"/>
        <rFont val="Arial"/>
        <family val="2"/>
      </rPr>
      <t xml:space="preserve">Se realizaron 5,082 servicios integrales de Salud  para la población de atención prioritaria, de los 6,220 programados, lo que representó un avance del 81.70% respecto a la meta trimestral programada. No se alcanzo la meta programada debido a las cancelaciones de pacientes en el servicio de salud mental y la poca asistencia en el servicio de optometría. </t>
    </r>
  </si>
  <si>
    <t>Actividad
(Coordinación de Servicios Médicos)</t>
  </si>
  <si>
    <r>
      <rPr>
        <b/>
        <sz val="11"/>
        <color theme="1"/>
        <rFont val="Arial"/>
        <family val="2"/>
      </rPr>
      <t xml:space="preserve">2.2.1.1.19.1. </t>
    </r>
    <r>
      <rPr>
        <sz val="11"/>
        <color theme="1"/>
        <rFont val="Arial"/>
        <family val="2"/>
      </rPr>
      <t>Realización de Atenciones médicas, odontológicas y preventivas de salud a la población de situación prioritaria.</t>
    </r>
  </si>
  <si>
    <r>
      <rPr>
        <b/>
        <sz val="11"/>
        <color theme="1"/>
        <rFont val="Arial"/>
        <family val="2"/>
      </rPr>
      <t>PAMPR:</t>
    </r>
    <r>
      <rPr>
        <sz val="11"/>
        <color theme="1"/>
        <rFont val="Arial"/>
        <family val="2"/>
      </rPr>
      <t xml:space="preserve"> Porcentaje de Atenciones Médicas, odontológicas y Preventivas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</si>
  <si>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t>
    </r>
  </si>
  <si>
    <r>
      <t xml:space="preserve">Meta Trimestral: </t>
    </r>
    <r>
      <rPr>
        <sz val="11"/>
        <rFont val="Arial"/>
        <family val="2"/>
      </rPr>
      <t>Se realizaron 3,031 Atenciones médicas, odontológicas y preventivas de salud a la población de situación prioritaria, de los 3,075 programados, lo que representó un avance del 98.57% respecto a la meta trimestral programada.</t>
    </r>
  </si>
  <si>
    <t>Actividad (Coordinación de Programas Médicos Especiales)</t>
  </si>
  <si>
    <r>
      <rPr>
        <b/>
        <sz val="11"/>
        <rFont val="Arial"/>
        <family val="2"/>
      </rPr>
      <t>2.2.1.1.19.2.</t>
    </r>
    <r>
      <rPr>
        <sz val="11"/>
        <rFont val="Arial"/>
        <family val="2"/>
      </rPr>
      <t xml:space="preserve"> Realización de atenciones en programas médicos especiales para las personas de atención prioritaria.</t>
    </r>
  </si>
  <si>
    <r>
      <rPr>
        <b/>
        <sz val="11"/>
        <color theme="1"/>
        <rFont val="Arial"/>
        <family val="2"/>
      </rPr>
      <t>PAMO:</t>
    </r>
    <r>
      <rPr>
        <sz val="11"/>
        <color theme="1"/>
        <rFont val="Arial"/>
        <family val="2"/>
      </rPr>
      <t xml:space="preserve"> Porcentaje de Atenciones Médicos Especiales Otorgados.</t>
    </r>
  </si>
  <si>
    <r>
      <t xml:space="preserve">Meta Trimestral: </t>
    </r>
    <r>
      <rPr>
        <sz val="11"/>
        <rFont val="Arial"/>
        <family val="2"/>
      </rPr>
      <t>Se realizaron 241 atenciones en programas médicos especiales para las personas de atención prioritaria, de los 325 programados, lo que representó un avance del 74.15% respecto a la meta trimestral programada. En este trimestre la meta no fue alcanzada por la poca asistencia de personas en el servicio de optometría.</t>
    </r>
  </si>
  <si>
    <t>Actividad
(Coordinación Salud Mental)</t>
  </si>
  <si>
    <r>
      <rPr>
        <b/>
        <sz val="11"/>
        <rFont val="Arial"/>
        <family val="2"/>
      </rPr>
      <t>2.2.1.1.19.3</t>
    </r>
    <r>
      <rPr>
        <sz val="11"/>
        <rFont val="Arial"/>
        <family val="2"/>
      </rPr>
      <t xml:space="preserve"> Realización de atenciones de Salud Mental para la población benitojuarense.</t>
    </r>
  </si>
  <si>
    <t>PASMO: Porcentaje de Atenciones de Salud Mental Otorgados.</t>
  </si>
  <si>
    <r>
      <t>UNIDAD DE MEDIDA DEL INDICADOR:
Porcentaje.</t>
    </r>
    <r>
      <rPr>
        <b/>
        <sz val="11"/>
        <color theme="1"/>
        <rFont val="Arial"/>
        <family val="2"/>
      </rPr>
      <t xml:space="preserve">
UNIDAD DE MEDIDA DE LAS VARIABLES:
</t>
    </r>
    <r>
      <rPr>
        <sz val="11"/>
        <color theme="1"/>
        <rFont val="Arial"/>
        <family val="2"/>
      </rPr>
      <t>Atenciones.</t>
    </r>
  </si>
  <si>
    <r>
      <t xml:space="preserve">Meta Trimestral: </t>
    </r>
    <r>
      <rPr>
        <sz val="11"/>
        <rFont val="Arial"/>
        <family val="2"/>
      </rPr>
      <t>Se realizaron 1,810 atenciones de Salud Mental para la población benitojuarense, de los 2,820 programados, lo que representó un avance del 64.18% respecto a la meta trimestral programada. La meta no fue superada debido a la cancelación de citas por parte de los pacientes.</t>
    </r>
  </si>
  <si>
    <t>Componente
(Coordinación de Atención a la Discapacidad)</t>
  </si>
  <si>
    <r>
      <t>2.2.1.1.20.</t>
    </r>
    <r>
      <rPr>
        <sz val="11"/>
        <color theme="1"/>
        <rFont val="Arial"/>
        <family val="2"/>
      </rPr>
      <t xml:space="preserve"> Servicios Integrales a personas con discapacidad o en riesgo potencial de presentarlo en el Centro de Rehabilitación Integral Municipal, brindados.
</t>
    </r>
    <r>
      <rPr>
        <b/>
        <sz val="11"/>
        <color theme="1"/>
        <rFont val="Arial"/>
        <family val="2"/>
      </rPr>
      <t xml:space="preserve">CRIM: </t>
    </r>
    <r>
      <rPr>
        <sz val="11"/>
        <color theme="1"/>
        <rFont val="Arial"/>
        <family val="2"/>
      </rPr>
      <t>Centro de Rehabilitación Integral Municipal.</t>
    </r>
  </si>
  <si>
    <r>
      <t>PSIB:</t>
    </r>
    <r>
      <rPr>
        <sz val="11"/>
        <color theme="1"/>
        <rFont val="Arial"/>
        <family val="2"/>
      </rPr>
      <t xml:space="preserve"> Porcentaje de Servicios Integrales en el CRIM, Brindados.</t>
    </r>
  </si>
  <si>
    <r>
      <t xml:space="preserve">UNIDAD DE MEDIA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integrales.</t>
    </r>
  </si>
  <si>
    <r>
      <t xml:space="preserve">Meta Trimestral: </t>
    </r>
    <r>
      <rPr>
        <sz val="11"/>
        <rFont val="Arial"/>
        <family val="2"/>
      </rPr>
      <t xml:space="preserve"> Se realizaron 6,012 Servicios Integrales a personas con discapacidad o en riesgo potencial de presentarlo en el Centro de Rehabilitación Integral Municipal, de los 7,380 programados, lo que representó un avance del 81.46% respecto a la meta trimestral programada.  La poca asistencia de pacientes en los diferentes servicios que ofrece el CRIM influyo para que no se alcanzara la meta programada para este trimestre.</t>
    </r>
  </si>
  <si>
    <t>Actividad
(Coordinación de Atención a la Discapacidad)</t>
  </si>
  <si>
    <r>
      <rPr>
        <b/>
        <sz val="11"/>
        <color theme="1"/>
        <rFont val="Arial"/>
        <family val="2"/>
      </rPr>
      <t>2.2.1.1.20.1.</t>
    </r>
    <r>
      <rPr>
        <sz val="11"/>
        <color theme="1"/>
        <rFont val="Arial"/>
        <family val="2"/>
      </rPr>
      <t xml:space="preserve"> Realización de terapias de rehabilitación para personas con discapacidad temporal y/o permanente.</t>
    </r>
  </si>
  <si>
    <r>
      <rPr>
        <b/>
        <sz val="11"/>
        <color theme="1"/>
        <rFont val="Arial"/>
        <family val="2"/>
      </rPr>
      <t>PTRR:</t>
    </r>
    <r>
      <rPr>
        <sz val="11"/>
        <color theme="1"/>
        <rFont val="Arial"/>
        <family val="2"/>
      </rPr>
      <t xml:space="preserve"> Porcentaje de Terapias de Rehabilitación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</si>
  <si>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Terapias de rehabilitación.</t>
    </r>
  </si>
  <si>
    <r>
      <t xml:space="preserve">Meta Trimestral: </t>
    </r>
    <r>
      <rPr>
        <sz val="11"/>
        <rFont val="Arial"/>
        <family val="2"/>
      </rPr>
      <t>Se realizaron 1,252 terapias de rehabilitación para personas con discapacidad temporal y/o permanente, de los 1,200 programados, lo que representó un avance del104.33% respecto a la meta trimestral programada.</t>
    </r>
  </si>
  <si>
    <r>
      <rPr>
        <b/>
        <sz val="11"/>
        <color theme="1"/>
        <rFont val="Arial"/>
        <family val="2"/>
      </rPr>
      <t xml:space="preserve">2.2.1.1.20.2. </t>
    </r>
    <r>
      <rPr>
        <sz val="11"/>
        <color theme="1"/>
        <rFont val="Arial"/>
        <family val="2"/>
      </rPr>
      <t>Brindar Servicio de transporte inclusivo UNEDIF.</t>
    </r>
  </si>
  <si>
    <r>
      <rPr>
        <b/>
        <sz val="11"/>
        <color theme="1"/>
        <rFont val="Arial"/>
        <family val="2"/>
      </rPr>
      <t>PSTIB:</t>
    </r>
    <r>
      <rPr>
        <sz val="11"/>
        <color theme="1"/>
        <rFont val="Arial"/>
        <family val="2"/>
      </rPr>
      <t xml:space="preserve"> Porcentaje de Servicios de Transporte Inclusivo UNEDIF Brindados.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</si>
  <si>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Transporte Inclusivo.</t>
    </r>
  </si>
  <si>
    <r>
      <t xml:space="preserve">Meta Trimestral: </t>
    </r>
    <r>
      <rPr>
        <sz val="11"/>
        <rFont val="Arial"/>
        <family val="2"/>
      </rPr>
      <t>Se realizaron 1,112  Servicios de transporte inclusivo UNEDIF, de los 1,500 programados, lo que representó un avance del 74.13% respecto a la meta trimestral programada. La meta no fue alcanzada debido a la cancelación del servicio por parte de los usuarios que habitualmente usan el servicio.</t>
    </r>
  </si>
  <si>
    <r>
      <rPr>
        <b/>
        <sz val="11"/>
        <rFont val="Arial"/>
        <family val="2"/>
      </rPr>
      <t>2.2.1.1.20.3.</t>
    </r>
    <r>
      <rPr>
        <sz val="11"/>
        <rFont val="Arial"/>
        <family val="2"/>
      </rPr>
      <t xml:space="preserve"> Realización de Servicios de Inclusión.</t>
    </r>
  </si>
  <si>
    <r>
      <rPr>
        <b/>
        <sz val="11"/>
        <rFont val="Arial"/>
        <family val="2"/>
      </rPr>
      <t xml:space="preserve">PSIR: </t>
    </r>
    <r>
      <rPr>
        <sz val="11"/>
        <rFont val="Arial"/>
        <family val="2"/>
      </rPr>
      <t>Porcentaje de Servicios de Inclusión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</si>
  <si>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inclusión</t>
    </r>
  </si>
  <si>
    <r>
      <t xml:space="preserve">Meta Trimestral: </t>
    </r>
    <r>
      <rPr>
        <sz val="11"/>
        <rFont val="Arial"/>
        <family val="2"/>
      </rPr>
      <t>Se realizaron 3,648 Servicios de Inclusión, de los 4,330 programados, lo que representó un avance del 84.25% respecto a la meta trimestral programada. La cancelación por parte de los usuarios en algunos servicios, es el motivo por el que no se logro alcanzar la meta programada</t>
    </r>
  </si>
  <si>
    <t>Componente (Dirección de la Familia)</t>
  </si>
  <si>
    <r>
      <rPr>
        <b/>
        <sz val="11"/>
        <color theme="1"/>
        <rFont val="Arial"/>
        <family val="2"/>
      </rPr>
      <t>2.2.1.1.21</t>
    </r>
    <r>
      <rPr>
        <sz val="11"/>
        <color theme="1"/>
        <rFont val="Arial"/>
        <family val="2"/>
      </rPr>
      <t xml:space="preserve">. Planear, Coordinar, y Supervisar, Eventos y Actividades, </t>
    </r>
    <r>
      <rPr>
        <sz val="11"/>
        <rFont val="Arial"/>
        <family val="2"/>
      </rPr>
      <t>que fomenten el Buen Trato en Familia y la Atención a las Personas Adultas Mayore</t>
    </r>
    <r>
      <rPr>
        <sz val="11"/>
        <color theme="1"/>
        <rFont val="Arial"/>
        <family val="2"/>
      </rPr>
      <t>s realizadas.</t>
    </r>
  </si>
  <si>
    <r>
      <rPr>
        <b/>
        <sz val="11"/>
        <color theme="1"/>
        <rFont val="Arial"/>
        <family val="2"/>
      </rPr>
      <t xml:space="preserve">PEAS: </t>
    </r>
    <r>
      <rPr>
        <sz val="11"/>
        <color theme="1"/>
        <rFont val="Arial"/>
        <family val="2"/>
      </rPr>
      <t>Porcentaje de Eventos y Actividades Coordinados y Supervisados.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</si>
  <si>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y Actividades</t>
    </r>
  </si>
  <si>
    <r>
      <t xml:space="preserve">Meta Trimestral: </t>
    </r>
    <r>
      <rPr>
        <sz val="11"/>
        <rFont val="Arial"/>
        <family val="2"/>
      </rPr>
      <t>Se realizaron 5 Planeaciones, Coordinar, y Supervisar, Eventos y Actividades, que fomenten el Buen Trato en Familia y la Atención a las Personas Adultas Mayores, de los 5 programados, lo que representó un avance del 100.00% respecto a la meta trimestral programada.</t>
    </r>
  </si>
  <si>
    <t>Actividad
(Dirección de la Familia)</t>
  </si>
  <si>
    <r>
      <rPr>
        <b/>
        <sz val="11"/>
        <color theme="1"/>
        <rFont val="Arial"/>
        <family val="2"/>
      </rPr>
      <t>2.2.1.1.21.1.</t>
    </r>
    <r>
      <rPr>
        <sz val="11"/>
        <color theme="1"/>
        <rFont val="Arial"/>
        <family val="2"/>
      </rPr>
      <t xml:space="preserve">  Participación en actividades, brigadas y eventos, que fomenten la sana convivencia en el núcleo familiar y su comunidad. </t>
    </r>
  </si>
  <si>
    <r>
      <rPr>
        <b/>
        <sz val="11"/>
        <color theme="1"/>
        <rFont val="Arial"/>
        <family val="2"/>
      </rPr>
      <t xml:space="preserve">PPBER: </t>
    </r>
    <r>
      <rPr>
        <sz val="11"/>
        <color theme="1"/>
        <rFont val="Arial"/>
        <family val="2"/>
      </rPr>
      <t>Porcentaje  de Participación en Actividades, Brigadas y Eventos Realizados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</si>
  <si>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Participaciones</t>
    </r>
  </si>
  <si>
    <r>
      <rPr>
        <b/>
        <sz val="11"/>
        <rFont val="Arial"/>
        <family val="2"/>
      </rPr>
      <t>Meta Trimestral:</t>
    </r>
    <r>
      <rPr>
        <sz val="11"/>
        <rFont val="Arial"/>
        <family val="2"/>
      </rPr>
      <t xml:space="preserve"> Se realizaron 11  participaciones en actividades, brigadas y eventos, que fomenten la sana convivencia en el núcleo familiar, de las 8 programadas, lo que representó un avance del 137.50% respecto a la meta trimestral programada. Se supero la meta programada para este trimestre debido a la activa participación que se tuvo en las brigadas, actividades y eventos que se llevaron a cabo con diferentes dinámicas en beneficio de los benitojuarenses.</t>
    </r>
  </si>
  <si>
    <t>Componente (Coordinación para las Personas Adultas Mayores)</t>
  </si>
  <si>
    <r>
      <rPr>
        <b/>
        <sz val="11"/>
        <color theme="1"/>
        <rFont val="Arial"/>
        <family val="2"/>
      </rPr>
      <t>2.2.1.1.22</t>
    </r>
    <r>
      <rPr>
        <sz val="11"/>
        <color theme="1"/>
        <rFont val="Arial"/>
        <family val="2"/>
      </rPr>
      <t xml:space="preserve">. Servicios integrales para personas adultas mayores, otorgados. </t>
    </r>
  </si>
  <si>
    <r>
      <rPr>
        <b/>
        <sz val="11"/>
        <color theme="1"/>
        <rFont val="Arial"/>
        <family val="2"/>
      </rPr>
      <t xml:space="preserve">PSAMO: </t>
    </r>
    <r>
      <rPr>
        <sz val="11"/>
        <color theme="1"/>
        <rFont val="Arial"/>
        <family val="2"/>
      </rPr>
      <t>Porcentaje de Servicios integrales a personas Adultas Mayores Otorgados.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</si>
  <si>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Servicios Integrales.</t>
    </r>
  </si>
  <si>
    <r>
      <t xml:space="preserve">Meta Trimestral: </t>
    </r>
    <r>
      <rPr>
        <sz val="11"/>
        <rFont val="Arial"/>
        <family val="2"/>
      </rPr>
      <t>Se realizaron 9,698 Servicios integrales para personas adultas mayores, de los 8,567 programados, lo que representó un avance del 113.20% respecto a la meta trimestral programada. Se supero la meta programada para este trimestre debido a que se atendieron diversas solicitudes de apoyo solicitadas por los adultos mayores, además de atender reportes de maltrato y abandono.</t>
    </r>
  </si>
  <si>
    <t>Actividad
(Coordinación para las Personas Adultas Mayores)</t>
  </si>
  <si>
    <r>
      <rPr>
        <b/>
        <sz val="11"/>
        <color theme="1"/>
        <rFont val="Arial"/>
        <family val="2"/>
      </rPr>
      <t>2.2.1.1.22.1.</t>
    </r>
    <r>
      <rPr>
        <sz val="11"/>
        <color theme="1"/>
        <rFont val="Arial"/>
        <family val="2"/>
      </rPr>
      <t xml:space="preserve"> Realización de servicios psicológicos,  nutricionales, jurídicos, laborales y de trabajo social para mejorar el bienestar físico, emocional y social de las personas adultas mayores.</t>
    </r>
  </si>
  <si>
    <r>
      <rPr>
        <b/>
        <sz val="11"/>
        <color theme="1"/>
        <rFont val="Arial"/>
        <family val="2"/>
      </rPr>
      <t xml:space="preserve">PSR: </t>
    </r>
    <r>
      <rPr>
        <sz val="11"/>
        <color theme="1"/>
        <rFont val="Arial"/>
        <family val="2"/>
      </rPr>
      <t xml:space="preserve">Porcentaje de Servicios Psicológicos,  Nutricionales, Jurídicos,  laborales y de trabajo Social Realizados.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</si>
  <si>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Servicios Psicológicos,  Nutricionales, Jurídicos, laborales y de trabajo social. </t>
    </r>
  </si>
  <si>
    <r>
      <t xml:space="preserve">Meta Trimestral: </t>
    </r>
    <r>
      <rPr>
        <sz val="11"/>
        <rFont val="Arial"/>
        <family val="2"/>
      </rPr>
      <t>Se realizaron 3,437 servicios psicológicos,  nutricionales, jurídicos, laborales y de trabajo social para mejorar el bienestar físico, emocional y social de las personas adultas mayores, de los 3,185 programados, lo que representó un avance del 107.91% respecto a la meta trimestral programada. Se superó la meta del trimestre debido al seguimiento que se dio a solicitudes de atención psicológica, asesorías jurídicas y de trabajo social.</t>
    </r>
  </si>
  <si>
    <r>
      <t xml:space="preserve">2.2.1.1.22.2 </t>
    </r>
    <r>
      <rPr>
        <sz val="11"/>
        <color theme="1"/>
        <rFont val="Arial"/>
        <family val="2"/>
      </rPr>
      <t>Realización de actividades culturales, deportivas y sociales en los diferentes club´s de personas adultas mayores para fomentar la sana convivencia entre sus integrantes.</t>
    </r>
  </si>
  <si>
    <r>
      <rPr>
        <b/>
        <sz val="11"/>
        <color theme="1"/>
        <rFont val="Arial"/>
        <family val="2"/>
      </rPr>
      <t>PAAMR:</t>
    </r>
    <r>
      <rPr>
        <sz val="11"/>
        <color theme="1"/>
        <rFont val="Arial"/>
        <family val="2"/>
      </rPr>
      <t xml:space="preserve"> Porcentaje de Actividades para personas Adultas Mayores Realizados.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</si>
  <si>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Actividades.</t>
    </r>
  </si>
  <si>
    <t>Meta Trimestral: Se realizaron 260 actividades culturales, deportivas y sociales en los diferentes club´s de personas adultas mayores para fomentar la sana convivencia entre sus integrantes, de las 515 programadas, lo que representó un avance del 50.49% respecto a la meta trimestral programada. Debido a las festividades decembrinas muchos adultos mayores dejan de asistir a las actividades culturales y sociales por diversos motivos por lo que no se pudo llegar a la meta programada.</t>
  </si>
  <si>
    <r>
      <rPr>
        <b/>
        <sz val="11"/>
        <rFont val="Arial"/>
        <family val="2"/>
      </rPr>
      <t>2.2.1.1.22.3</t>
    </r>
    <r>
      <rPr>
        <sz val="11"/>
        <rFont val="Arial"/>
        <family val="2"/>
      </rPr>
      <t xml:space="preserve"> Realización de entrega de raciones de alimentos para las personas adultas mayores en la estancia de día y club de la esperanza.</t>
    </r>
  </si>
  <si>
    <r>
      <rPr>
        <b/>
        <sz val="11"/>
        <rFont val="Arial"/>
        <family val="2"/>
      </rPr>
      <t>PRAE:</t>
    </r>
    <r>
      <rPr>
        <sz val="11"/>
        <rFont val="Arial"/>
        <family val="2"/>
      </rPr>
      <t xml:space="preserve"> Porcentaje de Raciones Alimenticias Entregadas.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</si>
  <si>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Raciones alimenticias.</t>
    </r>
  </si>
  <si>
    <r>
      <t xml:space="preserve">Meta Trimestral: </t>
    </r>
    <r>
      <rPr>
        <sz val="11"/>
        <rFont val="Arial"/>
        <family val="2"/>
      </rPr>
      <t>Se realizaron 1,807 entregas de raciones de alimentos para las personas adultas mayores en la estancia de día y club de la esperanza, de los 1,950 programados, lo que representó un avance del 92.67% respecto a la meta trimestral programada.</t>
    </r>
  </si>
  <si>
    <r>
      <rPr>
        <b/>
        <sz val="11"/>
        <rFont val="Arial"/>
        <family val="2"/>
      </rPr>
      <t>2.2.1.1.23.</t>
    </r>
    <r>
      <rPr>
        <sz val="11"/>
        <rFont val="Arial"/>
        <family val="2"/>
      </rPr>
      <t xml:space="preserve"> Servicios de alojamiento temporal en la Casa Transitoria "Grandes Corazones" a personas adultas mayores en estado de abandono realizadas.</t>
    </r>
  </si>
  <si>
    <r>
      <rPr>
        <b/>
        <sz val="11"/>
        <rFont val="Arial"/>
        <family val="2"/>
      </rPr>
      <t>PAAMR:</t>
    </r>
    <r>
      <rPr>
        <sz val="11"/>
        <rFont val="Arial"/>
        <family val="2"/>
      </rPr>
      <t xml:space="preserve"> Porcentaje de Atenciones a personas Adultas Mayores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</si>
  <si>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</si>
  <si>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t xml:space="preserve">Meta Trimestral: </t>
    </r>
    <r>
      <rPr>
        <sz val="11"/>
        <rFont val="Arial"/>
        <family val="2"/>
      </rPr>
      <t>Se realizaron 6 Servicios de alojamiento temporal en la Casa Transitoria "Grandes Corazones" a personas adultas mayores en estado de abandono, de las 12 programadas, lo que representó un avance del 50.00% respecto a la meta trimestral programada. No se alcanzo la meta debido a que no se detectaron o canalizaron por otras instancias adultos mayores en estado de abandono.</t>
    </r>
  </si>
  <si>
    <r>
      <rPr>
        <b/>
        <sz val="11"/>
        <rFont val="Arial"/>
        <family val="2"/>
      </rPr>
      <t>2.2.1.1.23.1.</t>
    </r>
    <r>
      <rPr>
        <sz val="11"/>
        <rFont val="Arial"/>
        <family val="2"/>
      </rPr>
      <t xml:space="preserve"> Realización de actividades recreativas y lúdicas para las personas adultas mayores albergados en la Casa Transitoria.</t>
    </r>
  </si>
  <si>
    <r>
      <rPr>
        <b/>
        <sz val="11"/>
        <rFont val="Arial"/>
        <family val="2"/>
      </rPr>
      <t>PARLR:</t>
    </r>
    <r>
      <rPr>
        <sz val="11"/>
        <rFont val="Arial"/>
        <family val="2"/>
      </rPr>
      <t xml:space="preserve"> Porcentaje de Actividades Recreativas y Lúdicas Realizadas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</si>
  <si>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 recreativas y lúdicas.</t>
    </r>
  </si>
  <si>
    <r>
      <t xml:space="preserve">Meta Trimestral: </t>
    </r>
    <r>
      <rPr>
        <sz val="11"/>
        <rFont val="Arial"/>
        <family val="2"/>
      </rPr>
      <t xml:space="preserve">Se realizaron 64 actividades recreativas y lúdicas para las personas adultas mayores albergados en la Casa Transitoria, de las 60 programadas, lo que representó un avance del 106.67% respecto a la meta trimestral programada. </t>
    </r>
  </si>
  <si>
    <r>
      <rPr>
        <b/>
        <sz val="11"/>
        <rFont val="Arial"/>
        <family val="2"/>
      </rPr>
      <t>2.2.1.1.23.2.</t>
    </r>
    <r>
      <rPr>
        <sz val="11"/>
        <rFont val="Arial"/>
        <family val="2"/>
      </rPr>
      <t xml:space="preserve"> Realización de servicios psicológicos,  nutricionales, jurídicos, de trabajo social para mejorar el bienestar físico, emocional y social de las personas adultas mayores ingresadas en la Casa Transitoria.  </t>
    </r>
  </si>
  <si>
    <r>
      <rPr>
        <b/>
        <sz val="11"/>
        <rFont val="Arial"/>
        <family val="2"/>
      </rPr>
      <t xml:space="preserve">PSR: </t>
    </r>
    <r>
      <rPr>
        <sz val="11"/>
        <rFont val="Arial"/>
        <family val="2"/>
      </rPr>
      <t>Porcentaje de</t>
    </r>
    <r>
      <rPr>
        <b/>
        <sz val="11"/>
        <rFont val="Arial"/>
        <family val="2"/>
      </rPr>
      <t xml:space="preserve"> </t>
    </r>
    <r>
      <rPr>
        <sz val="11"/>
        <rFont val="Arial"/>
        <family val="2"/>
      </rPr>
      <t xml:space="preserve">Servicios Psicológicos,  Nutricionales, Jurídicos, trabajo social , realizados.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</si>
  <si>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psicológicos, nutricionales, jurídicos, trabajo social, traslados y visitas de seguimiento. </t>
    </r>
  </si>
  <si>
    <r>
      <t xml:space="preserve">Meta Trimestral: </t>
    </r>
    <r>
      <rPr>
        <sz val="11"/>
        <rFont val="Arial"/>
        <family val="2"/>
      </rPr>
      <t>Se realizaron 153 servicios psicológicos,  nutricionales, jurídicos, de trabajo social para mejorar el bienestar físico, emocional y social de las personas adultas mayores ingresadas en la Casa Transitoria, de las 135 programadas, lo que representó un avance del 113.33% respecto a la meta trimestral programada. El incremento durante este trimestre se debe a que las personas adultas mayores que ingresan tienen una permanencia mas prolongada por falta de red de apoyo o seguimiento.</t>
    </r>
  </si>
  <si>
    <r>
      <rPr>
        <b/>
        <sz val="11"/>
        <rFont val="Arial"/>
        <family val="2"/>
      </rPr>
      <t>2.2.1.1.23.3.</t>
    </r>
    <r>
      <rPr>
        <sz val="11"/>
        <rFont val="Arial"/>
        <family val="2"/>
      </rPr>
      <t xml:space="preserve"> Realización de entrega de insumos de uso y consumo para las personas adultas mayores ingresadas a la Casa Transitoria "Grandes Corazones".</t>
    </r>
  </si>
  <si>
    <r>
      <rPr>
        <b/>
        <sz val="11"/>
        <rFont val="Arial"/>
        <family val="2"/>
      </rPr>
      <t>PIUCE:</t>
    </r>
    <r>
      <rPr>
        <sz val="11"/>
        <rFont val="Arial"/>
        <family val="2"/>
      </rPr>
      <t xml:space="preserve"> Porcentaje de Insumos de Uso y Consumo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</si>
  <si>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Insumos de uso y consumo.</t>
    </r>
  </si>
  <si>
    <r>
      <t xml:space="preserve">Meta Trimestral: </t>
    </r>
    <r>
      <rPr>
        <sz val="11"/>
        <rFont val="Arial"/>
        <family val="2"/>
      </rPr>
      <t>Se realizaron 3,771 entregas de insumos de uso y consumo para las personas adultas mayores ingresadas a la Casa Transitoria "Grandes Corazones", de los 2,845 programados, lo que representó un avance del 132.55% respecto a la meta trimestral programada. El incremento durante este trimestre se debe a que las personas adultas mayores que ingresan tienen una permanencia mas prolongada por falta de red de apoyo o seguimiento.</t>
    </r>
  </si>
  <si>
    <t>Componente
(Coordinación del Buen Trato en Familia)</t>
  </si>
  <si>
    <r>
      <rPr>
        <b/>
        <sz val="11"/>
        <rFont val="Arial"/>
        <family val="2"/>
      </rPr>
      <t xml:space="preserve">2.2.1.1.24. </t>
    </r>
    <r>
      <rPr>
        <sz val="11"/>
        <rFont val="Arial"/>
        <family val="2"/>
      </rPr>
      <t>Sensibilización con acciones  sobre buen trato de la no violencia dirigido a las familias benitojuareses realizadas.</t>
    </r>
  </si>
  <si>
    <r>
      <rPr>
        <b/>
        <sz val="11"/>
        <rFont val="Arial"/>
        <family val="2"/>
      </rPr>
      <t>PSABR</t>
    </r>
    <r>
      <rPr>
        <sz val="11"/>
        <rFont val="Arial"/>
        <family val="2"/>
      </rPr>
      <t>: Porcentaje de Sensibilizaciones con Acciones del Buen trato de la no violencia Realizadas.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</si>
  <si>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Sensibilización.</t>
    </r>
  </si>
  <si>
    <r>
      <t xml:space="preserve">Meta Trimestral: </t>
    </r>
    <r>
      <rPr>
        <sz val="11"/>
        <rFont val="Arial"/>
        <family val="2"/>
      </rPr>
      <t>Se realizaron 1,869 sensibilizaciones con acciones  sobre buen trato de la no violencia dirigido a las familias benitojuareses, de los 1,500 programados, lo que representó un avance del 124.60% respecto a la meta trimestral programada. Durante este trimestre se registro un incremento en los resultados debido a la aplicación del nuevo proyecto PREVENTUR, lo que permitió avanzar en el cumplimiento de los objetivos establecidos.</t>
    </r>
  </si>
  <si>
    <t>Actividad
(Coordinación del Buen Trato en Familia)</t>
  </si>
  <si>
    <r>
      <rPr>
        <b/>
        <sz val="11"/>
        <rFont val="Arial"/>
        <family val="2"/>
      </rPr>
      <t>2.2.1.1.24.1.</t>
    </r>
    <r>
      <rPr>
        <sz val="11"/>
        <rFont val="Arial"/>
        <family val="2"/>
      </rPr>
      <t xml:space="preserve"> Impartición de capacitaciones sobre el buen trato en familia para población en general.</t>
    </r>
  </si>
  <si>
    <r>
      <rPr>
        <b/>
        <sz val="11"/>
        <rFont val="Arial"/>
        <family val="2"/>
      </rPr>
      <t>PCBTI</t>
    </r>
    <r>
      <rPr>
        <sz val="11"/>
        <rFont val="Arial"/>
        <family val="2"/>
      </rPr>
      <t xml:space="preserve">: Porcentaje de Capacitaciones de Buen Trato Impartidas. </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</si>
  <si>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Capacitaciones.</t>
    </r>
  </si>
  <si>
    <r>
      <t xml:space="preserve">Meta Trimestral: </t>
    </r>
    <r>
      <rPr>
        <sz val="11"/>
        <rFont val="Arial"/>
        <family val="2"/>
      </rPr>
      <t>Se realizaron 40 Imparticiones de capacitaciones sobre el buen trato en familia para población en general, de las 18 programadas, lo que representó un avance del 222.22% respecto a la meta trimestral programada. Se supero la meta debido a la creciente solicitud de pláticas en instituciones educativas tanto públicas como privadas. Se registro un incremento en los resultados debido a la aplicación del nuevo proyecto PREVENTUR, además se incrementó el número de pláticas impartidas debido a solicitudes adicionales de las escuelas Rosaura Zapata, Pestalozzi, río Hondo y Manantial.</t>
    </r>
  </si>
  <si>
    <r>
      <rPr>
        <b/>
        <sz val="11"/>
        <rFont val="Arial"/>
        <family val="2"/>
      </rPr>
      <t>2.2.1.1.24.2.</t>
    </r>
    <r>
      <rPr>
        <sz val="11"/>
        <rFont val="Arial"/>
        <family val="2"/>
      </rPr>
      <t xml:space="preserve"> Realización de eventos que promueven el fortalecimiento de los valores y la integración familiar de los benitojuareses. </t>
    </r>
  </si>
  <si>
    <r>
      <rPr>
        <b/>
        <sz val="11"/>
        <rFont val="Arial"/>
        <family val="2"/>
      </rPr>
      <t>PEFVIR:</t>
    </r>
    <r>
      <rPr>
        <sz val="11"/>
        <rFont val="Arial"/>
        <family val="2"/>
      </rPr>
      <t xml:space="preserve"> Porcentaje de Eventos que promueven el Fortalecimiento de los Valores y la Integración familiar Realizados.</t>
    </r>
  </si>
  <si>
    <r>
      <t xml:space="preserve">Meta Trimestral: </t>
    </r>
    <r>
      <rPr>
        <sz val="11"/>
        <rFont val="Arial"/>
        <family val="2"/>
      </rPr>
      <t>Se realizaron 1 eventos que promueve el fortalecimiento de los valores y la integración familiar de los benitojuareses, de los 2 programados, lo que representó un avance del 50.00% respecto a la meta trimestral programada. Debido a la cancelación del evento programado para el 12 de noviembre en el Hotel Hampton inn by Hilton bo se alcanzo la meta programada.</t>
    </r>
  </si>
  <si>
    <t>ELABORÓ
C. Minelia del Rosario Villanueva Aguilar
Coordinación de Planeación y Evaluación del Sistema
para el Desarrollo Integral de la Familia de Benito Juárez</t>
  </si>
  <si>
    <t>REVISÓ
Mtro. Enrique E. Encalada Sánchez
Dirección de Planeación de la Dirección General 
de Planeación Municipal</t>
  </si>
  <si>
    <t>AUTORIZÓ
C. Doris Marisol Sendo Rodríguez
Dirección General del Sistema para el Desarrollo
Integral de la Familia de Benito Juárez</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</si>
  <si>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</si>
  <si>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</si>
  <si>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</si>
  <si>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</si>
  <si>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</si>
  <si>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</si>
  <si>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</si>
  <si>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2024</t>
  </si>
  <si>
    <t>TRIMESTRE 2 2024</t>
  </si>
  <si>
    <t>TRIMESTRE 3 2024</t>
  </si>
  <si>
    <t>TRIMESTRE 4 2024</t>
  </si>
  <si>
    <t>Dirección General</t>
  </si>
  <si>
    <t>En este trimestre se observa un avance financiero del 179.42% porque  se  realizaron modificaciones presupuestales para gastos a partidas que no se presupuestaron o excedieron el presupuesto aprobado.</t>
  </si>
  <si>
    <t>Unidad Jurídica</t>
  </si>
  <si>
    <t>En este trimestre se observa un avance financiero del 87.66 % esto es debido a que no fue ocupado en su totalidad el presupuesto asignado a partidas especificas dentro de las actividades.</t>
  </si>
  <si>
    <t>Coordinación de Transparencia, Datos Personales y Gestión Documental</t>
  </si>
  <si>
    <t>En este trimestre se observa un avance financiero del 100% de acuerdo a la formula establecida arroja este porcentaje por que se ejecuto lo mas aproximado de acuerdo a lo aprobado</t>
  </si>
  <si>
    <t>Coordinación de Relaciones Públicas</t>
  </si>
  <si>
    <t>En este trimestre se observa un avance financiero del 77.69 % esto es debido a que no fue ocupado en su totalidad el presupuesto asignado a partidas especificas dentro de las actividades.</t>
  </si>
  <si>
    <t>Coordinación de Planeación y Evaluación</t>
  </si>
  <si>
    <t>En este trimestre se observa un avance financiero del 50.82 % esto es debido a que no fue ocupado en su totalidad el presupuesto asignado a partidas especificas dentro de las actividades.</t>
  </si>
  <si>
    <t>Coordinación de Comunicación Social</t>
  </si>
  <si>
    <t>En este  trimestre se observa un avance financiero del 59.39 % esto es debido a que no fue ocupado en su totalidad el presupuesto asignado a partidas especificas dentro de las actividades.</t>
  </si>
  <si>
    <t>Coordinación Operativa y Logística de Eventos</t>
  </si>
  <si>
    <t>En este  trimestre se observa un avance financiero del 73.16% esto es debido a que no fue ocupado en su totalidad el presupuesto asignado a partidas especificas dentro de las actividades.</t>
  </si>
  <si>
    <t>Secretaría Particular</t>
  </si>
  <si>
    <t>En este  trimestre se observa un avance financiero del 55.10% esto es debido a que no fue ocupado en su totalidad el presupuesto asignado a partidas especificas dentro de las actividades.</t>
  </si>
  <si>
    <t>Coordinación del Voluntariado</t>
  </si>
  <si>
    <t>En este trimestre se observa un avance financiero del 1520.18% porque  se  realizaron modificaciones presupuestales para gastos a partidas que no se presupuestaron o excedieron el presupuesto aprobado.8toma de protesta)</t>
  </si>
  <si>
    <t>Coordinación de Asistencia Social y Atención Ciudadana</t>
  </si>
  <si>
    <t>En este  trimestre se observa un avance financiero del 54.88% esto es debido a que no fue ocupado en su totalidad el presupuesto asignado a partidas especificas dentro de las actividades.</t>
  </si>
  <si>
    <t>Dirección Administrativa y de Finanzas</t>
  </si>
  <si>
    <t>En este trimestre se observa un avance financiero del 60.03% esto es debido a que no fue ocupado en su totalidad el presupuesto asignado a partidas especificas dentro de las actividades.</t>
  </si>
  <si>
    <t>Coordinación de Recursos Financieros</t>
  </si>
  <si>
    <t>En este trimestre se observa un avance financiero del 644.45% porque  se  realizaron modificaciones presupuestales para gastos a partidas que no se presupuestaron o excedieron el presupuesto aprobado.</t>
  </si>
  <si>
    <t>Coordinación de Recursos Humanos</t>
  </si>
  <si>
    <t>En este trimestre se observa un avance financiero del 1338.87% porque  se  realizaron modificaciones presupuestales para gastos a partidas que no se presupuestaron o excedieron el presupuesto aprobado.</t>
  </si>
  <si>
    <t>Jefatura de Capacitación</t>
  </si>
  <si>
    <t>n este trimestre se observa un avance financiero del 100% de acuerdo a la formula establecida arroja este porcentaje por que se ejecuto lo mas aproximado de acuerdo a lo aprobado</t>
  </si>
  <si>
    <t>Coordinación de Patrimonio</t>
  </si>
  <si>
    <t>En este trimestre se observa un avance financiero del 162.53% porque  se  realizaron modificaciones presupuestales para gastos a partidas que no se presupuestaron o excedieron el presupuesto aprobado.</t>
  </si>
  <si>
    <t>Coordinación de Suministros</t>
  </si>
  <si>
    <t>En este trimestre se observa un avance financiero del 181.15% porque  se  realizaron modificaciones presupuestales para gastos a partidas que no se presupuestaron o excedieron el presupuesto aprobado.</t>
  </si>
  <si>
    <t>Jefatura de Parque Vehicular</t>
  </si>
  <si>
    <t>En este  trimestre se observa un avance financiero del 56.91 % esto es debido a que no fue ocupado en su totalidad el presupuesto asignado a partidas especificas dentro de las actividades.</t>
  </si>
  <si>
    <t>Coordinación de Sistemas</t>
  </si>
  <si>
    <t>En este trimestre se observa un avance financiero del108.71% porque  se  realizaron modificaciones presupuestales para gastos a partidas que no se presupuestaron o excedieron el presupuesto aprobado.</t>
  </si>
  <si>
    <t>Coordinación de Mantenimiento</t>
  </si>
  <si>
    <t>En este trimestre se observa un avance financiero del 123.75% porque  se  realizaron modificaciones presupuestales para gastos a partidas que no se presupuestaron o excedieron el presupuesto aprobado.</t>
  </si>
  <si>
    <t>Coordinación de Donativos</t>
  </si>
  <si>
    <t>En este trimestre se observa un avance financiero del 48.26% esto es debido a que no fue ocupado en su totalidad el presupuesto asignado a partidas especificas dentro de las actividades.</t>
  </si>
  <si>
    <t>Dirección de Prevención de Riesgos Psicosociales de Niñas, Niños y Adolescentes</t>
  </si>
  <si>
    <t>En este trimestre se observa un avance financiero del 473.62% porque  se  realizaron modificaciones presupuestales para gastos a partidas que no se presupuestaron o excedieron el presupuesto aprobado.</t>
  </si>
  <si>
    <t>Coordinación de Prevención de Riesgos Psicosociales</t>
  </si>
  <si>
    <t>En este  trimestre se observa un avance financiero del 62.56 % esto es debido a que no fue ocupado en su totalidad el presupuesto asignado a partidas especificas dentro de las actividades.</t>
  </si>
  <si>
    <t>Coordinación de Recreación, Cultura y Deportes</t>
  </si>
  <si>
    <t>En este  trimestre se observa un avance financiero del 67.08 % esto es debido a que no fue ocupado en su totalidad el presupuesto asignado a partidas especificas dentro de las actividades.</t>
  </si>
  <si>
    <t>Coordinación de Centros Asistenciales de Desarrollo Infantil</t>
  </si>
  <si>
    <t>En este trimestre se observa un avance financiero del 114.40% porque  se  realizaron modificaciones presupuestales para gastos a partidas que no se presupuestaron o excedieron el presupuesto aprobado.</t>
  </si>
  <si>
    <t>Coordinación de la Cultura de la Legalidad</t>
  </si>
  <si>
    <t>En este  trimestre se observa un avance financiero del 74.66 % esto es debido a que no fue ocupado en su totalidad el presupuesto asignado a partidas especificas dentro de las actividades.</t>
  </si>
  <si>
    <t>Delegación de la Procuraduría de Protección de Niñas, Niños, Adolescentes y la Familia</t>
  </si>
  <si>
    <t>En este  trimestre se observa un avance financiero del 58.50  % esto es debido a que no fue ocupado en su totalidad el presupuesto asignado a partidas especificas dentro de las actividades.</t>
  </si>
  <si>
    <t>Coordinación de Trabajo Social</t>
  </si>
  <si>
    <t>En este  trimestre se observa un avance financiero del 64.31  % esto es debido a que no fue ocupado en su totalidad el presupuesto asignado a partidas especificas dentro de las actividades.</t>
  </si>
  <si>
    <t>Coordinación de Psicología Jurídica</t>
  </si>
  <si>
    <t>En este trimestre se observa un avance financiero del 56.04% porque  se  realizaron modificaciones presupuestales para gastos a partidas que no se presupuestaron o excedieron el presupuesto aprobado.</t>
  </si>
  <si>
    <t>Coordinación del Centro de Asistencia Social de NNA Migrantes</t>
  </si>
  <si>
    <t>En este  trimestre se observa un avance financiero del 53.76 % esto es debido a que no fue ocupado en su totalidad el presupuesto asignado a partidas especificas dentro de las actividades.</t>
  </si>
  <si>
    <t>Coordinación de la Casa de Asistencia Temporal de NNA</t>
  </si>
  <si>
    <t>En este  trimestre se observa un avance financiero del 73.65 % esto es debido a que no fue ocupado en su totalidad el presupuesto asignado a partidas especificas dentro de las actividades.</t>
  </si>
  <si>
    <t>Coordinación del Centro Especializado para la Atención a la Violencia</t>
  </si>
  <si>
    <t>En este  trimestre se observa un avance financiero del 85.14% esto es debido a que no fue ocupado en su totalidad el presupuesto asignado a partidas especificas dentro de las actividades.</t>
  </si>
  <si>
    <t>Dirección de Desarrollo Social Comunitario</t>
  </si>
  <si>
    <t>En este  trimestre se observa un avance financiero del12.23% esto es debido a que no fue ocupado en su totalidad el presupuesto asignado a partidas especificas dentro de las actividades.</t>
  </si>
  <si>
    <t>Coordinación de Programas de Asistencia Alimentaria</t>
  </si>
  <si>
    <t>En este trimestre se observa un avance financiero del 103.64% porque  se  realizaron modificaciones presupuestales para gastos a partidas que no se presupuestaron o excedieron el presupuesto aprobado.</t>
  </si>
  <si>
    <t>Coordinación de centros de Desarrollo Comunitario</t>
  </si>
  <si>
    <t>En este  trimestre se observa un avance financiero del 73.01% esto es debido a que no fue ocupado en su totalidad el presupuesto asignado a partidas especificas dentro de las actividades.</t>
  </si>
  <si>
    <t>Coordinación de Programas Sociales</t>
  </si>
  <si>
    <t>En este  trimestre se observa un avance financiero del 58.44% esto es debido a que no fue ocupado en su totalidad el presupuesto asignado a partidas especificas dentro de las actividades.</t>
  </si>
  <si>
    <t>Coordinación de Servicios Médicos</t>
  </si>
  <si>
    <t>En este  trimestre se observa un avance financiero del 55.97% esto es debido a que no fue ocupado en su totalidad el presupuesto asignado a partidas especificas dentro de las actividades.</t>
  </si>
  <si>
    <t>Coordinación de Programas Médicos Especiales</t>
  </si>
  <si>
    <t>Coordinación Salud Mental</t>
  </si>
  <si>
    <t>En este trimestre se observa un avance financiero del 102.50% porque  se  realizaron modificaciones presupuestales para gastos a partidas que no se presupuestaron o excedieron el presupuesto aprobado.</t>
  </si>
  <si>
    <t>Coordinación de Atención a la Discapacidad</t>
  </si>
  <si>
    <t>En este  trimestre se observa un avance financiero del 50.13  % esto es debido a que no fue ocupado en su totalidad el presupuesto asignado a partidas especificas dentro de las actividades.</t>
  </si>
  <si>
    <t>Dirección de la Familia</t>
  </si>
  <si>
    <t>En este  trimestre se observa un avance financiero del .54% esto es debido a que no fue ocupado en su totalidad el presupuesto asignado a partidas especificas dentro de las actividades.</t>
  </si>
  <si>
    <t>Coordinación para las Personas Adultas Mayores</t>
  </si>
  <si>
    <t>En este  trimestre se observa un avance financiero del 92.20 % esto es debido a que no fue ocupado en su totalidad el presupuesto asignado a partidas especificas dentro de las actividades.</t>
  </si>
  <si>
    <t>Coordinación del Buen Trato en Familia</t>
  </si>
  <si>
    <t>En este  trimestre se observa un avance financiero del 49.67% esto es debido a que no fue ocupado en su totalidad el presupuesto asignado a partidas especificas dentro de las actividades.</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</si>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</sst>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5">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1"/>
      <color theme="1"/>
      <name val="Calibri"/>
      <family val="2"/>
      <scheme val="minor"/>
    </font>
    <font>
      <b/>
      <sz val="14"/>
      <color theme="0"/>
      <name val="Calibri"/>
      <family val="2"/>
      <scheme val="minor"/>
    </font>
    <font>
      <b/>
      <sz val="11"/>
      <color rgb="FFFFFFFF"/>
      <name val="Arial"/>
      <family val="2"/>
    </font>
    <font>
      <b/>
      <sz val="18"/>
      <color theme="1"/>
      <name val="Calibri"/>
      <family val="2"/>
      <scheme val="minor"/>
    </font>
    <font>
      <sz val="8"/>
      <color rgb="FF000000"/>
      <name val="Tahoma"/>
      <family val="2"/>
    </font>
    <font>
      <b/>
      <sz val="11"/>
      <name val="Calibri"/>
      <family val="2"/>
      <scheme val="minor"/>
    </font>
    <font>
      <sz val="11"/>
      <color rgb="FFFFFFFF"/>
      <name val="Arial"/>
      <family val="2"/>
    </font>
    <font>
      <sz val="11"/>
      <color rgb="FF000000"/>
      <name val="Arial"/>
      <family val="2"/>
    </font>
    <font>
      <b/>
      <sz val="16"/>
      <color theme="1"/>
      <name val="Arial"/>
      <family val="2"/>
    </font>
    <font>
      <b/>
      <sz val="16"/>
      <name val="Arial"/>
      <family val="2"/>
    </font>
    <font>
      <b/>
      <sz val="16"/>
      <color theme="1"/>
      <name val="Calibri"/>
      <family val="2"/>
      <scheme val="minor"/>
    </font>
    <font>
      <sz val="16"/>
      <color theme="1"/>
      <name val="Arial"/>
      <family val="2"/>
    </font>
    <font>
      <b/>
      <sz val="16"/>
      <color rgb="FFFFFFFF"/>
      <name val="Arial"/>
      <family val="2"/>
    </font>
  </fonts>
  <fills count="33">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BD2452"/>
        <bgColor rgb="FF145148"/>
      </patternFill>
    </fill>
    <fill>
      <patternFill patternType="solid">
        <fgColor rgb="FFF2F2F2"/>
        <bgColor rgb="FFFFFFFF"/>
      </patternFill>
    </fill>
    <fill>
      <patternFill patternType="solid">
        <fgColor theme="0" tint="-4.9989318521683403E-2"/>
        <bgColor rgb="FFDDEBF7"/>
      </patternFill>
    </fill>
    <fill>
      <patternFill patternType="solid">
        <fgColor rgb="FFF2F2F2"/>
        <bgColor indexed="64"/>
      </patternFill>
    </fill>
    <fill>
      <patternFill patternType="solid">
        <fgColor theme="0" tint="-4.9989318521683403E-2"/>
        <bgColor rgb="FFDEEAF6"/>
      </patternFill>
    </fill>
    <fill>
      <patternFill patternType="solid">
        <fgColor rgb="FFF2F2F2"/>
        <bgColor rgb="FFDEEAF6"/>
      </patternFill>
    </fill>
    <fill>
      <patternFill patternType="solid">
        <fgColor theme="0" tint="-4.9989318521683403E-2"/>
        <bgColor rgb="FF658777"/>
      </patternFill>
    </fill>
    <fill>
      <patternFill patternType="solid">
        <fgColor rgb="FFFDE9EB"/>
        <bgColor rgb="FFF2F2F2"/>
      </patternFill>
    </fill>
    <fill>
      <patternFill patternType="solid">
        <fgColor rgb="FFF2F2F2"/>
        <bgColor rgb="FFFFEFF3"/>
      </patternFill>
    </fill>
    <fill>
      <patternFill patternType="solid">
        <fgColor rgb="FFF2F2F2"/>
        <bgColor rgb="FFFDE9EB"/>
      </patternFill>
    </fill>
    <fill>
      <patternFill patternType="solid">
        <fgColor rgb="FFBD2452"/>
        <bgColor rgb="FF993366"/>
      </patternFill>
    </fill>
    <fill>
      <patternFill patternType="solid">
        <fgColor rgb="FFFFEFF3"/>
        <bgColor indexed="64"/>
      </patternFill>
    </fill>
    <fill>
      <patternFill patternType="solid">
        <fgColor rgb="FFFFEFF3"/>
        <bgColor rgb="FFF2F2F2"/>
      </patternFill>
    </fill>
    <fill>
      <patternFill patternType="solid">
        <fgColor rgb="FFFFEFF3"/>
        <bgColor rgb="FF658777"/>
      </patternFill>
    </fill>
    <fill>
      <patternFill patternType="solid">
        <fgColor rgb="FFFFEFF3"/>
        <bgColor rgb="FF000000"/>
      </patternFill>
    </fill>
    <fill>
      <patternFill patternType="solid">
        <fgColor rgb="FFF2F2F2"/>
        <bgColor rgb="FF000000"/>
      </patternFill>
    </fill>
    <fill>
      <patternFill patternType="solid">
        <fgColor rgb="FFFFEFF3"/>
        <bgColor rgb="FFDEEAF6"/>
      </patternFill>
    </fill>
    <fill>
      <patternFill patternType="solid">
        <fgColor theme="0" tint="-4.9989318521683403E-2"/>
        <bgColor rgb="FFF2F2F2"/>
      </patternFill>
    </fill>
    <fill>
      <patternFill patternType="solid">
        <fgColor rgb="FFFDE9EB"/>
        <bgColor rgb="FFFDE9EB"/>
      </patternFill>
    </fill>
    <fill>
      <patternFill patternType="solid">
        <fgColor rgb="FFFFEB9C"/>
        <bgColor rgb="FFF2F2F2"/>
      </patternFill>
    </fill>
  </fills>
  <borders count="103">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medium">
        <color theme="1"/>
      </right>
      <top style="medium">
        <color indexed="64"/>
      </top>
      <bottom style="medium">
        <color indexed="64"/>
      </bottom>
      <diagonal/>
    </border>
    <border>
      <left style="medium">
        <color indexed="64"/>
      </left>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style="dashed">
        <color theme="1"/>
      </left>
      <right style="medium">
        <color indexed="64"/>
      </right>
      <top/>
      <bottom style="dashed">
        <color theme="1"/>
      </bottom>
      <diagonal/>
    </border>
    <border>
      <left style="dashed">
        <color theme="1"/>
      </left>
      <right style="medium">
        <color indexed="64"/>
      </right>
      <top style="dotted">
        <color theme="1"/>
      </top>
      <bottom style="dashed">
        <color theme="1"/>
      </bottom>
      <diagonal/>
    </border>
    <border>
      <left style="dashed">
        <color theme="1"/>
      </left>
      <right style="dashed">
        <color theme="1"/>
      </right>
      <top style="dotted">
        <color theme="1"/>
      </top>
      <bottom style="dashed">
        <color theme="1"/>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thick">
        <color rgb="FF000000"/>
      </left>
      <right style="thin">
        <color rgb="FF000000"/>
      </right>
      <top style="thick">
        <color rgb="FF000000"/>
      </top>
      <bottom/>
      <diagonal/>
    </border>
    <border>
      <left style="medium">
        <color indexed="64"/>
      </left>
      <right style="thick">
        <color indexed="64"/>
      </right>
      <top/>
      <bottom/>
      <diagonal/>
    </border>
    <border>
      <left style="medium">
        <color rgb="FF000000"/>
      </left>
      <right/>
      <top style="medium">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diagonal/>
    </border>
    <border>
      <left style="thick">
        <color indexed="64"/>
      </left>
      <right/>
      <top style="thick">
        <color indexed="64"/>
      </top>
      <bottom style="medium">
        <color indexed="64"/>
      </bottom>
      <diagonal/>
    </border>
    <border>
      <left style="thick">
        <color rgb="FF000000"/>
      </left>
      <right style="dotted">
        <color indexed="64"/>
      </right>
      <top/>
      <bottom style="thick">
        <color rgb="FF000000"/>
      </bottom>
      <diagonal/>
    </border>
    <border>
      <left style="dotted">
        <color indexed="64"/>
      </left>
      <right/>
      <top/>
      <bottom style="thick">
        <color rgb="FF000000"/>
      </bottom>
      <diagonal/>
    </border>
    <border>
      <left style="dotted">
        <color indexed="64"/>
      </left>
      <right style="dotted">
        <color indexed="64"/>
      </right>
      <top/>
      <bottom style="thick">
        <color rgb="FF000000"/>
      </bottom>
      <diagonal/>
    </border>
    <border>
      <left style="dotted">
        <color indexed="64"/>
      </left>
      <right/>
      <top/>
      <bottom style="thick">
        <color indexed="64"/>
      </bottom>
      <diagonal/>
    </border>
    <border>
      <left style="dashed">
        <color theme="1"/>
      </left>
      <right style="dashed">
        <color theme="1"/>
      </right>
      <top/>
      <bottom style="thick">
        <color rgb="FF000000"/>
      </bottom>
      <diagonal/>
    </border>
    <border>
      <left style="dotted">
        <color indexed="64"/>
      </left>
      <right style="dotted">
        <color indexed="64"/>
      </right>
      <top/>
      <bottom style="thick">
        <color indexed="64"/>
      </bottom>
      <diagonal/>
    </border>
    <border>
      <left style="thick">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ck">
        <color rgb="FF000000"/>
      </right>
      <top style="dotted">
        <color rgb="FF000000"/>
      </top>
      <bottom style="dotted">
        <color rgb="FF000000"/>
      </bottom>
      <diagonal/>
    </border>
    <border>
      <left style="dotted">
        <color indexed="64"/>
      </left>
      <right style="dotted">
        <color indexed="64"/>
      </right>
      <top style="dotted">
        <color rgb="FF000000"/>
      </top>
      <bottom style="thick">
        <color indexed="64"/>
      </bottom>
      <diagonal/>
    </border>
    <border>
      <left style="dotted">
        <color rgb="FF000000"/>
      </left>
      <right style="dotted">
        <color rgb="FF000000"/>
      </right>
      <top style="dotted">
        <color rgb="FF000000"/>
      </top>
      <bottom style="thick">
        <color indexed="64"/>
      </bottom>
      <diagonal/>
    </border>
    <border>
      <left style="thin">
        <color auto="1"/>
      </left>
      <right style="thick">
        <color indexed="64"/>
      </right>
      <top style="dotted">
        <color rgb="FF000000"/>
      </top>
      <bottom style="thick">
        <color indexed="64"/>
      </bottom>
      <diagonal/>
    </border>
    <border>
      <left/>
      <right style="dotted">
        <color rgb="FF000000"/>
      </right>
      <top style="dotted">
        <color rgb="FF000000"/>
      </top>
      <bottom style="dotted">
        <color rgb="FF000000"/>
      </bottom>
      <diagonal/>
    </border>
    <border>
      <left/>
      <right style="dotted">
        <color indexed="64"/>
      </right>
      <top/>
      <bottom style="thick">
        <color indexed="64"/>
      </bottom>
      <diagonal/>
    </border>
    <border>
      <left style="dashed">
        <color theme="1"/>
      </left>
      <right style="dotted">
        <color rgb="FF000000"/>
      </right>
      <top/>
      <bottom style="thick">
        <color rgb="FF000000"/>
      </bottom>
      <diagonal/>
    </border>
    <border>
      <left style="dotted">
        <color indexed="64"/>
      </left>
      <right style="dotted">
        <color indexed="64"/>
      </right>
      <top style="dotted">
        <color rgb="FF000000"/>
      </top>
      <bottom style="thick">
        <color rgb="FF000000"/>
      </bottom>
      <diagonal/>
    </border>
    <border>
      <left style="dotted">
        <color indexed="64"/>
      </left>
      <right style="dashed">
        <color theme="1"/>
      </right>
      <top style="dotted">
        <color rgb="FF000000"/>
      </top>
      <bottom style="thick">
        <color rgb="FF000000"/>
      </bottom>
      <diagonal/>
    </border>
    <border>
      <left/>
      <right style="dotted">
        <color indexed="64"/>
      </right>
      <top style="dotted">
        <color rgb="FF000000"/>
      </top>
      <bottom style="thick">
        <color indexed="64"/>
      </bottom>
      <diagonal/>
    </border>
    <border>
      <left style="dotted">
        <color rgb="FF000000"/>
      </left>
      <right style="thin">
        <color auto="1"/>
      </right>
      <top style="dotted">
        <color rgb="FF000000"/>
      </top>
      <bottom style="thick">
        <color indexed="64"/>
      </bottom>
      <diagonal/>
    </border>
    <border>
      <left style="thick">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thick">
        <color rgb="FF000000"/>
      </right>
      <top/>
      <bottom style="dotted">
        <color rgb="FF000000"/>
      </bottom>
      <diagonal/>
    </border>
    <border>
      <left style="thick">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ck">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medium">
        <color indexed="64"/>
      </bottom>
      <diagonal/>
    </border>
  </borders>
  <cellStyleXfs count="9">
    <xf numFmtId="0" fontId="0" fillId="0" borderId="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6" fillId="0" borderId="0"/>
    <xf numFmtId="44" fontId="1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6" fillId="0" borderId="0" applyFont="0" applyFill="0" applyBorder="0" applyAlignment="0" applyProtection="0"/>
  </cellStyleXfs>
  <cellXfs count="253">
    <xf numFmtId="0" fontId="0" fillId="0" borderId="0" xfId="0"/>
    <xf numFmtId="0" fontId="12" fillId="0" borderId="0" xfId="0" applyFont="1"/>
    <xf numFmtId="0" fontId="0" fillId="12" borderId="0" xfId="0" applyFill="1"/>
    <xf numFmtId="0" fontId="0" fillId="0" borderId="0" xfId="0" applyAlignment="1">
      <alignment wrapText="1"/>
    </xf>
    <xf numFmtId="0" fontId="0" fillId="11" borderId="0" xfId="0" applyFill="1"/>
    <xf numFmtId="0" fontId="0" fillId="0" borderId="0" xfId="0" applyProtection="1">
      <protection locked="0"/>
    </xf>
    <xf numFmtId="0" fontId="0" fillId="0" borderId="0" xfId="0" applyAlignment="1" applyProtection="1">
      <alignment horizontal="center" vertical="center"/>
      <protection locked="0"/>
    </xf>
    <xf numFmtId="0" fontId="0" fillId="7" borderId="0" xfId="0" applyFill="1" applyProtection="1">
      <protection locked="0"/>
    </xf>
    <xf numFmtId="0" fontId="0" fillId="7" borderId="0" xfId="0" applyFill="1" applyAlignment="1" applyProtection="1">
      <alignment horizontal="center" vertical="center"/>
      <protection locked="0"/>
    </xf>
    <xf numFmtId="3" fontId="3" fillId="7" borderId="1" xfId="0" applyNumberFormat="1" applyFont="1" applyFill="1" applyBorder="1" applyAlignment="1" applyProtection="1">
      <alignment horizontal="center" vertical="center" wrapText="1"/>
      <protection locked="0"/>
    </xf>
    <xf numFmtId="3" fontId="3" fillId="7" borderId="30" xfId="0" applyNumberFormat="1" applyFont="1" applyFill="1" applyBorder="1" applyAlignment="1" applyProtection="1">
      <alignment horizontal="center" vertical="center" wrapText="1"/>
      <protection locked="0"/>
    </xf>
    <xf numFmtId="10" fontId="0" fillId="6" borderId="32" xfId="0" applyNumberFormat="1" applyFill="1" applyBorder="1" applyAlignment="1" applyProtection="1">
      <alignment horizontal="center" vertical="center" wrapText="1"/>
      <protection locked="0"/>
    </xf>
    <xf numFmtId="10" fontId="0" fillId="6" borderId="33" xfId="0" applyNumberFormat="1" applyFill="1" applyBorder="1" applyAlignment="1" applyProtection="1">
      <alignment horizontal="center" vertical="center" wrapText="1"/>
      <protection locked="0"/>
    </xf>
    <xf numFmtId="10" fontId="0" fillId="6" borderId="43" xfId="0" applyNumberFormat="1" applyFill="1" applyBorder="1" applyAlignment="1" applyProtection="1">
      <alignment horizontal="center" vertical="center" wrapText="1"/>
      <protection locked="0"/>
    </xf>
    <xf numFmtId="3" fontId="3" fillId="7" borderId="29" xfId="0" applyNumberFormat="1" applyFont="1" applyFill="1" applyBorder="1" applyAlignment="1" applyProtection="1">
      <alignment horizontal="center" vertical="center" wrapText="1"/>
      <protection locked="0"/>
    </xf>
    <xf numFmtId="10" fontId="0" fillId="6" borderId="31" xfId="0" applyNumberFormat="1" applyFill="1" applyBorder="1" applyAlignment="1" applyProtection="1">
      <alignment horizontal="center" vertical="center" wrapText="1"/>
      <protection locked="0"/>
    </xf>
    <xf numFmtId="0" fontId="12" fillId="0" borderId="0" xfId="0" applyFont="1" applyProtection="1">
      <protection locked="0"/>
    </xf>
    <xf numFmtId="10" fontId="13" fillId="0" borderId="0" xfId="0" applyNumberFormat="1" applyFont="1" applyAlignment="1" applyProtection="1">
      <alignment horizontal="center" vertical="center"/>
      <protection locked="0"/>
    </xf>
    <xf numFmtId="0" fontId="6" fillId="5" borderId="18" xfId="0" applyFont="1" applyFill="1" applyBorder="1" applyAlignment="1" applyProtection="1">
      <alignment horizontal="center" vertical="center" wrapText="1"/>
      <protection locked="0"/>
    </xf>
    <xf numFmtId="3" fontId="3" fillId="10" borderId="19" xfId="0" applyNumberFormat="1" applyFont="1" applyFill="1" applyBorder="1" applyAlignment="1" applyProtection="1">
      <alignment horizontal="center" vertical="center" wrapText="1"/>
      <protection locked="0"/>
    </xf>
    <xf numFmtId="0" fontId="3" fillId="5" borderId="19" xfId="0" applyFont="1" applyFill="1" applyBorder="1" applyAlignment="1" applyProtection="1">
      <alignment horizontal="center" vertical="center" wrapText="1"/>
      <protection locked="0"/>
    </xf>
    <xf numFmtId="3" fontId="3" fillId="10" borderId="20" xfId="0" applyNumberFormat="1" applyFont="1" applyFill="1" applyBorder="1" applyAlignment="1" applyProtection="1">
      <alignment horizontal="center" vertical="center" wrapText="1"/>
      <protection locked="0"/>
    </xf>
    <xf numFmtId="3" fontId="3" fillId="7" borderId="17" xfId="0" applyNumberFormat="1" applyFont="1" applyFill="1" applyBorder="1" applyAlignment="1" applyProtection="1">
      <alignment horizontal="center" vertical="center" wrapText="1"/>
      <protection locked="0"/>
    </xf>
    <xf numFmtId="10" fontId="0" fillId="6" borderId="4" xfId="0" applyNumberFormat="1" applyFill="1" applyBorder="1" applyAlignment="1" applyProtection="1">
      <alignment horizontal="center" vertical="center" wrapText="1"/>
      <protection locked="0"/>
    </xf>
    <xf numFmtId="0" fontId="5" fillId="7" borderId="24" xfId="0" applyFont="1" applyFill="1" applyBorder="1" applyAlignment="1" applyProtection="1">
      <alignment horizontal="center" vertical="center" wrapText="1"/>
      <protection locked="0"/>
    </xf>
    <xf numFmtId="44" fontId="3" fillId="4" borderId="34" xfId="2" applyFont="1" applyFill="1" applyBorder="1" applyAlignment="1" applyProtection="1">
      <alignment horizontal="center" vertical="center" wrapText="1"/>
      <protection locked="0"/>
    </xf>
    <xf numFmtId="44" fontId="3" fillId="4" borderId="35" xfId="2" applyFont="1" applyFill="1" applyBorder="1" applyAlignment="1" applyProtection="1">
      <alignment horizontal="center" vertical="center" wrapText="1"/>
      <protection locked="0"/>
    </xf>
    <xf numFmtId="44" fontId="3" fillId="4" borderId="36" xfId="2" applyFont="1" applyFill="1" applyBorder="1" applyAlignment="1" applyProtection="1">
      <alignment horizontal="center" vertical="center" wrapText="1"/>
      <protection locked="0"/>
    </xf>
    <xf numFmtId="44" fontId="3" fillId="4" borderId="37" xfId="2" applyFont="1" applyFill="1" applyBorder="1" applyAlignment="1" applyProtection="1">
      <alignment horizontal="center" vertical="center" wrapText="1"/>
      <protection locked="0"/>
    </xf>
    <xf numFmtId="44" fontId="3" fillId="4" borderId="38" xfId="2" applyFont="1" applyFill="1" applyBorder="1" applyAlignment="1" applyProtection="1">
      <alignment horizontal="center" vertical="center" wrapText="1"/>
      <protection locked="0"/>
    </xf>
    <xf numFmtId="44" fontId="3" fillId="4" borderId="46" xfId="2" applyFont="1" applyFill="1" applyBorder="1" applyAlignment="1" applyProtection="1">
      <alignment horizontal="center" vertical="center" wrapText="1"/>
      <protection locked="0"/>
    </xf>
    <xf numFmtId="44" fontId="3" fillId="4" borderId="47" xfId="2" applyFont="1" applyFill="1" applyBorder="1" applyAlignment="1" applyProtection="1">
      <alignment horizontal="center" vertical="center" wrapText="1"/>
      <protection locked="0"/>
    </xf>
    <xf numFmtId="44" fontId="3" fillId="4" borderId="48" xfId="2" applyFont="1" applyFill="1" applyBorder="1" applyAlignment="1" applyProtection="1">
      <alignment horizontal="center" vertical="center" wrapText="1"/>
      <protection locked="0"/>
    </xf>
    <xf numFmtId="44" fontId="3" fillId="4" borderId="39" xfId="2" applyFont="1" applyFill="1" applyBorder="1" applyAlignment="1" applyProtection="1">
      <alignment horizontal="center" vertical="center" wrapText="1"/>
      <protection locked="0"/>
    </xf>
    <xf numFmtId="44" fontId="3" fillId="4" borderId="40" xfId="2" applyFont="1" applyFill="1" applyBorder="1" applyAlignment="1" applyProtection="1">
      <alignment horizontal="center" vertical="center" wrapText="1"/>
      <protection locked="0"/>
    </xf>
    <xf numFmtId="44" fontId="3" fillId="4" borderId="50" xfId="2" applyFont="1" applyFill="1" applyBorder="1" applyAlignment="1" applyProtection="1">
      <alignment horizontal="center" vertical="center" wrapText="1"/>
      <protection locked="0"/>
    </xf>
    <xf numFmtId="44" fontId="3" fillId="4" borderId="49" xfId="2" applyFont="1" applyFill="1" applyBorder="1" applyAlignment="1" applyProtection="1">
      <alignment horizontal="center" vertical="center" wrapText="1"/>
      <protection locked="0"/>
    </xf>
    <xf numFmtId="44" fontId="3" fillId="4" borderId="51" xfId="2" applyFont="1" applyFill="1" applyBorder="1" applyAlignment="1" applyProtection="1">
      <alignment horizontal="center" vertical="center" wrapText="1"/>
      <protection locked="0"/>
    </xf>
    <xf numFmtId="44" fontId="3" fillId="4" borderId="52" xfId="2" applyFont="1" applyFill="1" applyBorder="1" applyAlignment="1" applyProtection="1">
      <alignment horizontal="center" vertical="center" wrapText="1"/>
      <protection locked="0"/>
    </xf>
    <xf numFmtId="44" fontId="3" fillId="4" borderId="53" xfId="2" applyFont="1" applyFill="1" applyBorder="1" applyAlignment="1" applyProtection="1">
      <alignment horizontal="center" vertical="center" wrapText="1"/>
      <protection locked="0"/>
    </xf>
    <xf numFmtId="44" fontId="3" fillId="4" borderId="41" xfId="2" applyFont="1" applyFill="1" applyBorder="1" applyAlignment="1" applyProtection="1">
      <alignment horizontal="center" vertical="center" wrapText="1"/>
      <protection locked="0"/>
    </xf>
    <xf numFmtId="44" fontId="3" fillId="4" borderId="42" xfId="2" applyFont="1" applyFill="1" applyBorder="1" applyAlignment="1" applyProtection="1">
      <alignment horizontal="center" vertical="center" wrapText="1"/>
      <protection locked="0"/>
    </xf>
    <xf numFmtId="44" fontId="3" fillId="4" borderId="37" xfId="2" applyFont="1" applyFill="1" applyBorder="1" applyAlignment="1">
      <alignment horizontal="center" vertical="center" wrapText="1"/>
    </xf>
    <xf numFmtId="44" fontId="3" fillId="4" borderId="39" xfId="2" applyFont="1" applyFill="1" applyBorder="1" applyAlignment="1">
      <alignment horizontal="center" vertical="center" wrapText="1"/>
    </xf>
    <xf numFmtId="44" fontId="3" fillId="4" borderId="50" xfId="2" applyFont="1" applyFill="1" applyBorder="1" applyAlignment="1">
      <alignment horizontal="center" vertical="center" wrapText="1"/>
    </xf>
    <xf numFmtId="44" fontId="3" fillId="4" borderId="41" xfId="2" applyFont="1" applyFill="1" applyBorder="1" applyAlignment="1">
      <alignment horizontal="center" vertical="center" wrapText="1"/>
    </xf>
    <xf numFmtId="10" fontId="0" fillId="6" borderId="33" xfId="0" applyNumberFormat="1" applyFill="1" applyBorder="1" applyAlignment="1">
      <alignment horizontal="center" vertical="center" wrapText="1"/>
    </xf>
    <xf numFmtId="0" fontId="3" fillId="5" borderId="21" xfId="0" applyFont="1" applyFill="1" applyBorder="1" applyAlignment="1" applyProtection="1">
      <alignment horizontal="center" vertical="center" wrapText="1"/>
      <protection locked="0"/>
    </xf>
    <xf numFmtId="164" fontId="3" fillId="5" borderId="22" xfId="0" applyNumberFormat="1"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164" fontId="3" fillId="5" borderId="23" xfId="0" applyNumberFormat="1"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164" fontId="3" fillId="5" borderId="9" xfId="0" applyNumberFormat="1" applyFont="1" applyFill="1" applyBorder="1" applyAlignment="1" applyProtection="1">
      <alignment horizontal="center" vertical="center" wrapText="1"/>
      <protection locked="0"/>
    </xf>
    <xf numFmtId="44" fontId="0" fillId="0" borderId="0" xfId="0" applyNumberFormat="1" applyProtection="1">
      <protection locked="0"/>
    </xf>
    <xf numFmtId="0" fontId="3" fillId="0" borderId="24" xfId="0" applyFont="1" applyBorder="1" applyAlignment="1">
      <alignment horizontal="left" vertical="center" wrapText="1"/>
    </xf>
    <xf numFmtId="0" fontId="3" fillId="0" borderId="23" xfId="0" applyFont="1" applyBorder="1" applyAlignment="1">
      <alignment horizontal="left" vertical="center" wrapText="1"/>
    </xf>
    <xf numFmtId="0" fontId="17" fillId="0" borderId="0" xfId="0" applyFont="1" applyProtection="1">
      <protection locked="0"/>
    </xf>
    <xf numFmtId="0" fontId="1" fillId="16" borderId="61" xfId="0" applyFont="1" applyFill="1" applyBorder="1" applyAlignment="1">
      <alignment horizontal="center" vertical="center" wrapText="1"/>
    </xf>
    <xf numFmtId="0" fontId="6" fillId="16" borderId="62" xfId="0" applyFont="1" applyFill="1" applyBorder="1" applyAlignment="1">
      <alignment horizontal="justify" vertical="center" wrapText="1"/>
    </xf>
    <xf numFmtId="0" fontId="6" fillId="16" borderId="63" xfId="0" applyFont="1" applyFill="1" applyBorder="1" applyAlignment="1">
      <alignment horizontal="left" vertical="center" wrapText="1"/>
    </xf>
    <xf numFmtId="0" fontId="3" fillId="5" borderId="64" xfId="0" applyFont="1" applyFill="1" applyBorder="1" applyAlignment="1" applyProtection="1">
      <alignment horizontal="center" vertical="center" wrapText="1"/>
      <protection locked="0"/>
    </xf>
    <xf numFmtId="3" fontId="20" fillId="4" borderId="65" xfId="0" applyNumberFormat="1" applyFont="1" applyFill="1" applyBorder="1" applyAlignment="1" applyProtection="1">
      <alignment horizontal="center" vertical="center" wrapText="1"/>
      <protection locked="0"/>
    </xf>
    <xf numFmtId="3" fontId="20" fillId="7" borderId="65" xfId="0" applyNumberFormat="1" applyFont="1" applyFill="1" applyBorder="1" applyAlignment="1" applyProtection="1">
      <alignment horizontal="center" vertical="center" wrapText="1"/>
      <protection locked="0"/>
    </xf>
    <xf numFmtId="10" fontId="22" fillId="6" borderId="66" xfId="0" applyNumberFormat="1" applyFont="1" applyFill="1" applyBorder="1" applyAlignment="1">
      <alignment horizontal="center" vertical="center" wrapText="1"/>
    </xf>
    <xf numFmtId="0" fontId="3" fillId="5" borderId="68" xfId="0" applyFont="1" applyFill="1" applyBorder="1" applyAlignment="1">
      <alignment horizontal="left" vertical="center" wrapText="1"/>
    </xf>
    <xf numFmtId="3" fontId="20" fillId="7" borderId="68" xfId="0" applyNumberFormat="1" applyFont="1" applyFill="1" applyBorder="1" applyAlignment="1" applyProtection="1">
      <alignment horizontal="center" vertical="center" wrapText="1"/>
      <protection locked="0"/>
    </xf>
    <xf numFmtId="10" fontId="22" fillId="6" borderId="68" xfId="0" applyNumberFormat="1" applyFont="1" applyFill="1" applyBorder="1" applyAlignment="1">
      <alignment horizontal="center" vertical="center" wrapText="1"/>
    </xf>
    <xf numFmtId="3" fontId="23" fillId="7" borderId="68" xfId="0" applyNumberFormat="1" applyFont="1" applyFill="1" applyBorder="1" applyAlignment="1" applyProtection="1">
      <alignment horizontal="center" vertical="center" wrapText="1"/>
      <protection locked="0"/>
    </xf>
    <xf numFmtId="3" fontId="23" fillId="4" borderId="68" xfId="0" applyNumberFormat="1" applyFont="1" applyFill="1" applyBorder="1" applyAlignment="1" applyProtection="1">
      <alignment horizontal="center" vertical="center" wrapText="1"/>
      <protection locked="0"/>
    </xf>
    <xf numFmtId="0" fontId="5" fillId="9" borderId="67" xfId="0" applyFont="1" applyFill="1" applyBorder="1" applyAlignment="1">
      <alignment horizontal="center" vertical="center" wrapText="1"/>
    </xf>
    <xf numFmtId="0" fontId="18" fillId="13" borderId="68" xfId="0" applyFont="1" applyFill="1" applyBorder="1" applyAlignment="1">
      <alignment horizontal="justify" vertical="center" wrapText="1"/>
    </xf>
    <xf numFmtId="0" fontId="5" fillId="13" borderId="68" xfId="0" applyFont="1" applyFill="1" applyBorder="1" applyAlignment="1">
      <alignment horizontal="left" vertical="center" wrapText="1"/>
    </xf>
    <xf numFmtId="0" fontId="5" fillId="9" borderId="68" xfId="0" applyFont="1" applyFill="1" applyBorder="1" applyAlignment="1" applyProtection="1">
      <alignment horizontal="center" vertical="center" wrapText="1"/>
      <protection locked="0"/>
    </xf>
    <xf numFmtId="0" fontId="14" fillId="13" borderId="68" xfId="0" applyFont="1" applyFill="1" applyBorder="1" applyAlignment="1">
      <alignment horizontal="left" vertical="center" wrapText="1"/>
    </xf>
    <xf numFmtId="3" fontId="24" fillId="13" borderId="68" xfId="0" applyNumberFormat="1" applyFont="1" applyFill="1" applyBorder="1" applyAlignment="1" applyProtection="1">
      <alignment horizontal="center" vertical="center" wrapText="1"/>
      <protection locked="0"/>
    </xf>
    <xf numFmtId="3" fontId="20" fillId="4" borderId="68" xfId="0" applyNumberFormat="1" applyFont="1" applyFill="1" applyBorder="1" applyAlignment="1" applyProtection="1">
      <alignment horizontal="center" vertical="center" wrapText="1"/>
      <protection locked="0"/>
    </xf>
    <xf numFmtId="0" fontId="1" fillId="24" borderId="67" xfId="0" applyFont="1" applyFill="1" applyBorder="1" applyAlignment="1">
      <alignment horizontal="center" vertical="center" wrapText="1"/>
    </xf>
    <xf numFmtId="0" fontId="6" fillId="24" borderId="68" xfId="0" applyFont="1" applyFill="1" applyBorder="1" applyAlignment="1">
      <alignment horizontal="justify" vertical="center"/>
    </xf>
    <xf numFmtId="0" fontId="6" fillId="24" borderId="68" xfId="0" applyFont="1" applyFill="1" applyBorder="1" applyAlignment="1">
      <alignment horizontal="left" vertical="center" wrapText="1"/>
    </xf>
    <xf numFmtId="0" fontId="3" fillId="10" borderId="68" xfId="0" applyFont="1" applyFill="1" applyBorder="1" applyAlignment="1" applyProtection="1">
      <alignment horizontal="center" vertical="center" wrapText="1"/>
      <protection locked="0"/>
    </xf>
    <xf numFmtId="0" fontId="20" fillId="10" borderId="68" xfId="0" applyFont="1" applyFill="1" applyBorder="1" applyAlignment="1" applyProtection="1">
      <alignment horizontal="center" vertical="center" wrapText="1"/>
      <protection locked="0"/>
    </xf>
    <xf numFmtId="0" fontId="1" fillId="16" borderId="67" xfId="0" applyFont="1" applyFill="1" applyBorder="1" applyAlignment="1">
      <alignment horizontal="center" vertical="center" wrapText="1"/>
    </xf>
    <xf numFmtId="0" fontId="6" fillId="16" borderId="68" xfId="0" applyFont="1" applyFill="1" applyBorder="1" applyAlignment="1">
      <alignment horizontal="justify" vertical="center" wrapText="1"/>
    </xf>
    <xf numFmtId="0" fontId="6" fillId="6" borderId="68" xfId="0" applyFont="1" applyFill="1" applyBorder="1" applyAlignment="1">
      <alignment horizontal="left" vertical="center" wrapText="1"/>
    </xf>
    <xf numFmtId="0" fontId="3" fillId="5" borderId="68" xfId="0" applyFont="1" applyFill="1" applyBorder="1" applyAlignment="1" applyProtection="1">
      <alignment horizontal="center" vertical="center" wrapText="1"/>
      <protection locked="0"/>
    </xf>
    <xf numFmtId="0" fontId="6" fillId="16" borderId="68" xfId="0" applyFont="1" applyFill="1" applyBorder="1" applyAlignment="1">
      <alignment horizontal="left" vertical="center" wrapText="1"/>
    </xf>
    <xf numFmtId="3" fontId="21" fillId="5" borderId="68" xfId="0" applyNumberFormat="1" applyFont="1" applyFill="1" applyBorder="1" applyAlignment="1" applyProtection="1">
      <alignment horizontal="center" vertical="center" wrapText="1"/>
      <protection locked="0"/>
    </xf>
    <xf numFmtId="0" fontId="1" fillId="14" borderId="67" xfId="0" applyFont="1" applyFill="1" applyBorder="1" applyAlignment="1">
      <alignment horizontal="center" vertical="center" wrapText="1"/>
    </xf>
    <xf numFmtId="0" fontId="1" fillId="14" borderId="68" xfId="0" applyFont="1" applyFill="1" applyBorder="1" applyAlignment="1">
      <alignment horizontal="left" vertical="center" wrapText="1"/>
    </xf>
    <xf numFmtId="0" fontId="1" fillId="16" borderId="68" xfId="0" applyFont="1" applyFill="1" applyBorder="1" applyAlignment="1">
      <alignment horizontal="justify" vertical="center" wrapText="1"/>
    </xf>
    <xf numFmtId="0" fontId="1" fillId="5" borderId="67" xfId="0" applyFont="1" applyFill="1" applyBorder="1" applyAlignment="1">
      <alignment horizontal="center" vertical="center" wrapText="1"/>
    </xf>
    <xf numFmtId="0" fontId="6" fillId="5" borderId="68" xfId="0" applyFont="1" applyFill="1" applyBorder="1" applyAlignment="1">
      <alignment horizontal="justify" vertical="center" wrapText="1"/>
    </xf>
    <xf numFmtId="0" fontId="6" fillId="5" borderId="68" xfId="0" applyFont="1" applyFill="1" applyBorder="1" applyAlignment="1">
      <alignment horizontal="left" vertical="center" wrapText="1"/>
    </xf>
    <xf numFmtId="0" fontId="6" fillId="15" borderId="68" xfId="0" applyFont="1" applyFill="1" applyBorder="1" applyAlignment="1">
      <alignment horizontal="left" vertical="center" wrapText="1"/>
    </xf>
    <xf numFmtId="0" fontId="1" fillId="15" borderId="68" xfId="0" applyFont="1" applyFill="1" applyBorder="1" applyAlignment="1">
      <alignment horizontal="left" vertical="center" wrapText="1"/>
    </xf>
    <xf numFmtId="0" fontId="1" fillId="5" borderId="68" xfId="0" applyFont="1" applyFill="1" applyBorder="1" applyAlignment="1">
      <alignment horizontal="left" vertical="center" wrapText="1"/>
    </xf>
    <xf numFmtId="0" fontId="6" fillId="24" borderId="68" xfId="0" applyFont="1" applyFill="1" applyBorder="1" applyAlignment="1">
      <alignment horizontal="justify" vertical="center" wrapText="1"/>
    </xf>
    <xf numFmtId="0" fontId="6" fillId="10" borderId="68" xfId="0" applyFont="1" applyFill="1" applyBorder="1" applyAlignment="1" applyProtection="1">
      <alignment horizontal="center" vertical="center" wrapText="1"/>
      <protection locked="0"/>
    </xf>
    <xf numFmtId="0" fontId="6" fillId="18" borderId="68" xfId="0" applyFont="1" applyFill="1" applyBorder="1" applyAlignment="1">
      <alignment horizontal="left" vertical="center" wrapText="1"/>
    </xf>
    <xf numFmtId="0" fontId="6" fillId="17" borderId="68" xfId="0" applyFont="1" applyFill="1" applyBorder="1" applyAlignment="1">
      <alignment horizontal="left" vertical="center" wrapText="1"/>
    </xf>
    <xf numFmtId="0" fontId="3" fillId="16" borderId="68" xfId="0" applyFont="1" applyFill="1" applyBorder="1" applyAlignment="1">
      <alignment horizontal="justify" vertical="center" wrapText="1"/>
    </xf>
    <xf numFmtId="0" fontId="6" fillId="24" borderId="68" xfId="0" applyFont="1" applyFill="1" applyBorder="1" applyAlignment="1">
      <alignment horizontal="center" vertical="center" wrapText="1"/>
    </xf>
    <xf numFmtId="0" fontId="1" fillId="19" borderId="68" xfId="0" applyFont="1" applyFill="1" applyBorder="1" applyAlignment="1">
      <alignment horizontal="justify" vertical="center" wrapText="1"/>
    </xf>
    <xf numFmtId="0" fontId="1" fillId="19" borderId="68" xfId="0" applyFont="1" applyFill="1" applyBorder="1" applyAlignment="1">
      <alignment horizontal="left" vertical="center" wrapText="1"/>
    </xf>
    <xf numFmtId="0" fontId="6" fillId="17" borderId="68" xfId="0" applyFont="1" applyFill="1" applyBorder="1" applyAlignment="1">
      <alignment horizontal="justify" vertical="center" wrapText="1"/>
    </xf>
    <xf numFmtId="0" fontId="6" fillId="18" borderId="68" xfId="0" applyFont="1" applyFill="1" applyBorder="1" applyAlignment="1">
      <alignment horizontal="justify" vertical="center" wrapText="1"/>
    </xf>
    <xf numFmtId="0" fontId="6" fillId="19" borderId="68" xfId="0" applyFont="1" applyFill="1" applyBorder="1" applyAlignment="1">
      <alignment horizontal="justify" vertical="center" wrapText="1"/>
    </xf>
    <xf numFmtId="0" fontId="1" fillId="24" borderId="68" xfId="0" applyFont="1" applyFill="1" applyBorder="1" applyAlignment="1">
      <alignment horizontal="left" vertical="center" wrapText="1"/>
    </xf>
    <xf numFmtId="0" fontId="6" fillId="29" borderId="68" xfId="0" applyFont="1" applyFill="1" applyBorder="1" applyAlignment="1">
      <alignment horizontal="left" vertical="center" wrapText="1"/>
    </xf>
    <xf numFmtId="0" fontId="1" fillId="27" borderId="68" xfId="0" applyFont="1" applyFill="1" applyBorder="1" applyAlignment="1">
      <alignment horizontal="left" vertical="center" wrapText="1"/>
    </xf>
    <xf numFmtId="0" fontId="1" fillId="6" borderId="67" xfId="0" applyFont="1" applyFill="1" applyBorder="1" applyAlignment="1">
      <alignment horizontal="center" vertical="center" wrapText="1"/>
    </xf>
    <xf numFmtId="0" fontId="1" fillId="6" borderId="68" xfId="0" applyFont="1" applyFill="1" applyBorder="1" applyAlignment="1">
      <alignment horizontal="justify" vertical="center" wrapText="1"/>
    </xf>
    <xf numFmtId="0" fontId="1" fillId="6" borderId="68" xfId="0" applyFont="1" applyFill="1" applyBorder="1" applyAlignment="1">
      <alignment horizontal="left" vertical="center" wrapText="1"/>
    </xf>
    <xf numFmtId="0" fontId="19" fillId="24" borderId="68" xfId="0" applyFont="1" applyFill="1" applyBorder="1" applyAlignment="1">
      <alignment horizontal="justify" vertical="center" wrapText="1"/>
    </xf>
    <xf numFmtId="0" fontId="2" fillId="27" borderId="68" xfId="0" applyFont="1" applyFill="1" applyBorder="1" applyAlignment="1">
      <alignment horizontal="left" vertical="center" wrapText="1"/>
    </xf>
    <xf numFmtId="0" fontId="1" fillId="18" borderId="68" xfId="0" applyFont="1" applyFill="1" applyBorder="1" applyAlignment="1">
      <alignment horizontal="left" vertical="center" wrapText="1"/>
    </xf>
    <xf numFmtId="0" fontId="6" fillId="28" borderId="68" xfId="0" applyFont="1" applyFill="1" applyBorder="1" applyAlignment="1">
      <alignment horizontal="justify" vertical="center" wrapText="1"/>
    </xf>
    <xf numFmtId="0" fontId="1" fillId="28" borderId="68" xfId="0" applyFont="1" applyFill="1" applyBorder="1" applyAlignment="1">
      <alignment horizontal="left" vertical="center" wrapText="1"/>
    </xf>
    <xf numFmtId="0" fontId="6" fillId="27" borderId="68" xfId="0" applyFont="1" applyFill="1" applyBorder="1" applyAlignment="1">
      <alignment horizontal="left" vertical="center" wrapText="1"/>
    </xf>
    <xf numFmtId="0" fontId="1" fillId="26" borderId="68" xfId="0" applyFont="1" applyFill="1" applyBorder="1" applyAlignment="1">
      <alignment horizontal="left" vertical="center" wrapText="1"/>
    </xf>
    <xf numFmtId="0" fontId="6" fillId="28" borderId="68" xfId="0" applyFont="1" applyFill="1" applyBorder="1" applyAlignment="1">
      <alignment horizontal="left" vertical="center" wrapText="1"/>
    </xf>
    <xf numFmtId="0" fontId="1" fillId="25" borderId="67" xfId="0" applyFont="1" applyFill="1" applyBorder="1" applyAlignment="1">
      <alignment horizontal="center" vertical="center" wrapText="1"/>
    </xf>
    <xf numFmtId="0" fontId="1" fillId="25" borderId="68" xfId="0" applyFont="1" applyFill="1" applyBorder="1" applyAlignment="1">
      <alignment horizontal="justify" vertical="center" wrapText="1"/>
    </xf>
    <xf numFmtId="0" fontId="1" fillId="25" borderId="68" xfId="0" applyFont="1" applyFill="1" applyBorder="1" applyAlignment="1">
      <alignment horizontal="left" vertical="center" wrapText="1"/>
    </xf>
    <xf numFmtId="0" fontId="1" fillId="21" borderId="67" xfId="0" applyFont="1" applyFill="1" applyBorder="1" applyAlignment="1">
      <alignment horizontal="center" vertical="center" wrapText="1"/>
    </xf>
    <xf numFmtId="0" fontId="1" fillId="21" borderId="68" xfId="0" applyFont="1" applyFill="1" applyBorder="1" applyAlignment="1">
      <alignment horizontal="justify" vertical="center" wrapText="1"/>
    </xf>
    <xf numFmtId="0" fontId="1" fillId="21" borderId="68" xfId="0" applyFont="1" applyFill="1" applyBorder="1" applyAlignment="1">
      <alignment horizontal="left" vertical="center" wrapText="1"/>
    </xf>
    <xf numFmtId="0" fontId="1" fillId="16" borderId="68" xfId="0" applyFont="1" applyFill="1" applyBorder="1" applyAlignment="1">
      <alignment horizontal="left" vertical="center" wrapText="1"/>
    </xf>
    <xf numFmtId="0" fontId="1" fillId="21" borderId="68" xfId="0" applyFont="1" applyFill="1" applyBorder="1" applyAlignment="1">
      <alignment horizontal="center" vertical="center" wrapText="1"/>
    </xf>
    <xf numFmtId="0" fontId="3" fillId="16" borderId="68" xfId="0" applyFont="1" applyFill="1" applyBorder="1" applyAlignment="1">
      <alignment horizontal="left" vertical="center" wrapText="1"/>
    </xf>
    <xf numFmtId="0" fontId="3" fillId="24" borderId="68" xfId="0" applyFont="1" applyFill="1" applyBorder="1" applyAlignment="1">
      <alignment horizontal="justify" vertical="center" wrapText="1"/>
    </xf>
    <xf numFmtId="0" fontId="3" fillId="24" borderId="68" xfId="0" applyFont="1" applyFill="1" applyBorder="1" applyAlignment="1">
      <alignment horizontal="left" vertical="center" wrapText="1"/>
    </xf>
    <xf numFmtId="0" fontId="4" fillId="29" borderId="68" xfId="0" applyFont="1" applyFill="1" applyBorder="1" applyAlignment="1">
      <alignment horizontal="left" vertical="center" wrapText="1"/>
    </xf>
    <xf numFmtId="0" fontId="4" fillId="26" borderId="68" xfId="0" applyFont="1" applyFill="1" applyBorder="1" applyAlignment="1">
      <alignment horizontal="justify" vertical="center" wrapText="1"/>
    </xf>
    <xf numFmtId="0" fontId="4" fillId="26" borderId="68" xfId="0" applyFont="1" applyFill="1" applyBorder="1" applyAlignment="1">
      <alignment horizontal="left" vertical="center" wrapText="1"/>
    </xf>
    <xf numFmtId="0" fontId="3" fillId="17" borderId="68" xfId="0" applyFont="1" applyFill="1" applyBorder="1" applyAlignment="1">
      <alignment horizontal="justify" vertical="center" wrapText="1"/>
    </xf>
    <xf numFmtId="0" fontId="3" fillId="17" borderId="68" xfId="0" applyFont="1" applyFill="1" applyBorder="1" applyAlignment="1">
      <alignment horizontal="left" vertical="center" wrapText="1"/>
    </xf>
    <xf numFmtId="0" fontId="4" fillId="24" borderId="68" xfId="0" applyFont="1" applyFill="1" applyBorder="1" applyAlignment="1">
      <alignment horizontal="left" vertical="center" wrapText="1"/>
    </xf>
    <xf numFmtId="0" fontId="4" fillId="16" borderId="68" xfId="0" applyFont="1" applyFill="1" applyBorder="1" applyAlignment="1">
      <alignment horizontal="justify" vertical="center" wrapText="1"/>
    </xf>
    <xf numFmtId="0" fontId="6" fillId="10" borderId="69" xfId="0" applyFont="1" applyFill="1" applyBorder="1" applyAlignment="1" applyProtection="1">
      <alignment horizontal="justify" vertical="center" wrapText="1"/>
      <protection locked="0"/>
    </xf>
    <xf numFmtId="0" fontId="14" fillId="23" borderId="69" xfId="0" applyFont="1" applyFill="1" applyBorder="1" applyAlignment="1" applyProtection="1">
      <alignment vertical="center" wrapText="1"/>
      <protection locked="0"/>
    </xf>
    <xf numFmtId="0" fontId="1" fillId="20" borderId="69" xfId="0" applyFont="1" applyFill="1" applyBorder="1" applyAlignment="1" applyProtection="1">
      <alignment horizontal="justify" vertical="center" wrapText="1"/>
      <protection locked="0"/>
    </xf>
    <xf numFmtId="0" fontId="1" fillId="30" borderId="69" xfId="0" applyFont="1" applyFill="1" applyBorder="1" applyAlignment="1" applyProtection="1">
      <alignment horizontal="justify" vertical="center" wrapText="1"/>
      <protection locked="0"/>
    </xf>
    <xf numFmtId="0" fontId="1" fillId="22" borderId="69" xfId="0" applyFont="1" applyFill="1" applyBorder="1" applyAlignment="1" applyProtection="1">
      <alignment horizontal="justify" vertical="center" wrapText="1"/>
      <protection locked="0"/>
    </xf>
    <xf numFmtId="0" fontId="6" fillId="22" borderId="69" xfId="0" applyFont="1" applyFill="1" applyBorder="1" applyAlignment="1" applyProtection="1">
      <alignment horizontal="justify" vertical="center" wrapText="1"/>
      <protection locked="0"/>
    </xf>
    <xf numFmtId="0" fontId="1" fillId="31" borderId="69" xfId="0" applyFont="1" applyFill="1" applyBorder="1" applyAlignment="1" applyProtection="1">
      <alignment horizontal="justify" vertical="center" wrapText="1"/>
      <protection locked="0"/>
    </xf>
    <xf numFmtId="0" fontId="3" fillId="7" borderId="23" xfId="0" applyFont="1" applyFill="1" applyBorder="1" applyAlignment="1">
      <alignment horizontal="left" vertical="center" wrapText="1"/>
    </xf>
    <xf numFmtId="10" fontId="22" fillId="6" borderId="70" xfId="0" applyNumberFormat="1" applyFont="1" applyFill="1" applyBorder="1" applyAlignment="1">
      <alignment horizontal="center" vertical="center" wrapText="1"/>
    </xf>
    <xf numFmtId="10" fontId="22" fillId="6" borderId="71" xfId="0" applyNumberFormat="1" applyFont="1" applyFill="1" applyBorder="1" applyAlignment="1">
      <alignment horizontal="center" vertical="center" wrapText="1"/>
    </xf>
    <xf numFmtId="0" fontId="1" fillId="22" borderId="72" xfId="0" applyFont="1" applyFill="1" applyBorder="1" applyAlignment="1" applyProtection="1">
      <alignment horizontal="justify" vertical="center" wrapText="1"/>
      <protection locked="0"/>
    </xf>
    <xf numFmtId="10" fontId="22" fillId="6" borderId="73" xfId="0" applyNumberFormat="1" applyFont="1" applyFill="1" applyBorder="1" applyAlignment="1">
      <alignment horizontal="center" vertical="center" wrapText="1"/>
    </xf>
    <xf numFmtId="10" fontId="22" fillId="6" borderId="74" xfId="0" applyNumberFormat="1" applyFont="1" applyFill="1" applyBorder="1" applyAlignment="1">
      <alignment horizontal="center" vertical="center" wrapText="1"/>
    </xf>
    <xf numFmtId="3" fontId="20" fillId="4" borderId="75" xfId="0" applyNumberFormat="1" applyFont="1" applyFill="1" applyBorder="1" applyAlignment="1" applyProtection="1">
      <alignment horizontal="center" vertical="center" wrapText="1"/>
      <protection locked="0"/>
    </xf>
    <xf numFmtId="3" fontId="20" fillId="4" borderId="76" xfId="0" applyNumberFormat="1" applyFont="1" applyFill="1" applyBorder="1" applyAlignment="1" applyProtection="1">
      <alignment horizontal="center" vertical="center" wrapText="1"/>
      <protection locked="0"/>
    </xf>
    <xf numFmtId="3" fontId="20" fillId="4" borderId="77" xfId="0" applyNumberFormat="1" applyFont="1" applyFill="1" applyBorder="1" applyAlignment="1" applyProtection="1">
      <alignment horizontal="center" vertical="center" wrapText="1"/>
      <protection locked="0"/>
    </xf>
    <xf numFmtId="0" fontId="1" fillId="16" borderId="64" xfId="0" applyFont="1" applyFill="1" applyBorder="1" applyAlignment="1">
      <alignment horizontal="left" vertical="center" wrapText="1"/>
    </xf>
    <xf numFmtId="3" fontId="21" fillId="5" borderId="70" xfId="0" applyNumberFormat="1" applyFont="1" applyFill="1" applyBorder="1" applyAlignment="1" applyProtection="1">
      <alignment horizontal="center" vertical="center" wrapText="1"/>
      <protection locked="0"/>
    </xf>
    <xf numFmtId="10" fontId="22" fillId="6" borderId="78" xfId="0" applyNumberFormat="1" applyFont="1" applyFill="1" applyBorder="1" applyAlignment="1">
      <alignment horizontal="center" vertical="center" wrapText="1"/>
    </xf>
    <xf numFmtId="10" fontId="22" fillId="6" borderId="79" xfId="0" applyNumberFormat="1" applyFont="1" applyFill="1" applyBorder="1" applyAlignment="1">
      <alignment horizontal="center" vertical="center" wrapText="1"/>
    </xf>
    <xf numFmtId="1" fontId="21" fillId="5" borderId="81" xfId="1" applyNumberFormat="1" applyFont="1" applyFill="1" applyBorder="1" applyAlignment="1">
      <alignment horizontal="center" vertical="center" wrapText="1"/>
    </xf>
    <xf numFmtId="0" fontId="3" fillId="5" borderId="81" xfId="0" applyFont="1" applyFill="1" applyBorder="1" applyAlignment="1">
      <alignment horizontal="left" vertical="center" wrapText="1"/>
    </xf>
    <xf numFmtId="0" fontId="2" fillId="5" borderId="80" xfId="0" applyFont="1" applyFill="1" applyBorder="1" applyAlignment="1">
      <alignment horizontal="center" vertical="center" wrapText="1"/>
    </xf>
    <xf numFmtId="0" fontId="3" fillId="5" borderId="81" xfId="0" applyFont="1" applyFill="1" applyBorder="1" applyAlignment="1">
      <alignment horizontal="center" vertical="center" wrapText="1"/>
    </xf>
    <xf numFmtId="0" fontId="3" fillId="5" borderId="81" xfId="0" applyFont="1" applyFill="1" applyBorder="1" applyAlignment="1">
      <alignment horizontal="justify" vertical="center" wrapText="1"/>
    </xf>
    <xf numFmtId="0" fontId="20" fillId="10" borderId="81" xfId="0" applyFont="1" applyFill="1" applyBorder="1" applyAlignment="1">
      <alignment horizontal="center" vertical="center" wrapText="1"/>
    </xf>
    <xf numFmtId="0" fontId="8" fillId="8" borderId="60" xfId="0" applyFont="1" applyFill="1" applyBorder="1" applyAlignment="1" applyProtection="1">
      <alignment horizontal="center" vertical="center" wrapText="1"/>
      <protection locked="0"/>
    </xf>
    <xf numFmtId="1" fontId="20" fillId="10" borderId="81" xfId="1" applyNumberFormat="1" applyFont="1" applyFill="1" applyBorder="1" applyAlignment="1">
      <alignment horizontal="center" vertical="center" wrapText="1"/>
    </xf>
    <xf numFmtId="1" fontId="20" fillId="5" borderId="81" xfId="1" applyNumberFormat="1" applyFont="1" applyFill="1" applyBorder="1" applyAlignment="1">
      <alignment horizontal="center" vertical="center" wrapText="1"/>
    </xf>
    <xf numFmtId="1" fontId="21" fillId="5" borderId="81" xfId="0" applyNumberFormat="1" applyFont="1" applyFill="1" applyBorder="1" applyAlignment="1">
      <alignment horizontal="center" vertical="center" wrapText="1"/>
    </xf>
    <xf numFmtId="1" fontId="21" fillId="0" borderId="81" xfId="0" applyNumberFormat="1" applyFont="1" applyBorder="1" applyAlignment="1">
      <alignment horizontal="center" vertical="center" wrapText="1"/>
    </xf>
    <xf numFmtId="3" fontId="20" fillId="7" borderId="81" xfId="0" applyNumberFormat="1" applyFont="1" applyFill="1" applyBorder="1" applyAlignment="1" applyProtection="1">
      <alignment horizontal="center" vertical="center" wrapText="1"/>
      <protection locked="0"/>
    </xf>
    <xf numFmtId="10" fontId="22" fillId="6" borderId="81" xfId="0" applyNumberFormat="1" applyFont="1" applyFill="1" applyBorder="1" applyAlignment="1">
      <alignment horizontal="center" vertical="center" wrapText="1"/>
    </xf>
    <xf numFmtId="10" fontId="22" fillId="32" borderId="81" xfId="0" applyNumberFormat="1" applyFont="1" applyFill="1" applyBorder="1" applyAlignment="1">
      <alignment horizontal="center" vertical="center" wrapText="1"/>
    </xf>
    <xf numFmtId="0" fontId="6" fillId="10" borderId="82" xfId="0" applyFont="1" applyFill="1" applyBorder="1" applyAlignment="1">
      <alignment horizontal="justify" vertical="center" wrapText="1"/>
    </xf>
    <xf numFmtId="0" fontId="9" fillId="8" borderId="0" xfId="0" applyFont="1" applyFill="1" applyAlignment="1" applyProtection="1">
      <alignment horizontal="center" vertical="center"/>
      <protection locked="0"/>
    </xf>
    <xf numFmtId="0" fontId="9" fillId="8" borderId="85" xfId="0" applyFont="1" applyFill="1" applyBorder="1" applyAlignment="1" applyProtection="1">
      <alignment horizontal="center" vertical="center" wrapText="1"/>
      <protection locked="0"/>
    </xf>
    <xf numFmtId="0" fontId="9" fillId="8" borderId="86" xfId="0" applyFont="1" applyFill="1" applyBorder="1" applyAlignment="1" applyProtection="1">
      <alignment horizontal="center" vertical="center" wrapText="1"/>
      <protection locked="0"/>
    </xf>
    <xf numFmtId="0" fontId="4" fillId="10" borderId="4" xfId="0" applyFont="1" applyFill="1" applyBorder="1" applyAlignment="1" applyProtection="1">
      <alignment horizontal="center" vertical="center" wrapText="1"/>
      <protection locked="0"/>
    </xf>
    <xf numFmtId="0" fontId="1" fillId="5" borderId="87" xfId="0"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0" fontId="4" fillId="10" borderId="88" xfId="0" applyFont="1" applyFill="1" applyBorder="1" applyAlignment="1" applyProtection="1">
      <alignment horizontal="center" vertical="center" wrapText="1"/>
      <protection locked="0"/>
    </xf>
    <xf numFmtId="0" fontId="1" fillId="5" borderId="89" xfId="0" applyFont="1" applyFill="1" applyBorder="1" applyAlignment="1" applyProtection="1">
      <alignment horizontal="center" vertical="center" wrapText="1"/>
      <protection locked="0"/>
    </xf>
    <xf numFmtId="0" fontId="1" fillId="4" borderId="89"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 fillId="5" borderId="90" xfId="0" applyFont="1" applyFill="1" applyBorder="1" applyAlignment="1" applyProtection="1">
      <alignment horizontal="center" vertical="center" wrapText="1"/>
      <protection locked="0"/>
    </xf>
    <xf numFmtId="0" fontId="1" fillId="2" borderId="89"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2" borderId="88" xfId="0" applyFont="1" applyFill="1" applyBorder="1" applyAlignment="1" applyProtection="1">
      <alignment horizontal="center" vertical="center" wrapText="1"/>
      <protection locked="0"/>
    </xf>
    <xf numFmtId="10" fontId="0" fillId="6" borderId="92" xfId="0" applyNumberFormat="1" applyFill="1" applyBorder="1" applyAlignment="1" applyProtection="1">
      <alignment horizontal="center" vertical="center" wrapText="1"/>
      <protection locked="0"/>
    </xf>
    <xf numFmtId="10" fontId="0" fillId="6" borderId="93" xfId="0" applyNumberFormat="1" applyFill="1" applyBorder="1" applyAlignment="1" applyProtection="1">
      <alignment horizontal="center" vertical="center" wrapText="1"/>
      <protection locked="0"/>
    </xf>
    <xf numFmtId="10" fontId="0" fillId="6" borderId="94" xfId="0" applyNumberFormat="1" applyFill="1" applyBorder="1" applyAlignment="1" applyProtection="1">
      <alignment horizontal="center" vertical="center" wrapText="1"/>
      <protection locked="0"/>
    </xf>
    <xf numFmtId="10" fontId="0" fillId="6" borderId="26" xfId="0" applyNumberFormat="1" applyFill="1" applyBorder="1" applyAlignment="1" applyProtection="1">
      <alignment horizontal="center" vertical="center" wrapText="1"/>
      <protection locked="0"/>
    </xf>
    <xf numFmtId="10" fontId="0" fillId="6" borderId="95" xfId="0" applyNumberFormat="1" applyFill="1" applyBorder="1" applyAlignment="1" applyProtection="1">
      <alignment horizontal="center" vertical="center" wrapText="1"/>
      <protection locked="0"/>
    </xf>
    <xf numFmtId="10" fontId="0" fillId="6" borderId="96" xfId="0" applyNumberFormat="1" applyFill="1" applyBorder="1" applyAlignment="1" applyProtection="1">
      <alignment horizontal="center" vertical="center" wrapText="1"/>
      <protection locked="0"/>
    </xf>
    <xf numFmtId="10" fontId="0" fillId="6" borderId="97" xfId="0" applyNumberFormat="1" applyFill="1" applyBorder="1" applyAlignment="1" applyProtection="1">
      <alignment horizontal="center" vertical="center" wrapText="1"/>
      <protection locked="0"/>
    </xf>
    <xf numFmtId="10" fontId="0" fillId="6" borderId="98" xfId="0" applyNumberFormat="1" applyFill="1" applyBorder="1" applyAlignment="1" applyProtection="1">
      <alignment horizontal="center" vertical="center" wrapText="1"/>
      <protection locked="0"/>
    </xf>
    <xf numFmtId="0" fontId="3" fillId="0" borderId="9" xfId="0" applyFont="1" applyBorder="1" applyAlignment="1">
      <alignment horizontal="left" vertical="center" wrapText="1"/>
    </xf>
    <xf numFmtId="10" fontId="0" fillId="6" borderId="100" xfId="0" applyNumberFormat="1" applyFill="1" applyBorder="1" applyAlignment="1" applyProtection="1">
      <alignment horizontal="center" vertical="center" wrapText="1"/>
      <protection locked="0"/>
    </xf>
    <xf numFmtId="10" fontId="0" fillId="6" borderId="99" xfId="0" applyNumberFormat="1" applyFill="1" applyBorder="1" applyAlignment="1" applyProtection="1">
      <alignment horizontal="center" vertical="center" wrapText="1"/>
      <protection locked="0"/>
    </xf>
    <xf numFmtId="10" fontId="0" fillId="6" borderId="101" xfId="0" applyNumberFormat="1" applyFill="1" applyBorder="1" applyAlignment="1" applyProtection="1">
      <alignment horizontal="center" vertical="center" wrapText="1"/>
      <protection locked="0"/>
    </xf>
    <xf numFmtId="10" fontId="0" fillId="6" borderId="102" xfId="0" applyNumberFormat="1" applyFill="1" applyBorder="1" applyAlignment="1" applyProtection="1">
      <alignment horizontal="center" vertical="center" wrapText="1"/>
      <protection locked="0"/>
    </xf>
    <xf numFmtId="10" fontId="0" fillId="6" borderId="100" xfId="0" applyNumberFormat="1" applyFill="1" applyBorder="1" applyAlignment="1">
      <alignment horizontal="center" vertical="center" wrapText="1"/>
    </xf>
    <xf numFmtId="10" fontId="0" fillId="6" borderId="101" xfId="0" applyNumberFormat="1" applyFill="1" applyBorder="1" applyAlignment="1">
      <alignment horizontal="center" vertical="center" wrapText="1"/>
    </xf>
    <xf numFmtId="10" fontId="0" fillId="6" borderId="102" xfId="0" applyNumberFormat="1" applyFill="1" applyBorder="1" applyAlignment="1">
      <alignment horizontal="center" vertical="center" wrapText="1"/>
    </xf>
    <xf numFmtId="0" fontId="5" fillId="7" borderId="5" xfId="0" applyFont="1" applyFill="1" applyBorder="1" applyAlignment="1" applyProtection="1">
      <alignment horizontal="center" vertical="center" wrapText="1"/>
      <protection locked="0"/>
    </xf>
    <xf numFmtId="0" fontId="5" fillId="7" borderId="44"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7" xfId="0" applyFont="1" applyFill="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protection locked="0"/>
    </xf>
    <xf numFmtId="0" fontId="15" fillId="0" borderId="28" xfId="0" applyFont="1" applyBorder="1" applyAlignment="1" applyProtection="1">
      <alignment horizontal="center" vertical="top" wrapText="1"/>
      <protection locked="0"/>
    </xf>
    <xf numFmtId="0" fontId="15" fillId="0" borderId="28" xfId="0" applyFont="1" applyBorder="1" applyAlignment="1" applyProtection="1">
      <alignment horizontal="center" vertical="top"/>
      <protection locked="0"/>
    </xf>
    <xf numFmtId="3" fontId="4" fillId="10" borderId="5" xfId="0" applyNumberFormat="1" applyFont="1" applyFill="1" applyBorder="1" applyAlignment="1" applyProtection="1">
      <alignment horizontal="center" vertical="center" wrapText="1"/>
      <protection locked="0"/>
    </xf>
    <xf numFmtId="3" fontId="4" fillId="10" borderId="6" xfId="0" applyNumberFormat="1" applyFont="1" applyFill="1" applyBorder="1" applyAlignment="1" applyProtection="1">
      <alignment horizontal="center" vertical="center" wrapText="1"/>
      <protection locked="0"/>
    </xf>
    <xf numFmtId="3" fontId="4" fillId="10" borderId="7" xfId="0" applyNumberFormat="1" applyFont="1" applyFill="1" applyBorder="1" applyAlignment="1" applyProtection="1">
      <alignment horizontal="center" vertical="center" wrapText="1"/>
      <protection locked="0"/>
    </xf>
    <xf numFmtId="0" fontId="5" fillId="9" borderId="10" xfId="0" applyFont="1" applyFill="1" applyBorder="1" applyAlignment="1" applyProtection="1">
      <alignment horizontal="center" vertical="center" wrapText="1"/>
      <protection locked="0"/>
    </xf>
    <xf numFmtId="0" fontId="5" fillId="9" borderId="9" xfId="0" applyFont="1" applyFill="1" applyBorder="1" applyAlignment="1" applyProtection="1">
      <alignment horizontal="center" vertical="center" wrapText="1"/>
      <protection locked="0"/>
    </xf>
    <xf numFmtId="0" fontId="1" fillId="7" borderId="67" xfId="0" applyFont="1" applyFill="1" applyBorder="1" applyAlignment="1" applyProtection="1">
      <alignment horizontal="center" vertical="center" wrapText="1"/>
      <protection locked="0"/>
    </xf>
    <xf numFmtId="0" fontId="1" fillId="7" borderId="68"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5" fillId="9" borderId="11" xfId="0" applyFont="1" applyFill="1" applyBorder="1" applyAlignment="1" applyProtection="1">
      <alignment horizontal="center" vertical="center" wrapText="1"/>
      <protection locked="0"/>
    </xf>
    <xf numFmtId="0" fontId="10" fillId="8" borderId="8" xfId="0"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10" fillId="8" borderId="3" xfId="0" applyFont="1" applyFill="1" applyBorder="1" applyAlignment="1" applyProtection="1">
      <alignment horizontal="center" vertical="center" wrapText="1"/>
      <protection locked="0"/>
    </xf>
    <xf numFmtId="0" fontId="10" fillId="8" borderId="16" xfId="0" applyFont="1" applyFill="1" applyBorder="1" applyAlignment="1" applyProtection="1">
      <alignment horizontal="center" vertical="center" wrapText="1"/>
      <protection locked="0"/>
    </xf>
    <xf numFmtId="0" fontId="10" fillId="8" borderId="0" xfId="0" applyFont="1" applyFill="1" applyAlignment="1" applyProtection="1">
      <alignment horizontal="center" vertical="center" wrapText="1"/>
      <protection locked="0"/>
    </xf>
    <xf numFmtId="0" fontId="10" fillId="8" borderId="25" xfId="0" applyFont="1" applyFill="1" applyBorder="1" applyAlignment="1" applyProtection="1">
      <alignment horizontal="center" vertical="center" wrapText="1"/>
      <protection locked="0"/>
    </xf>
    <xf numFmtId="0" fontId="10" fillId="8" borderId="26" xfId="0" applyFont="1" applyFill="1" applyBorder="1" applyAlignment="1" applyProtection="1">
      <alignment horizontal="center" vertical="center" wrapText="1"/>
      <protection locked="0"/>
    </xf>
    <xf numFmtId="0" fontId="10" fillId="8" borderId="27" xfId="0" applyFont="1" applyFill="1" applyBorder="1" applyAlignment="1" applyProtection="1">
      <alignment horizontal="center" vertical="center" wrapText="1"/>
      <protection locked="0"/>
    </xf>
    <xf numFmtId="0" fontId="10" fillId="8" borderId="11" xfId="0" applyFont="1" applyFill="1" applyBorder="1" applyAlignment="1" applyProtection="1">
      <alignment horizontal="center" vertical="center" wrapText="1"/>
      <protection locked="0"/>
    </xf>
    <xf numFmtId="0" fontId="1" fillId="5" borderId="67" xfId="0" applyFont="1" applyFill="1" applyBorder="1" applyAlignment="1">
      <alignment horizontal="center" vertical="center" wrapText="1"/>
    </xf>
    <xf numFmtId="0" fontId="6" fillId="5" borderId="68" xfId="0" applyFont="1" applyFill="1" applyBorder="1" applyAlignment="1">
      <alignment horizontal="left" vertical="center" wrapText="1"/>
    </xf>
    <xf numFmtId="0" fontId="8" fillId="9" borderId="59" xfId="0" applyFont="1" applyFill="1" applyBorder="1" applyAlignment="1" applyProtection="1">
      <alignment horizontal="center" vertical="center" wrapText="1"/>
      <protection locked="0"/>
    </xf>
    <xf numFmtId="0" fontId="8" fillId="9" borderId="55" xfId="0" applyFont="1" applyFill="1" applyBorder="1" applyAlignment="1" applyProtection="1">
      <alignment horizontal="center" vertical="center" wrapText="1"/>
      <protection locked="0"/>
    </xf>
    <xf numFmtId="0" fontId="8" fillId="9" borderId="91" xfId="0" applyFont="1" applyFill="1" applyBorder="1" applyAlignment="1" applyProtection="1">
      <alignment horizontal="center" vertical="center" wrapText="1"/>
      <protection locked="0"/>
    </xf>
    <xf numFmtId="0" fontId="9" fillId="8" borderId="54" xfId="0" applyFont="1" applyFill="1" applyBorder="1" applyAlignment="1" applyProtection="1">
      <alignment horizontal="center" vertical="center" wrapText="1"/>
      <protection locked="0"/>
    </xf>
    <xf numFmtId="0" fontId="9" fillId="8" borderId="83" xfId="0" applyFont="1" applyFill="1" applyBorder="1" applyAlignment="1" applyProtection="1">
      <alignment horizontal="center" vertical="center" wrapText="1"/>
      <protection locked="0"/>
    </xf>
    <xf numFmtId="0" fontId="9" fillId="8" borderId="15" xfId="0" applyFont="1" applyFill="1" applyBorder="1" applyAlignment="1" applyProtection="1">
      <alignment horizontal="center" vertical="center" wrapText="1"/>
      <protection locked="0"/>
    </xf>
    <xf numFmtId="0" fontId="9" fillId="8" borderId="84"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center" vertical="center" wrapText="1"/>
      <protection locked="0"/>
    </xf>
    <xf numFmtId="0" fontId="9" fillId="8" borderId="13" xfId="0" applyFont="1" applyFill="1" applyBorder="1" applyAlignment="1" applyProtection="1">
      <alignment horizontal="center" vertical="center" wrapText="1"/>
      <protection locked="0"/>
    </xf>
    <xf numFmtId="0" fontId="9" fillId="8" borderId="14" xfId="0" applyFont="1" applyFill="1" applyBorder="1" applyAlignment="1" applyProtection="1">
      <alignment horizontal="center" vertical="center" wrapText="1"/>
      <protection locked="0"/>
    </xf>
    <xf numFmtId="0" fontId="8" fillId="8" borderId="57" xfId="0" applyFont="1" applyFill="1" applyBorder="1" applyAlignment="1" applyProtection="1">
      <alignment horizontal="center" vertical="center" wrapText="1"/>
      <protection locked="0"/>
    </xf>
    <xf numFmtId="0" fontId="8" fillId="8" borderId="58"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protection locked="0"/>
    </xf>
    <xf numFmtId="0" fontId="9" fillId="8" borderId="56" xfId="0" applyFont="1" applyFill="1" applyBorder="1" applyAlignment="1" applyProtection="1">
      <alignment horizontal="center" vertical="center" wrapText="1"/>
      <protection locked="0"/>
    </xf>
    <xf numFmtId="0" fontId="9" fillId="8" borderId="6" xfId="0" applyFont="1" applyFill="1" applyBorder="1" applyAlignment="1" applyProtection="1">
      <alignment horizontal="center" vertical="center" wrapText="1"/>
      <protection locked="0"/>
    </xf>
    <xf numFmtId="0" fontId="9" fillId="8" borderId="7" xfId="0" applyFont="1" applyFill="1" applyBorder="1" applyAlignment="1" applyProtection="1">
      <alignment horizontal="center" vertical="center" wrapText="1"/>
      <protection locked="0"/>
    </xf>
    <xf numFmtId="0" fontId="8" fillId="9" borderId="26" xfId="0" applyFont="1" applyFill="1" applyBorder="1" applyAlignment="1" applyProtection="1">
      <alignment horizontal="center" vertical="center" wrapText="1"/>
      <protection locked="0"/>
    </xf>
    <xf numFmtId="0" fontId="8" fillId="9" borderId="27" xfId="0" applyFont="1" applyFill="1" applyBorder="1" applyAlignment="1" applyProtection="1">
      <alignment horizontal="center" vertical="center" wrapText="1"/>
      <protection locked="0"/>
    </xf>
    <xf numFmtId="0" fontId="8" fillId="9" borderId="11" xfId="0" applyFont="1" applyFill="1" applyBorder="1" applyAlignment="1" applyProtection="1">
      <alignment horizontal="center" vertical="center" wrapText="1"/>
      <protection locked="0"/>
    </xf>
    <xf numFmtId="0" fontId="0" fillId="0" borderId="0" xfId="0" applyAlignment="1">
      <alignment horizontal="justify" vertical="center" wrapText="1"/>
    </xf>
  </cellXfs>
  <cellStyles count="9">
    <cellStyle name="Moneda" xfId="2" builtinId="4"/>
    <cellStyle name="Moneda 2" xfId="5" xr:uid="{00000000-0005-0000-0000-000001000000}"/>
    <cellStyle name="Moneda 2 2" xfId="8" xr:uid="{6469FADC-B460-4E07-9397-62219670F2B4}"/>
    <cellStyle name="Moneda 3" xfId="3" xr:uid="{00000000-0005-0000-0000-000002000000}"/>
    <cellStyle name="Moneda 3 2" xfId="7" xr:uid="{8E1A9E16-A2A2-4AB4-88AD-2309B2E05A58}"/>
    <cellStyle name="Moneda 4" xfId="6" xr:uid="{70B1F826-855F-4634-B17F-290C37A11946}"/>
    <cellStyle name="Normal" xfId="0" builtinId="0"/>
    <cellStyle name="Normal 2" xfId="4" xr:uid="{00000000-0005-0000-0000-000004000000}"/>
    <cellStyle name="Porcentaje" xfId="1" builtinId="5"/>
  </cellStyles>
  <dxfs count="33">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0"/>
        </patternFill>
      </fill>
    </dxf>
    <dxf>
      <fill>
        <patternFill>
          <bgColor theme="0"/>
        </patternFill>
      </fill>
    </dxf>
    <dxf>
      <font>
        <color rgb="FF9C5700"/>
      </font>
      <fill>
        <patternFill>
          <bgColor rgb="FFFFEB9C"/>
        </patternFill>
      </fill>
    </dxf>
    <dxf>
      <fill>
        <patternFill>
          <bgColor rgb="FFFF5353"/>
        </patternFill>
      </fill>
    </dxf>
    <dxf>
      <fill>
        <patternFill>
          <bgColor rgb="FFFFFF00"/>
        </patternFill>
      </fill>
    </dxf>
    <dxf>
      <fill>
        <patternFill>
          <bgColor theme="9" tint="0.39994506668294322"/>
        </patternFill>
      </fill>
    </dxf>
    <dxf>
      <fill>
        <patternFill patternType="none">
          <bgColor auto="1"/>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353"/>
      <color rgb="FFFDE9EB"/>
      <color rgb="FFFF5555"/>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228928</xdr:colOff>
      <xdr:row>1</xdr:row>
      <xdr:rowOff>54430</xdr:rowOff>
    </xdr:from>
    <xdr:to>
      <xdr:col>22</xdr:col>
      <xdr:colOff>3757592</xdr:colOff>
      <xdr:row>5</xdr:row>
      <xdr:rowOff>353786</xdr:rowOff>
    </xdr:to>
    <xdr:pic>
      <xdr:nvPicPr>
        <xdr:cNvPr id="3" name="Imagen 2">
          <a:extLst>
            <a:ext uri="{FF2B5EF4-FFF2-40B4-BE49-F238E27FC236}">
              <a16:creationId xmlns:a16="http://schemas.microsoft.com/office/drawing/2014/main" id="{E39D2CFD-DB4E-45AE-9184-5615745AF35B}"/>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28409321" y="258537"/>
          <a:ext cx="3528664" cy="2204356"/>
        </a:xfrm>
        <a:prstGeom prst="rect">
          <a:avLst/>
        </a:prstGeom>
      </xdr:spPr>
    </xdr:pic>
    <xdr:clientData/>
  </xdr:twoCellAnchor>
  <xdr:twoCellAnchor editAs="oneCell">
    <xdr:from>
      <xdr:col>2</xdr:col>
      <xdr:colOff>1929489</xdr:colOff>
      <xdr:row>1</xdr:row>
      <xdr:rowOff>95249</xdr:rowOff>
    </xdr:from>
    <xdr:to>
      <xdr:col>3</xdr:col>
      <xdr:colOff>1646465</xdr:colOff>
      <xdr:row>6</xdr:row>
      <xdr:rowOff>1907</xdr:rowOff>
    </xdr:to>
    <xdr:pic>
      <xdr:nvPicPr>
        <xdr:cNvPr id="4" name="Imagen 3">
          <a:extLst>
            <a:ext uri="{FF2B5EF4-FFF2-40B4-BE49-F238E27FC236}">
              <a16:creationId xmlns:a16="http://schemas.microsoft.com/office/drawing/2014/main" id="{45E4D7F8-3284-165A-3693-74D758C091B5}"/>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52203" y="299356"/>
          <a:ext cx="2111833" cy="219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87"/>
  <sheetViews>
    <sheetView tabSelected="1" view="pageBreakPreview" topLeftCell="S135" zoomScale="69" zoomScaleNormal="69" zoomScaleSheetLayoutView="69" workbookViewId="0">
      <selection activeCell="R146" sqref="R146"/>
    </sheetView>
  </sheetViews>
  <sheetFormatPr defaultColWidth="11.5703125" defaultRowHeight="15"/>
  <cols>
    <col min="1" max="1" width="0" style="5" hidden="1" customWidth="1"/>
    <col min="2" max="2" width="20.140625" style="5" customWidth="1"/>
    <col min="3" max="3" width="35.85546875" style="5" customWidth="1"/>
    <col min="4" max="4" width="33.85546875" style="5" customWidth="1"/>
    <col min="5" max="6" width="31.42578125" style="5" customWidth="1"/>
    <col min="7" max="7" width="16.42578125" style="6" customWidth="1"/>
    <col min="8" max="11" width="16.42578125" style="5" customWidth="1"/>
    <col min="12" max="12" width="18.42578125" style="5" customWidth="1"/>
    <col min="13" max="13" width="18.28515625" style="5" customWidth="1"/>
    <col min="14" max="14" width="18.140625" style="5" customWidth="1"/>
    <col min="15" max="15" width="15.42578125" style="5" bestFit="1" customWidth="1"/>
    <col min="16" max="16" width="17" style="5" customWidth="1"/>
    <col min="17" max="17" width="15.42578125" style="5" customWidth="1"/>
    <col min="18" max="18" width="17" style="5" customWidth="1"/>
    <col min="19" max="19" width="15.42578125" style="5" bestFit="1" customWidth="1"/>
    <col min="20" max="22" width="15.42578125" style="5" customWidth="1"/>
    <col min="23" max="23" width="65.5703125" style="5" customWidth="1"/>
    <col min="24" max="16384" width="11.5703125" style="5"/>
  </cols>
  <sheetData>
    <row r="1" spans="1:23" ht="15.75" thickBot="1"/>
    <row r="2" spans="1:23" ht="63" customHeight="1">
      <c r="A2" s="7"/>
      <c r="B2" s="7"/>
      <c r="C2" s="7"/>
      <c r="D2" s="7"/>
      <c r="E2" s="222" t="s">
        <v>0</v>
      </c>
      <c r="F2" s="223"/>
      <c r="G2" s="223"/>
      <c r="H2" s="223"/>
      <c r="I2" s="223"/>
      <c r="J2" s="223"/>
      <c r="K2" s="223"/>
      <c r="L2" s="223"/>
      <c r="M2" s="223"/>
      <c r="N2" s="223"/>
      <c r="O2" s="223"/>
      <c r="P2" s="223"/>
      <c r="Q2" s="223"/>
      <c r="R2" s="223"/>
      <c r="S2" s="223"/>
      <c r="T2" s="223"/>
      <c r="U2" s="224"/>
    </row>
    <row r="3" spans="1:23" ht="30" customHeight="1">
      <c r="A3" s="7"/>
      <c r="B3" s="7"/>
      <c r="C3" s="7"/>
      <c r="D3" s="7"/>
      <c r="E3" s="225" t="s">
        <v>1</v>
      </c>
      <c r="F3" s="226"/>
      <c r="G3" s="226"/>
      <c r="H3" s="226"/>
      <c r="I3" s="226"/>
      <c r="J3" s="226"/>
      <c r="K3" s="226"/>
      <c r="L3" s="226"/>
      <c r="M3" s="226"/>
      <c r="N3" s="226"/>
      <c r="O3" s="226"/>
      <c r="P3" s="226"/>
      <c r="Q3" s="226"/>
      <c r="R3" s="226"/>
      <c r="S3" s="226"/>
      <c r="T3" s="226"/>
      <c r="U3" s="227"/>
    </row>
    <row r="4" spans="1:23" ht="26.25" customHeight="1">
      <c r="A4" s="7"/>
      <c r="B4" s="7"/>
      <c r="C4" s="7"/>
      <c r="D4" s="7"/>
      <c r="E4" s="225" t="s">
        <v>2</v>
      </c>
      <c r="F4" s="226"/>
      <c r="G4" s="226"/>
      <c r="H4" s="226"/>
      <c r="I4" s="226"/>
      <c r="J4" s="226"/>
      <c r="K4" s="226"/>
      <c r="L4" s="226"/>
      <c r="M4" s="226"/>
      <c r="N4" s="226"/>
      <c r="O4" s="226"/>
      <c r="P4" s="226"/>
      <c r="Q4" s="226"/>
      <c r="R4" s="226"/>
      <c r="S4" s="226"/>
      <c r="T4" s="226"/>
      <c r="U4" s="227"/>
    </row>
    <row r="5" spans="1:23" ht="30" customHeight="1">
      <c r="A5" s="7"/>
      <c r="B5" s="7"/>
      <c r="C5" s="7"/>
      <c r="D5" s="7"/>
      <c r="E5" s="225" t="s">
        <v>3</v>
      </c>
      <c r="F5" s="226"/>
      <c r="G5" s="226"/>
      <c r="H5" s="226"/>
      <c r="I5" s="226"/>
      <c r="J5" s="226"/>
      <c r="K5" s="226"/>
      <c r="L5" s="226"/>
      <c r="M5" s="226"/>
      <c r="N5" s="226"/>
      <c r="O5" s="226"/>
      <c r="P5" s="226"/>
      <c r="Q5" s="226"/>
      <c r="R5" s="226"/>
      <c r="S5" s="226"/>
      <c r="T5" s="226"/>
      <c r="U5" s="227"/>
    </row>
    <row r="6" spans="1:23" ht="30.75" thickBot="1">
      <c r="A6" s="7"/>
      <c r="B6" s="7"/>
      <c r="C6" s="7"/>
      <c r="D6" s="7"/>
      <c r="E6" s="228"/>
      <c r="F6" s="229"/>
      <c r="G6" s="229"/>
      <c r="H6" s="229"/>
      <c r="I6" s="229"/>
      <c r="J6" s="229"/>
      <c r="K6" s="229"/>
      <c r="L6" s="229"/>
      <c r="M6" s="229"/>
      <c r="N6" s="229"/>
      <c r="O6" s="229"/>
      <c r="P6" s="229"/>
      <c r="Q6" s="229"/>
      <c r="R6" s="229"/>
      <c r="S6" s="229"/>
      <c r="T6" s="229"/>
      <c r="U6" s="230"/>
    </row>
    <row r="7" spans="1:23">
      <c r="A7" s="7"/>
      <c r="B7" s="7"/>
      <c r="C7" s="7"/>
      <c r="D7" s="7"/>
      <c r="E7" s="7"/>
      <c r="F7" s="7"/>
      <c r="G7" s="8"/>
      <c r="H7" s="7"/>
      <c r="I7" s="7"/>
      <c r="J7" s="7"/>
      <c r="K7" s="7"/>
      <c r="L7" s="7"/>
      <c r="M7" s="7"/>
      <c r="N7" s="7"/>
      <c r="O7" s="7"/>
      <c r="P7" s="7"/>
      <c r="Q7" s="7"/>
      <c r="R7" s="7"/>
      <c r="S7" s="7"/>
    </row>
    <row r="9" spans="1:23" ht="4.5" customHeight="1" thickBot="1"/>
    <row r="10" spans="1:23" ht="33.75" customHeight="1" thickTop="1" thickBot="1">
      <c r="G10" s="165"/>
      <c r="H10" s="243" t="s">
        <v>4</v>
      </c>
      <c r="I10" s="243"/>
      <c r="J10" s="243"/>
      <c r="K10" s="243"/>
      <c r="L10" s="243"/>
      <c r="M10" s="243"/>
      <c r="N10" s="243"/>
      <c r="O10" s="243"/>
      <c r="P10" s="243"/>
      <c r="Q10" s="243"/>
      <c r="R10" s="243"/>
      <c r="S10" s="243"/>
      <c r="T10" s="243"/>
      <c r="U10" s="243"/>
      <c r="V10" s="244"/>
      <c r="W10" s="233" t="s">
        <v>5</v>
      </c>
    </row>
    <row r="11" spans="1:23" ht="47.25" customHeight="1" thickTop="1" thickBot="1">
      <c r="B11" s="236" t="s">
        <v>6</v>
      </c>
      <c r="C11" s="238" t="s">
        <v>7</v>
      </c>
      <c r="D11" s="240" t="s">
        <v>8</v>
      </c>
      <c r="E11" s="241"/>
      <c r="F11" s="242"/>
      <c r="G11" s="174"/>
      <c r="H11" s="245" t="s">
        <v>9</v>
      </c>
      <c r="I11" s="245"/>
      <c r="J11" s="245"/>
      <c r="K11" s="245"/>
      <c r="L11" s="246" t="s">
        <v>10</v>
      </c>
      <c r="M11" s="247"/>
      <c r="N11" s="247"/>
      <c r="O11" s="248"/>
      <c r="P11" s="249" t="s">
        <v>11</v>
      </c>
      <c r="Q11" s="250"/>
      <c r="R11" s="250"/>
      <c r="S11" s="251"/>
      <c r="T11" s="250"/>
      <c r="U11" s="250"/>
      <c r="V11" s="250"/>
      <c r="W11" s="234"/>
    </row>
    <row r="12" spans="1:23" ht="143.25" customHeight="1">
      <c r="B12" s="237"/>
      <c r="C12" s="239"/>
      <c r="D12" s="175" t="s">
        <v>12</v>
      </c>
      <c r="E12" s="175" t="s">
        <v>13</v>
      </c>
      <c r="F12" s="176" t="s">
        <v>14</v>
      </c>
      <c r="G12" s="177" t="s">
        <v>15</v>
      </c>
      <c r="H12" s="178" t="s">
        <v>16</v>
      </c>
      <c r="I12" s="177" t="s">
        <v>17</v>
      </c>
      <c r="J12" s="179" t="s">
        <v>18</v>
      </c>
      <c r="K12" s="180" t="s">
        <v>19</v>
      </c>
      <c r="L12" s="181" t="s">
        <v>16</v>
      </c>
      <c r="M12" s="177" t="s">
        <v>17</v>
      </c>
      <c r="N12" s="179" t="s">
        <v>18</v>
      </c>
      <c r="O12" s="180" t="s">
        <v>19</v>
      </c>
      <c r="P12" s="182" t="s">
        <v>16</v>
      </c>
      <c r="Q12" s="179" t="s">
        <v>17</v>
      </c>
      <c r="R12" s="183" t="s">
        <v>18</v>
      </c>
      <c r="S12" s="184" t="s">
        <v>19</v>
      </c>
      <c r="T12" s="185" t="s">
        <v>17</v>
      </c>
      <c r="U12" s="186" t="s">
        <v>18</v>
      </c>
      <c r="V12" s="187" t="s">
        <v>19</v>
      </c>
      <c r="W12" s="235"/>
    </row>
    <row r="13" spans="1:23" ht="161.1" customHeight="1">
      <c r="B13" s="161" t="s">
        <v>20</v>
      </c>
      <c r="C13" s="163" t="s">
        <v>21</v>
      </c>
      <c r="D13" s="160" t="s">
        <v>22</v>
      </c>
      <c r="E13" s="162" t="s">
        <v>23</v>
      </c>
      <c r="F13" s="160" t="s">
        <v>24</v>
      </c>
      <c r="G13" s="164">
        <v>4</v>
      </c>
      <c r="H13" s="159">
        <v>4</v>
      </c>
      <c r="I13" s="166">
        <v>4</v>
      </c>
      <c r="J13" s="167">
        <v>4</v>
      </c>
      <c r="K13" s="166">
        <v>4</v>
      </c>
      <c r="L13" s="168">
        <v>5</v>
      </c>
      <c r="M13" s="169">
        <v>5</v>
      </c>
      <c r="N13" s="169">
        <v>5</v>
      </c>
      <c r="O13" s="170">
        <v>5</v>
      </c>
      <c r="P13" s="171">
        <f>IFERROR((L13-H13)/H13,"NO DISPONIBLE")</f>
        <v>0.25</v>
      </c>
      <c r="Q13" s="171">
        <f>IFERROR((M13-I13)/I13,"NO DISPONIBLE")</f>
        <v>0.25</v>
      </c>
      <c r="R13" s="171">
        <f>IFERROR((N13-J13)/J13,"NO DISPONIBLE")</f>
        <v>0.25</v>
      </c>
      <c r="S13" s="171">
        <f>IFERROR((O13-K13)/K13,"NO DISPONIBLE")</f>
        <v>0.25</v>
      </c>
      <c r="T13" s="172">
        <f>IFERROR((((L13+M13)-(H13+I13))/(H13+I13)),"NO DISPONIBLE")</f>
        <v>0.25</v>
      </c>
      <c r="U13" s="172">
        <f>IFERROR((((L13+M13+N13)-(H13+I13+J13))/(H13+I13+J13)),"NO DISPONIBLE")</f>
        <v>0.25</v>
      </c>
      <c r="V13" s="172">
        <f>IFERROR((((L13+M13+N13+O13)-(H13+I13+J13+K13))/(H13+I13+J13+K13)),"NO DISPONIBLE")</f>
        <v>0.25</v>
      </c>
      <c r="W13" s="173" t="s">
        <v>25</v>
      </c>
    </row>
    <row r="14" spans="1:23" ht="21" hidden="1">
      <c r="B14" s="218"/>
      <c r="C14" s="219"/>
      <c r="D14" s="219"/>
      <c r="E14" s="219"/>
      <c r="F14" s="219"/>
      <c r="G14" s="65"/>
      <c r="H14" s="65"/>
      <c r="I14" s="65"/>
      <c r="J14" s="65"/>
      <c r="K14" s="65"/>
      <c r="L14" s="65"/>
      <c r="M14" s="67"/>
      <c r="N14" s="68"/>
      <c r="O14" s="67"/>
      <c r="P14" s="66" t="str">
        <f t="shared" ref="P14" si="0">IFERROR((L14/H14),"100%")</f>
        <v>100%</v>
      </c>
      <c r="Q14" s="66" t="str">
        <f t="shared" ref="Q14" si="1">IFERROR((M14/I14),"100%")</f>
        <v>100%</v>
      </c>
      <c r="R14" s="66" t="str">
        <f t="shared" ref="R14:S29" si="2">IFERROR((N14/J14),"100%")</f>
        <v>100%</v>
      </c>
      <c r="S14" s="66" t="str">
        <f t="shared" si="2"/>
        <v>100%</v>
      </c>
      <c r="T14" s="66" t="str">
        <f t="shared" ref="T14" si="3">IFERROR(((L14+M14)/(H14+I14)),"100%")</f>
        <v>100%</v>
      </c>
      <c r="U14" s="66" t="str">
        <f>IFERROR(((L14+M14+N14)/(H14+I14+J14)),"100%")</f>
        <v>100%</v>
      </c>
      <c r="V14" s="66" t="str">
        <f>IFERROR(((L14+M14+N14+O14)/(H14+I14+J14+K14)),"100%")</f>
        <v>100%</v>
      </c>
      <c r="W14" s="139"/>
    </row>
    <row r="15" spans="1:23" ht="120">
      <c r="B15" s="69" t="s">
        <v>26</v>
      </c>
      <c r="C15" s="70" t="s">
        <v>27</v>
      </c>
      <c r="D15" s="71" t="s">
        <v>28</v>
      </c>
      <c r="E15" s="72" t="s">
        <v>29</v>
      </c>
      <c r="F15" s="73" t="s">
        <v>30</v>
      </c>
      <c r="G15" s="74">
        <v>168114</v>
      </c>
      <c r="H15" s="75">
        <v>40248</v>
      </c>
      <c r="I15" s="75">
        <v>36864</v>
      </c>
      <c r="J15" s="75">
        <v>53483</v>
      </c>
      <c r="K15" s="75">
        <v>37519</v>
      </c>
      <c r="L15" s="75">
        <v>47459</v>
      </c>
      <c r="M15" s="65">
        <v>43492</v>
      </c>
      <c r="N15" s="75">
        <v>52670</v>
      </c>
      <c r="O15" s="75">
        <v>42308</v>
      </c>
      <c r="P15" s="66">
        <f>IFERROR((L15/H15),"NO DISPONIBLE")</f>
        <v>1.1791641820711589</v>
      </c>
      <c r="Q15" s="66">
        <f>IFERROR((M15/I15),"NO DISPONIBLE")</f>
        <v>1.1797960069444444</v>
      </c>
      <c r="R15" s="66">
        <f>IFERROR((N15/J15),"NO DISPONIBLE")</f>
        <v>0.98479890806424475</v>
      </c>
      <c r="S15" s="66">
        <f t="shared" si="2"/>
        <v>1.1276419947226739</v>
      </c>
      <c r="T15" s="66">
        <f>IFERROR(((L15+M15)/(H15+I15)),"NO DISPONIBLE")</f>
        <v>1.1794662309368191</v>
      </c>
      <c r="U15" s="66">
        <f t="shared" ref="U15:U46" si="4">IFERROR(((L15+M15+N15)/(H15+I15+J15)),"NO DISPONIBLE")</f>
        <v>1.0997434817565757</v>
      </c>
      <c r="V15" s="66">
        <f>IFERROR(((L15+M15+N15+O15)/(H15+I15+J15+K15)),"100%")</f>
        <v>1.1059697586161772</v>
      </c>
      <c r="W15" s="140" t="s">
        <v>31</v>
      </c>
    </row>
    <row r="16" spans="1:23" ht="117">
      <c r="B16" s="76" t="s">
        <v>32</v>
      </c>
      <c r="C16" s="77" t="s">
        <v>33</v>
      </c>
      <c r="D16" s="78" t="s">
        <v>34</v>
      </c>
      <c r="E16" s="79" t="s">
        <v>29</v>
      </c>
      <c r="F16" s="78" t="s">
        <v>35</v>
      </c>
      <c r="G16" s="80">
        <v>48</v>
      </c>
      <c r="H16" s="75">
        <v>12</v>
      </c>
      <c r="I16" s="75">
        <v>12</v>
      </c>
      <c r="J16" s="75">
        <v>12</v>
      </c>
      <c r="K16" s="75">
        <v>12</v>
      </c>
      <c r="L16" s="75">
        <v>11</v>
      </c>
      <c r="M16" s="65">
        <v>13</v>
      </c>
      <c r="N16" s="75">
        <v>13</v>
      </c>
      <c r="O16" s="75">
        <v>13</v>
      </c>
      <c r="P16" s="66">
        <f t="shared" ref="P16:P79" si="5">IFERROR((L16/H16),"NO DISPONIBLE")</f>
        <v>0.91666666666666663</v>
      </c>
      <c r="Q16" s="66">
        <f>IFERROR((M16/I16),"NO DISPONIBLE")</f>
        <v>1.0833333333333333</v>
      </c>
      <c r="R16" s="66">
        <f>IFERROR((N16/J16),"NO DISPONIBLE")</f>
        <v>1.0833333333333333</v>
      </c>
      <c r="S16" s="66">
        <f t="shared" si="2"/>
        <v>1.0833333333333333</v>
      </c>
      <c r="T16" s="66">
        <f t="shared" ref="T16:T79" si="6">IFERROR(((L16+M16)/(H16+I16)),"NO DISPONIBLE")</f>
        <v>1</v>
      </c>
      <c r="U16" s="66">
        <f t="shared" si="4"/>
        <v>1.0277777777777777</v>
      </c>
      <c r="V16" s="66">
        <f t="shared" ref="V16:V79" si="7">IFERROR(((L16+M16+N16+O16)/(H16+I16+J16+K16)),"100%")</f>
        <v>1.0416666666666667</v>
      </c>
      <c r="W16" s="141" t="s">
        <v>36</v>
      </c>
    </row>
    <row r="17" spans="2:25" ht="102.75">
      <c r="B17" s="81" t="s">
        <v>37</v>
      </c>
      <c r="C17" s="82" t="s">
        <v>38</v>
      </c>
      <c r="D17" s="83" t="s">
        <v>39</v>
      </c>
      <c r="E17" s="84" t="s">
        <v>29</v>
      </c>
      <c r="F17" s="85" t="s">
        <v>40</v>
      </c>
      <c r="G17" s="86">
        <v>836</v>
      </c>
      <c r="H17" s="75">
        <v>206</v>
      </c>
      <c r="I17" s="75">
        <v>215</v>
      </c>
      <c r="J17" s="75">
        <v>215</v>
      </c>
      <c r="K17" s="75">
        <v>200</v>
      </c>
      <c r="L17" s="75">
        <v>208</v>
      </c>
      <c r="M17" s="65">
        <v>217</v>
      </c>
      <c r="N17" s="75">
        <v>218</v>
      </c>
      <c r="O17" s="75">
        <v>201</v>
      </c>
      <c r="P17" s="66">
        <f t="shared" si="5"/>
        <v>1.0097087378640777</v>
      </c>
      <c r="Q17" s="66">
        <f t="shared" ref="Q17:Q80" si="8">IFERROR((M17/I17),"NO DISPONIBLE")</f>
        <v>1.0093023255813953</v>
      </c>
      <c r="R17" s="66">
        <f t="shared" ref="R17:R48" si="9">IFERROR((N17/J17),"NO DISPONIBLE")</f>
        <v>1.0139534883720931</v>
      </c>
      <c r="S17" s="66">
        <f t="shared" si="2"/>
        <v>1.0049999999999999</v>
      </c>
      <c r="T17" s="66">
        <f t="shared" si="6"/>
        <v>1.0095011876484561</v>
      </c>
      <c r="U17" s="66">
        <f t="shared" si="4"/>
        <v>1.0110062893081762</v>
      </c>
      <c r="V17" s="66">
        <f t="shared" si="7"/>
        <v>1.0095693779904307</v>
      </c>
      <c r="W17" s="142" t="s">
        <v>41</v>
      </c>
    </row>
    <row r="18" spans="2:25" ht="143.25">
      <c r="B18" s="87" t="s">
        <v>42</v>
      </c>
      <c r="C18" s="82" t="s">
        <v>43</v>
      </c>
      <c r="D18" s="83" t="s">
        <v>44</v>
      </c>
      <c r="E18" s="84" t="s">
        <v>29</v>
      </c>
      <c r="F18" s="88" t="s">
        <v>45</v>
      </c>
      <c r="G18" s="86">
        <v>842</v>
      </c>
      <c r="H18" s="75">
        <v>211</v>
      </c>
      <c r="I18" s="75">
        <v>210</v>
      </c>
      <c r="J18" s="75">
        <v>210</v>
      </c>
      <c r="K18" s="75">
        <v>211</v>
      </c>
      <c r="L18" s="75">
        <f>173+4+3</f>
        <v>180</v>
      </c>
      <c r="M18" s="65">
        <v>190</v>
      </c>
      <c r="N18" s="75">
        <v>186</v>
      </c>
      <c r="O18" s="75">
        <v>195</v>
      </c>
      <c r="P18" s="66">
        <f t="shared" si="5"/>
        <v>0.85308056872037918</v>
      </c>
      <c r="Q18" s="66">
        <f t="shared" si="8"/>
        <v>0.90476190476190477</v>
      </c>
      <c r="R18" s="66">
        <f t="shared" si="9"/>
        <v>0.88571428571428568</v>
      </c>
      <c r="S18" s="66">
        <f t="shared" si="2"/>
        <v>0.92417061611374407</v>
      </c>
      <c r="T18" s="66">
        <f t="shared" si="6"/>
        <v>0.87885985748218531</v>
      </c>
      <c r="U18" s="66">
        <f t="shared" si="4"/>
        <v>0.88114104595879561</v>
      </c>
      <c r="V18" s="66">
        <f t="shared" si="7"/>
        <v>0.89192399049881232</v>
      </c>
      <c r="W18" s="142" t="s">
        <v>46</v>
      </c>
    </row>
    <row r="19" spans="2:25" ht="102.75">
      <c r="B19" s="81" t="s">
        <v>47</v>
      </c>
      <c r="C19" s="89" t="s">
        <v>48</v>
      </c>
      <c r="D19" s="82" t="s">
        <v>49</v>
      </c>
      <c r="E19" s="84" t="s">
        <v>29</v>
      </c>
      <c r="F19" s="85" t="s">
        <v>50</v>
      </c>
      <c r="G19" s="86">
        <v>192</v>
      </c>
      <c r="H19" s="75">
        <v>48</v>
      </c>
      <c r="I19" s="75">
        <v>55</v>
      </c>
      <c r="J19" s="75">
        <v>40</v>
      </c>
      <c r="K19" s="75">
        <v>49</v>
      </c>
      <c r="L19" s="75">
        <v>47</v>
      </c>
      <c r="M19" s="65">
        <v>77</v>
      </c>
      <c r="N19" s="75">
        <v>44</v>
      </c>
      <c r="O19" s="68">
        <v>49</v>
      </c>
      <c r="P19" s="66">
        <f t="shared" si="5"/>
        <v>0.97916666666666663</v>
      </c>
      <c r="Q19" s="66">
        <f t="shared" si="8"/>
        <v>1.4</v>
      </c>
      <c r="R19" s="66">
        <f t="shared" si="9"/>
        <v>1.1000000000000001</v>
      </c>
      <c r="S19" s="66">
        <f t="shared" si="2"/>
        <v>1</v>
      </c>
      <c r="T19" s="66">
        <f t="shared" si="6"/>
        <v>1.203883495145631</v>
      </c>
      <c r="U19" s="66">
        <f t="shared" si="4"/>
        <v>1.1748251748251748</v>
      </c>
      <c r="V19" s="66">
        <f t="shared" si="7"/>
        <v>1.1302083333333333</v>
      </c>
      <c r="W19" s="142" t="s">
        <v>51</v>
      </c>
    </row>
    <row r="20" spans="2:25" ht="143.25">
      <c r="B20" s="90" t="s">
        <v>52</v>
      </c>
      <c r="C20" s="91" t="s">
        <v>53</v>
      </c>
      <c r="D20" s="92" t="s">
        <v>54</v>
      </c>
      <c r="E20" s="84" t="s">
        <v>29</v>
      </c>
      <c r="F20" s="92" t="s">
        <v>55</v>
      </c>
      <c r="G20" s="86">
        <v>321</v>
      </c>
      <c r="H20" s="75">
        <v>84</v>
      </c>
      <c r="I20" s="75">
        <v>69</v>
      </c>
      <c r="J20" s="75">
        <v>84</v>
      </c>
      <c r="K20" s="75">
        <v>84</v>
      </c>
      <c r="L20" s="75">
        <v>84</v>
      </c>
      <c r="M20" s="65">
        <v>69</v>
      </c>
      <c r="N20" s="75">
        <v>84</v>
      </c>
      <c r="O20" s="75">
        <v>84</v>
      </c>
      <c r="P20" s="66">
        <f t="shared" si="5"/>
        <v>1</v>
      </c>
      <c r="Q20" s="66">
        <f t="shared" si="8"/>
        <v>1</v>
      </c>
      <c r="R20" s="66">
        <f t="shared" si="9"/>
        <v>1</v>
      </c>
      <c r="S20" s="66">
        <f t="shared" si="2"/>
        <v>1</v>
      </c>
      <c r="T20" s="66">
        <f t="shared" si="6"/>
        <v>1</v>
      </c>
      <c r="U20" s="66">
        <f t="shared" si="4"/>
        <v>1</v>
      </c>
      <c r="V20" s="66">
        <f t="shared" si="7"/>
        <v>1</v>
      </c>
      <c r="W20" s="143" t="s">
        <v>56</v>
      </c>
    </row>
    <row r="21" spans="2:25" ht="102.75">
      <c r="B21" s="90" t="s">
        <v>57</v>
      </c>
      <c r="C21" s="91" t="s">
        <v>58</v>
      </c>
      <c r="D21" s="92" t="s">
        <v>59</v>
      </c>
      <c r="E21" s="84" t="s">
        <v>29</v>
      </c>
      <c r="F21" s="93" t="s">
        <v>60</v>
      </c>
      <c r="G21" s="86">
        <v>120</v>
      </c>
      <c r="H21" s="75">
        <v>30</v>
      </c>
      <c r="I21" s="75">
        <v>30</v>
      </c>
      <c r="J21" s="75">
        <v>30</v>
      </c>
      <c r="K21" s="75">
        <v>30</v>
      </c>
      <c r="L21" s="75">
        <v>30</v>
      </c>
      <c r="M21" s="65">
        <v>30</v>
      </c>
      <c r="N21" s="75">
        <v>30</v>
      </c>
      <c r="O21" s="75">
        <v>30</v>
      </c>
      <c r="P21" s="66">
        <f t="shared" si="5"/>
        <v>1</v>
      </c>
      <c r="Q21" s="66">
        <f t="shared" si="8"/>
        <v>1</v>
      </c>
      <c r="R21" s="66">
        <f t="shared" si="9"/>
        <v>1</v>
      </c>
      <c r="S21" s="66">
        <f t="shared" si="2"/>
        <v>1</v>
      </c>
      <c r="T21" s="66">
        <f t="shared" si="6"/>
        <v>1</v>
      </c>
      <c r="U21" s="66">
        <f t="shared" si="4"/>
        <v>1</v>
      </c>
      <c r="V21" s="66">
        <f t="shared" si="7"/>
        <v>1</v>
      </c>
      <c r="W21" s="144" t="s">
        <v>61</v>
      </c>
    </row>
    <row r="22" spans="2:25" ht="117.75">
      <c r="B22" s="90" t="s">
        <v>62</v>
      </c>
      <c r="C22" s="91" t="s">
        <v>63</v>
      </c>
      <c r="D22" s="92" t="s">
        <v>64</v>
      </c>
      <c r="E22" s="84" t="s">
        <v>29</v>
      </c>
      <c r="F22" s="94" t="s">
        <v>65</v>
      </c>
      <c r="G22" s="86">
        <v>660</v>
      </c>
      <c r="H22" s="75">
        <v>100</v>
      </c>
      <c r="I22" s="75">
        <v>170</v>
      </c>
      <c r="J22" s="75">
        <v>120</v>
      </c>
      <c r="K22" s="75">
        <v>270</v>
      </c>
      <c r="L22" s="75">
        <v>127</v>
      </c>
      <c r="M22" s="65">
        <v>168</v>
      </c>
      <c r="N22" s="75">
        <v>169</v>
      </c>
      <c r="O22" s="75">
        <v>266</v>
      </c>
      <c r="P22" s="66">
        <f t="shared" si="5"/>
        <v>1.27</v>
      </c>
      <c r="Q22" s="66">
        <f t="shared" si="8"/>
        <v>0.9882352941176471</v>
      </c>
      <c r="R22" s="66">
        <f t="shared" si="9"/>
        <v>1.4083333333333334</v>
      </c>
      <c r="S22" s="66">
        <f t="shared" si="2"/>
        <v>0.98518518518518516</v>
      </c>
      <c r="T22" s="66">
        <f t="shared" si="6"/>
        <v>1.0925925925925926</v>
      </c>
      <c r="U22" s="66">
        <f t="shared" si="4"/>
        <v>1.1897435897435897</v>
      </c>
      <c r="V22" s="66">
        <f t="shared" si="7"/>
        <v>1.106060606060606</v>
      </c>
      <c r="W22" s="143" t="s">
        <v>66</v>
      </c>
      <c r="Y22" s="56"/>
    </row>
    <row r="23" spans="2:25" ht="129">
      <c r="B23" s="90" t="s">
        <v>67</v>
      </c>
      <c r="C23" s="91" t="s">
        <v>68</v>
      </c>
      <c r="D23" s="95" t="s">
        <v>69</v>
      </c>
      <c r="E23" s="84" t="s">
        <v>29</v>
      </c>
      <c r="F23" s="92" t="s">
        <v>70</v>
      </c>
      <c r="G23" s="86">
        <v>420</v>
      </c>
      <c r="H23" s="75">
        <v>120</v>
      </c>
      <c r="I23" s="75">
        <v>90</v>
      </c>
      <c r="J23" s="75">
        <v>120</v>
      </c>
      <c r="K23" s="75">
        <v>90</v>
      </c>
      <c r="L23" s="75">
        <v>113</v>
      </c>
      <c r="M23" s="65">
        <v>108</v>
      </c>
      <c r="N23" s="75">
        <v>143</v>
      </c>
      <c r="O23" s="75">
        <v>116</v>
      </c>
      <c r="P23" s="66">
        <f t="shared" si="5"/>
        <v>0.94166666666666665</v>
      </c>
      <c r="Q23" s="66">
        <f t="shared" si="8"/>
        <v>1.2</v>
      </c>
      <c r="R23" s="66">
        <f t="shared" si="9"/>
        <v>1.1916666666666667</v>
      </c>
      <c r="S23" s="66">
        <f t="shared" si="2"/>
        <v>1.288888888888889</v>
      </c>
      <c r="T23" s="66">
        <f t="shared" si="6"/>
        <v>1.0523809523809524</v>
      </c>
      <c r="U23" s="66">
        <f t="shared" si="4"/>
        <v>1.103030303030303</v>
      </c>
      <c r="V23" s="66">
        <f t="shared" si="7"/>
        <v>1.1428571428571428</v>
      </c>
      <c r="W23" s="143" t="s">
        <v>71</v>
      </c>
    </row>
    <row r="24" spans="2:25" ht="129">
      <c r="B24" s="90" t="s">
        <v>72</v>
      </c>
      <c r="C24" s="91" t="s">
        <v>73</v>
      </c>
      <c r="D24" s="91" t="s">
        <v>74</v>
      </c>
      <c r="E24" s="84" t="s">
        <v>29</v>
      </c>
      <c r="F24" s="92" t="s">
        <v>75</v>
      </c>
      <c r="G24" s="86">
        <v>61</v>
      </c>
      <c r="H24" s="75">
        <v>16</v>
      </c>
      <c r="I24" s="75">
        <v>16</v>
      </c>
      <c r="J24" s="75">
        <v>12</v>
      </c>
      <c r="K24" s="75">
        <v>17</v>
      </c>
      <c r="L24" s="75">
        <v>21</v>
      </c>
      <c r="M24" s="65">
        <v>16</v>
      </c>
      <c r="N24" s="75">
        <v>14</v>
      </c>
      <c r="O24" s="75">
        <v>16</v>
      </c>
      <c r="P24" s="66">
        <f t="shared" si="5"/>
        <v>1.3125</v>
      </c>
      <c r="Q24" s="66">
        <f t="shared" si="8"/>
        <v>1</v>
      </c>
      <c r="R24" s="66">
        <f t="shared" si="9"/>
        <v>1.1666666666666667</v>
      </c>
      <c r="S24" s="66">
        <f t="shared" si="2"/>
        <v>0.94117647058823528</v>
      </c>
      <c r="T24" s="66">
        <f t="shared" si="6"/>
        <v>1.15625</v>
      </c>
      <c r="U24" s="66">
        <f t="shared" si="4"/>
        <v>1.1590909090909092</v>
      </c>
      <c r="V24" s="66">
        <f t="shared" si="7"/>
        <v>1.098360655737705</v>
      </c>
      <c r="W24" s="143" t="s">
        <v>76</v>
      </c>
    </row>
    <row r="25" spans="2:25" ht="129">
      <c r="B25" s="90" t="s">
        <v>77</v>
      </c>
      <c r="C25" s="82" t="s">
        <v>78</v>
      </c>
      <c r="D25" s="92" t="s">
        <v>79</v>
      </c>
      <c r="E25" s="84" t="s">
        <v>29</v>
      </c>
      <c r="F25" s="92" t="s">
        <v>80</v>
      </c>
      <c r="G25" s="86">
        <v>77</v>
      </c>
      <c r="H25" s="75">
        <v>20</v>
      </c>
      <c r="I25" s="75">
        <v>20</v>
      </c>
      <c r="J25" s="75">
        <v>16</v>
      </c>
      <c r="K25" s="75">
        <v>21</v>
      </c>
      <c r="L25" s="75">
        <f>6+8+6</f>
        <v>20</v>
      </c>
      <c r="M25" s="65">
        <v>26</v>
      </c>
      <c r="N25" s="75">
        <v>30</v>
      </c>
      <c r="O25" s="75">
        <v>39</v>
      </c>
      <c r="P25" s="66">
        <f t="shared" si="5"/>
        <v>1</v>
      </c>
      <c r="Q25" s="66">
        <f t="shared" si="8"/>
        <v>1.3</v>
      </c>
      <c r="R25" s="66">
        <f t="shared" si="9"/>
        <v>1.875</v>
      </c>
      <c r="S25" s="66">
        <f t="shared" si="2"/>
        <v>1.8571428571428572</v>
      </c>
      <c r="T25" s="66">
        <f t="shared" si="6"/>
        <v>1.1499999999999999</v>
      </c>
      <c r="U25" s="66">
        <f t="shared" si="4"/>
        <v>1.3571428571428572</v>
      </c>
      <c r="V25" s="66">
        <f t="shared" si="7"/>
        <v>1.4935064935064934</v>
      </c>
      <c r="W25" s="143" t="s">
        <v>81</v>
      </c>
    </row>
    <row r="26" spans="2:25" ht="117">
      <c r="B26" s="76" t="s">
        <v>82</v>
      </c>
      <c r="C26" s="96" t="s">
        <v>83</v>
      </c>
      <c r="D26" s="78" t="s">
        <v>84</v>
      </c>
      <c r="E26" s="97" t="s">
        <v>29</v>
      </c>
      <c r="F26" s="78" t="s">
        <v>85</v>
      </c>
      <c r="G26" s="80">
        <v>17199</v>
      </c>
      <c r="H26" s="75">
        <v>3605</v>
      </c>
      <c r="I26" s="75">
        <v>4948</v>
      </c>
      <c r="J26" s="75">
        <v>4836</v>
      </c>
      <c r="K26" s="75">
        <v>3810</v>
      </c>
      <c r="L26" s="75">
        <f>1268+1821+1611</f>
        <v>4700</v>
      </c>
      <c r="M26" s="65">
        <v>3912</v>
      </c>
      <c r="N26" s="75">
        <v>4893</v>
      </c>
      <c r="O26" s="75">
        <v>4257</v>
      </c>
      <c r="P26" s="66">
        <f t="shared" si="5"/>
        <v>1.30374479889043</v>
      </c>
      <c r="Q26" s="66">
        <f t="shared" si="8"/>
        <v>0.79062247372675831</v>
      </c>
      <c r="R26" s="66">
        <f t="shared" si="9"/>
        <v>1.0117866004962779</v>
      </c>
      <c r="S26" s="66">
        <f t="shared" si="2"/>
        <v>1.1173228346456694</v>
      </c>
      <c r="T26" s="66">
        <f t="shared" si="6"/>
        <v>1.0068981643867649</v>
      </c>
      <c r="U26" s="66">
        <f t="shared" si="4"/>
        <v>1.0086638285159459</v>
      </c>
      <c r="V26" s="66">
        <f t="shared" si="7"/>
        <v>1.03273446130589</v>
      </c>
      <c r="W26" s="145" t="s">
        <v>86</v>
      </c>
    </row>
    <row r="27" spans="2:25" ht="102.75">
      <c r="B27" s="81" t="s">
        <v>87</v>
      </c>
      <c r="C27" s="82" t="s">
        <v>88</v>
      </c>
      <c r="D27" s="98" t="s">
        <v>89</v>
      </c>
      <c r="E27" s="84" t="s">
        <v>29</v>
      </c>
      <c r="F27" s="98" t="s">
        <v>90</v>
      </c>
      <c r="G27" s="86">
        <v>2700</v>
      </c>
      <c r="H27" s="75">
        <v>580</v>
      </c>
      <c r="I27" s="75">
        <v>710</v>
      </c>
      <c r="J27" s="75">
        <v>840</v>
      </c>
      <c r="K27" s="75">
        <v>570</v>
      </c>
      <c r="L27" s="75">
        <f>150+301+165</f>
        <v>616</v>
      </c>
      <c r="M27" s="65">
        <v>420</v>
      </c>
      <c r="N27" s="75">
        <v>1003</v>
      </c>
      <c r="O27" s="75">
        <v>676</v>
      </c>
      <c r="P27" s="66">
        <f t="shared" si="5"/>
        <v>1.0620689655172413</v>
      </c>
      <c r="Q27" s="66">
        <f t="shared" si="8"/>
        <v>0.59154929577464788</v>
      </c>
      <c r="R27" s="66">
        <f t="shared" si="9"/>
        <v>1.194047619047619</v>
      </c>
      <c r="S27" s="66">
        <f t="shared" si="2"/>
        <v>1.1859649122807017</v>
      </c>
      <c r="T27" s="66">
        <f t="shared" si="6"/>
        <v>0.80310077519379841</v>
      </c>
      <c r="U27" s="66">
        <f t="shared" si="4"/>
        <v>0.9572769953051643</v>
      </c>
      <c r="V27" s="66">
        <f t="shared" si="7"/>
        <v>1.0055555555555555</v>
      </c>
      <c r="W27" s="143" t="s">
        <v>91</v>
      </c>
    </row>
    <row r="28" spans="2:25" ht="102.75">
      <c r="B28" s="90" t="s">
        <v>87</v>
      </c>
      <c r="C28" s="82" t="s">
        <v>92</v>
      </c>
      <c r="D28" s="92" t="s">
        <v>93</v>
      </c>
      <c r="E28" s="84" t="s">
        <v>29</v>
      </c>
      <c r="F28" s="99" t="s">
        <v>94</v>
      </c>
      <c r="G28" s="86">
        <v>1199</v>
      </c>
      <c r="H28" s="75">
        <v>295</v>
      </c>
      <c r="I28" s="75">
        <v>274</v>
      </c>
      <c r="J28" s="75">
        <v>360</v>
      </c>
      <c r="K28" s="75">
        <v>270</v>
      </c>
      <c r="L28" s="75">
        <f>94+202+93</f>
        <v>389</v>
      </c>
      <c r="M28" s="65">
        <v>138</v>
      </c>
      <c r="N28" s="75">
        <v>113</v>
      </c>
      <c r="O28" s="75">
        <v>121</v>
      </c>
      <c r="P28" s="66">
        <f t="shared" si="5"/>
        <v>1.3186440677966103</v>
      </c>
      <c r="Q28" s="66">
        <f t="shared" si="8"/>
        <v>0.5036496350364964</v>
      </c>
      <c r="R28" s="66">
        <f t="shared" si="9"/>
        <v>0.31388888888888888</v>
      </c>
      <c r="S28" s="66">
        <f t="shared" si="2"/>
        <v>0.44814814814814813</v>
      </c>
      <c r="T28" s="66">
        <f t="shared" si="6"/>
        <v>0.92618629173989453</v>
      </c>
      <c r="U28" s="66">
        <f t="shared" si="4"/>
        <v>0.68891280947255118</v>
      </c>
      <c r="V28" s="66">
        <f t="shared" si="7"/>
        <v>0.63469557964970813</v>
      </c>
      <c r="W28" s="142" t="s">
        <v>95</v>
      </c>
    </row>
    <row r="29" spans="2:25" ht="88.5">
      <c r="B29" s="90" t="s">
        <v>87</v>
      </c>
      <c r="C29" s="100" t="s">
        <v>96</v>
      </c>
      <c r="D29" s="64" t="s">
        <v>97</v>
      </c>
      <c r="E29" s="84" t="s">
        <v>29</v>
      </c>
      <c r="F29" s="85" t="s">
        <v>98</v>
      </c>
      <c r="G29" s="86">
        <v>13300</v>
      </c>
      <c r="H29" s="75">
        <v>2730</v>
      </c>
      <c r="I29" s="75">
        <v>3964</v>
      </c>
      <c r="J29" s="75">
        <v>3636</v>
      </c>
      <c r="K29" s="75">
        <v>2970</v>
      </c>
      <c r="L29" s="75">
        <f>1024+1318+1353</f>
        <v>3695</v>
      </c>
      <c r="M29" s="65">
        <v>3354</v>
      </c>
      <c r="N29" s="75">
        <v>3778</v>
      </c>
      <c r="O29" s="75">
        <v>3460</v>
      </c>
      <c r="P29" s="66">
        <f t="shared" si="5"/>
        <v>1.3534798534798536</v>
      </c>
      <c r="Q29" s="66">
        <f t="shared" si="8"/>
        <v>0.8461150353178607</v>
      </c>
      <c r="R29" s="66">
        <f t="shared" si="9"/>
        <v>1.039053905390539</v>
      </c>
      <c r="S29" s="66">
        <f t="shared" si="2"/>
        <v>1.164983164983165</v>
      </c>
      <c r="T29" s="66">
        <f t="shared" si="6"/>
        <v>1.0530325664774425</v>
      </c>
      <c r="U29" s="66">
        <f t="shared" si="4"/>
        <v>1.0481122942884802</v>
      </c>
      <c r="V29" s="66">
        <f t="shared" si="7"/>
        <v>1.0742105263157895</v>
      </c>
      <c r="W29" s="143" t="s">
        <v>99</v>
      </c>
    </row>
    <row r="30" spans="2:25" s="16" customFormat="1" ht="102.75">
      <c r="B30" s="76" t="s">
        <v>100</v>
      </c>
      <c r="C30" s="96" t="s">
        <v>101</v>
      </c>
      <c r="D30" s="78" t="s">
        <v>102</v>
      </c>
      <c r="E30" s="101" t="s">
        <v>29</v>
      </c>
      <c r="F30" s="78" t="s">
        <v>103</v>
      </c>
      <c r="G30" s="80">
        <v>11074</v>
      </c>
      <c r="H30" s="75">
        <v>2769</v>
      </c>
      <c r="I30" s="75">
        <v>2769</v>
      </c>
      <c r="J30" s="75">
        <v>2768</v>
      </c>
      <c r="K30" s="75">
        <v>2768</v>
      </c>
      <c r="L30" s="75">
        <v>3284</v>
      </c>
      <c r="M30" s="65">
        <v>3288</v>
      </c>
      <c r="N30" s="75">
        <v>2347</v>
      </c>
      <c r="O30" s="75">
        <v>1970</v>
      </c>
      <c r="P30" s="66">
        <f t="shared" si="5"/>
        <v>1.1859877211989889</v>
      </c>
      <c r="Q30" s="66">
        <f t="shared" si="8"/>
        <v>1.1874322860238353</v>
      </c>
      <c r="R30" s="66">
        <f t="shared" si="9"/>
        <v>0.84790462427745661</v>
      </c>
      <c r="S30" s="66">
        <f t="shared" ref="S30:S93" si="10">IFERROR((O30/K30),"100%")</f>
        <v>0.71170520231213874</v>
      </c>
      <c r="T30" s="66">
        <f t="shared" si="6"/>
        <v>1.186710003611412</v>
      </c>
      <c r="U30" s="66">
        <f t="shared" si="4"/>
        <v>1.0738020707921985</v>
      </c>
      <c r="V30" s="66">
        <f t="shared" si="7"/>
        <v>0.98329420263680689</v>
      </c>
      <c r="W30" s="145" t="s">
        <v>104</v>
      </c>
    </row>
    <row r="31" spans="2:25" s="16" customFormat="1" ht="118.5">
      <c r="B31" s="90" t="s">
        <v>105</v>
      </c>
      <c r="C31" s="102" t="s">
        <v>106</v>
      </c>
      <c r="D31" s="103" t="s">
        <v>107</v>
      </c>
      <c r="E31" s="84" t="s">
        <v>29</v>
      </c>
      <c r="F31" s="103" t="s">
        <v>108</v>
      </c>
      <c r="G31" s="86">
        <v>100</v>
      </c>
      <c r="H31" s="75">
        <v>25</v>
      </c>
      <c r="I31" s="75">
        <v>25</v>
      </c>
      <c r="J31" s="75">
        <v>25</v>
      </c>
      <c r="K31" s="75">
        <v>25</v>
      </c>
      <c r="L31" s="75">
        <v>25</v>
      </c>
      <c r="M31" s="65">
        <v>25</v>
      </c>
      <c r="N31" s="75">
        <v>25</v>
      </c>
      <c r="O31" s="75">
        <v>25</v>
      </c>
      <c r="P31" s="66">
        <f t="shared" si="5"/>
        <v>1</v>
      </c>
      <c r="Q31" s="66">
        <f t="shared" si="8"/>
        <v>1</v>
      </c>
      <c r="R31" s="66">
        <f t="shared" si="9"/>
        <v>1</v>
      </c>
      <c r="S31" s="66">
        <f t="shared" si="10"/>
        <v>1</v>
      </c>
      <c r="T31" s="66">
        <f t="shared" si="6"/>
        <v>1</v>
      </c>
      <c r="U31" s="66">
        <f t="shared" si="4"/>
        <v>1</v>
      </c>
      <c r="V31" s="66">
        <f t="shared" si="7"/>
        <v>1</v>
      </c>
      <c r="W31" s="143" t="s">
        <v>109</v>
      </c>
    </row>
    <row r="32" spans="2:25" s="16" customFormat="1" ht="102.75">
      <c r="B32" s="90" t="s">
        <v>110</v>
      </c>
      <c r="C32" s="104" t="s">
        <v>111</v>
      </c>
      <c r="D32" s="99" t="s">
        <v>112</v>
      </c>
      <c r="E32" s="84" t="s">
        <v>29</v>
      </c>
      <c r="F32" s="99" t="s">
        <v>113</v>
      </c>
      <c r="G32" s="86">
        <v>1013</v>
      </c>
      <c r="H32" s="75">
        <v>270</v>
      </c>
      <c r="I32" s="75">
        <v>250</v>
      </c>
      <c r="J32" s="75">
        <v>250</v>
      </c>
      <c r="K32" s="75">
        <v>243</v>
      </c>
      <c r="L32" s="75">
        <v>304</v>
      </c>
      <c r="M32" s="65">
        <v>438</v>
      </c>
      <c r="N32" s="75">
        <v>329</v>
      </c>
      <c r="O32" s="75">
        <v>667</v>
      </c>
      <c r="P32" s="66">
        <f t="shared" si="5"/>
        <v>1.125925925925926</v>
      </c>
      <c r="Q32" s="66">
        <f t="shared" si="8"/>
        <v>1.752</v>
      </c>
      <c r="R32" s="66">
        <f t="shared" si="9"/>
        <v>1.3160000000000001</v>
      </c>
      <c r="S32" s="66">
        <f t="shared" si="10"/>
        <v>2.7448559670781894</v>
      </c>
      <c r="T32" s="66">
        <f t="shared" si="6"/>
        <v>1.426923076923077</v>
      </c>
      <c r="U32" s="66">
        <f t="shared" si="4"/>
        <v>1.3909090909090909</v>
      </c>
      <c r="V32" s="66">
        <f t="shared" si="7"/>
        <v>1.7156959526159921</v>
      </c>
      <c r="W32" s="142" t="s">
        <v>114</v>
      </c>
    </row>
    <row r="33" spans="2:23" s="16" customFormat="1" ht="171.75">
      <c r="B33" s="231" t="s">
        <v>115</v>
      </c>
      <c r="C33" s="232" t="s">
        <v>116</v>
      </c>
      <c r="D33" s="92" t="s">
        <v>117</v>
      </c>
      <c r="E33" s="84" t="s">
        <v>29</v>
      </c>
      <c r="F33" s="93" t="s">
        <v>118</v>
      </c>
      <c r="G33" s="86">
        <v>1975</v>
      </c>
      <c r="H33" s="75">
        <v>493</v>
      </c>
      <c r="I33" s="75">
        <v>495</v>
      </c>
      <c r="J33" s="75">
        <v>493</v>
      </c>
      <c r="K33" s="75">
        <v>494</v>
      </c>
      <c r="L33" s="75">
        <v>1108</v>
      </c>
      <c r="M33" s="65">
        <v>824</v>
      </c>
      <c r="N33" s="75">
        <v>0</v>
      </c>
      <c r="O33" s="75">
        <v>0</v>
      </c>
      <c r="P33" s="66">
        <f t="shared" si="5"/>
        <v>2.2474645030425964</v>
      </c>
      <c r="Q33" s="66">
        <f t="shared" si="8"/>
        <v>1.6646464646464647</v>
      </c>
      <c r="R33" s="66">
        <f t="shared" si="9"/>
        <v>0</v>
      </c>
      <c r="S33" s="66">
        <f t="shared" si="10"/>
        <v>0</v>
      </c>
      <c r="T33" s="66">
        <f t="shared" si="6"/>
        <v>1.9554655870445343</v>
      </c>
      <c r="U33" s="66">
        <f t="shared" si="4"/>
        <v>1.3045239702903444</v>
      </c>
      <c r="V33" s="66">
        <f t="shared" si="7"/>
        <v>0.97822784810126584</v>
      </c>
      <c r="W33" s="143" t="s">
        <v>119</v>
      </c>
    </row>
    <row r="34" spans="2:23" s="16" customFormat="1" ht="129">
      <c r="B34" s="231"/>
      <c r="C34" s="232"/>
      <c r="D34" s="92" t="s">
        <v>120</v>
      </c>
      <c r="E34" s="84" t="s">
        <v>29</v>
      </c>
      <c r="F34" s="94" t="s">
        <v>121</v>
      </c>
      <c r="G34" s="86">
        <v>60</v>
      </c>
      <c r="H34" s="75">
        <v>15</v>
      </c>
      <c r="I34" s="75">
        <v>15</v>
      </c>
      <c r="J34" s="75">
        <v>15</v>
      </c>
      <c r="K34" s="75">
        <v>15</v>
      </c>
      <c r="L34" s="75">
        <v>14</v>
      </c>
      <c r="M34" s="65">
        <v>18</v>
      </c>
      <c r="N34" s="75">
        <v>0</v>
      </c>
      <c r="O34" s="75">
        <v>0</v>
      </c>
      <c r="P34" s="66">
        <f t="shared" si="5"/>
        <v>0.93333333333333335</v>
      </c>
      <c r="Q34" s="66">
        <f t="shared" si="8"/>
        <v>1.2</v>
      </c>
      <c r="R34" s="66">
        <f t="shared" si="9"/>
        <v>0</v>
      </c>
      <c r="S34" s="66">
        <f t="shared" si="10"/>
        <v>0</v>
      </c>
      <c r="T34" s="66">
        <f t="shared" si="6"/>
        <v>1.0666666666666667</v>
      </c>
      <c r="U34" s="66">
        <f t="shared" si="4"/>
        <v>0.71111111111111114</v>
      </c>
      <c r="V34" s="66">
        <f t="shared" si="7"/>
        <v>0.53333333333333333</v>
      </c>
      <c r="W34" s="143" t="s">
        <v>122</v>
      </c>
    </row>
    <row r="35" spans="2:23" s="16" customFormat="1" ht="102.75">
      <c r="B35" s="81" t="s">
        <v>123</v>
      </c>
      <c r="C35" s="105" t="s">
        <v>124</v>
      </c>
      <c r="D35" s="98" t="s">
        <v>125</v>
      </c>
      <c r="E35" s="84" t="s">
        <v>29</v>
      </c>
      <c r="F35" s="98" t="s">
        <v>126</v>
      </c>
      <c r="G35" s="86">
        <v>2</v>
      </c>
      <c r="H35" s="75">
        <v>0</v>
      </c>
      <c r="I35" s="75">
        <v>1</v>
      </c>
      <c r="J35" s="75">
        <v>0</v>
      </c>
      <c r="K35" s="75">
        <v>1</v>
      </c>
      <c r="L35" s="75">
        <v>0</v>
      </c>
      <c r="M35" s="65">
        <v>1</v>
      </c>
      <c r="N35" s="75">
        <v>0</v>
      </c>
      <c r="O35" s="75">
        <v>1</v>
      </c>
      <c r="P35" s="66" t="str">
        <f>IFERROR((L35/H35),"NO DISPONIBLE")</f>
        <v>NO DISPONIBLE</v>
      </c>
      <c r="Q35" s="66">
        <f t="shared" si="8"/>
        <v>1</v>
      </c>
      <c r="R35" s="66" t="str">
        <f t="shared" si="9"/>
        <v>NO DISPONIBLE</v>
      </c>
      <c r="S35" s="66">
        <f t="shared" si="10"/>
        <v>1</v>
      </c>
      <c r="T35" s="66">
        <f>IFERROR(((L35+M35)/(H35+I35)),"NO DISPONIBLE")</f>
        <v>1</v>
      </c>
      <c r="U35" s="66">
        <f t="shared" si="4"/>
        <v>1</v>
      </c>
      <c r="V35" s="66">
        <f t="shared" si="7"/>
        <v>1</v>
      </c>
      <c r="W35" s="143" t="s">
        <v>127</v>
      </c>
    </row>
    <row r="36" spans="2:23" s="16" customFormat="1" ht="102.75">
      <c r="B36" s="90" t="s">
        <v>128</v>
      </c>
      <c r="C36" s="91" t="s">
        <v>129</v>
      </c>
      <c r="D36" s="99" t="s">
        <v>130</v>
      </c>
      <c r="E36" s="84" t="s">
        <v>29</v>
      </c>
      <c r="F36" s="99" t="s">
        <v>131</v>
      </c>
      <c r="G36" s="86">
        <v>2200</v>
      </c>
      <c r="H36" s="75">
        <v>550</v>
      </c>
      <c r="I36" s="75">
        <v>550</v>
      </c>
      <c r="J36" s="75">
        <v>550</v>
      </c>
      <c r="K36" s="75">
        <v>550</v>
      </c>
      <c r="L36" s="75">
        <v>500</v>
      </c>
      <c r="M36" s="65">
        <v>561</v>
      </c>
      <c r="N36" s="75">
        <v>519</v>
      </c>
      <c r="O36" s="75">
        <v>413</v>
      </c>
      <c r="P36" s="66">
        <f t="shared" si="5"/>
        <v>0.90909090909090906</v>
      </c>
      <c r="Q36" s="66">
        <f t="shared" si="8"/>
        <v>1.02</v>
      </c>
      <c r="R36" s="66">
        <f t="shared" si="9"/>
        <v>0.94363636363636361</v>
      </c>
      <c r="S36" s="66">
        <f t="shared" si="10"/>
        <v>0.75090909090909086</v>
      </c>
      <c r="T36" s="66">
        <f t="shared" si="6"/>
        <v>0.96454545454545459</v>
      </c>
      <c r="U36" s="66">
        <f t="shared" si="4"/>
        <v>0.95757575757575752</v>
      </c>
      <c r="V36" s="66">
        <f t="shared" si="7"/>
        <v>0.90590909090909089</v>
      </c>
      <c r="W36" s="143" t="s">
        <v>132</v>
      </c>
    </row>
    <row r="37" spans="2:23" s="16" customFormat="1" ht="102.75">
      <c r="B37" s="90" t="s">
        <v>133</v>
      </c>
      <c r="C37" s="91" t="s">
        <v>134</v>
      </c>
      <c r="D37" s="99" t="s">
        <v>135</v>
      </c>
      <c r="E37" s="84" t="s">
        <v>29</v>
      </c>
      <c r="F37" s="99" t="s">
        <v>136</v>
      </c>
      <c r="G37" s="86">
        <v>228</v>
      </c>
      <c r="H37" s="75">
        <v>57</v>
      </c>
      <c r="I37" s="75">
        <v>57</v>
      </c>
      <c r="J37" s="75">
        <v>57</v>
      </c>
      <c r="K37" s="75">
        <v>57</v>
      </c>
      <c r="L37" s="75">
        <v>51</v>
      </c>
      <c r="M37" s="65">
        <v>51</v>
      </c>
      <c r="N37" s="75">
        <v>51</v>
      </c>
      <c r="O37" s="75">
        <v>51</v>
      </c>
      <c r="P37" s="66">
        <f t="shared" si="5"/>
        <v>0.89473684210526316</v>
      </c>
      <c r="Q37" s="66">
        <f t="shared" si="8"/>
        <v>0.89473684210526316</v>
      </c>
      <c r="R37" s="66">
        <f t="shared" si="9"/>
        <v>0.89473684210526316</v>
      </c>
      <c r="S37" s="66">
        <f t="shared" si="10"/>
        <v>0.89473684210526316</v>
      </c>
      <c r="T37" s="66">
        <f t="shared" si="6"/>
        <v>0.89473684210526316</v>
      </c>
      <c r="U37" s="66">
        <f t="shared" si="4"/>
        <v>0.89473684210526316</v>
      </c>
      <c r="V37" s="66">
        <f t="shared" si="7"/>
        <v>0.89473684210526316</v>
      </c>
      <c r="W37" s="143" t="s">
        <v>137</v>
      </c>
    </row>
    <row r="38" spans="2:23" s="16" customFormat="1" ht="102.75">
      <c r="B38" s="90" t="s">
        <v>138</v>
      </c>
      <c r="C38" s="91" t="s">
        <v>139</v>
      </c>
      <c r="D38" s="92" t="s">
        <v>140</v>
      </c>
      <c r="E38" s="84" t="s">
        <v>29</v>
      </c>
      <c r="F38" s="92" t="s">
        <v>141</v>
      </c>
      <c r="G38" s="86">
        <v>568</v>
      </c>
      <c r="H38" s="75">
        <v>143</v>
      </c>
      <c r="I38" s="75">
        <v>143</v>
      </c>
      <c r="J38" s="75">
        <v>143</v>
      </c>
      <c r="K38" s="75">
        <v>139</v>
      </c>
      <c r="L38" s="75">
        <v>181</v>
      </c>
      <c r="M38" s="65">
        <v>149</v>
      </c>
      <c r="N38" s="75">
        <v>135</v>
      </c>
      <c r="O38" s="75">
        <v>118</v>
      </c>
      <c r="P38" s="66">
        <f t="shared" si="5"/>
        <v>1.2657342657342658</v>
      </c>
      <c r="Q38" s="66">
        <f t="shared" si="8"/>
        <v>1.0419580419580419</v>
      </c>
      <c r="R38" s="66">
        <f t="shared" si="9"/>
        <v>0.94405594405594406</v>
      </c>
      <c r="S38" s="66">
        <f t="shared" si="10"/>
        <v>0.84892086330935257</v>
      </c>
      <c r="T38" s="66">
        <f t="shared" si="6"/>
        <v>1.1538461538461537</v>
      </c>
      <c r="U38" s="66">
        <f t="shared" si="4"/>
        <v>1.083916083916084</v>
      </c>
      <c r="V38" s="66">
        <f t="shared" si="7"/>
        <v>1.0264084507042253</v>
      </c>
      <c r="W38" s="143" t="s">
        <v>142</v>
      </c>
    </row>
    <row r="39" spans="2:23" s="16" customFormat="1" ht="102.75">
      <c r="B39" s="90" t="s">
        <v>143</v>
      </c>
      <c r="C39" s="106" t="s">
        <v>144</v>
      </c>
      <c r="D39" s="103" t="s">
        <v>145</v>
      </c>
      <c r="E39" s="84" t="s">
        <v>29</v>
      </c>
      <c r="F39" s="103" t="s">
        <v>146</v>
      </c>
      <c r="G39" s="86">
        <v>960</v>
      </c>
      <c r="H39" s="75">
        <v>230</v>
      </c>
      <c r="I39" s="75">
        <v>250</v>
      </c>
      <c r="J39" s="75">
        <v>250</v>
      </c>
      <c r="K39" s="75">
        <v>230</v>
      </c>
      <c r="L39" s="75">
        <v>261</v>
      </c>
      <c r="M39" s="65">
        <v>297</v>
      </c>
      <c r="N39" s="75">
        <v>316</v>
      </c>
      <c r="O39" s="75">
        <v>266</v>
      </c>
      <c r="P39" s="66">
        <f t="shared" si="5"/>
        <v>1.1347826086956523</v>
      </c>
      <c r="Q39" s="66">
        <f t="shared" si="8"/>
        <v>1.1879999999999999</v>
      </c>
      <c r="R39" s="66">
        <f t="shared" si="9"/>
        <v>1.264</v>
      </c>
      <c r="S39" s="66">
        <f t="shared" si="10"/>
        <v>1.1565217391304348</v>
      </c>
      <c r="T39" s="66">
        <f t="shared" si="6"/>
        <v>1.1625000000000001</v>
      </c>
      <c r="U39" s="66">
        <f t="shared" si="4"/>
        <v>1.1972602739726028</v>
      </c>
      <c r="V39" s="66">
        <f t="shared" si="7"/>
        <v>1.1875</v>
      </c>
      <c r="W39" s="142" t="s">
        <v>147</v>
      </c>
    </row>
    <row r="40" spans="2:23" s="16" customFormat="1" ht="102.75">
      <c r="B40" s="76" t="s">
        <v>148</v>
      </c>
      <c r="C40" s="96" t="s">
        <v>149</v>
      </c>
      <c r="D40" s="107" t="s">
        <v>150</v>
      </c>
      <c r="E40" s="101" t="s">
        <v>29</v>
      </c>
      <c r="F40" s="108" t="s">
        <v>151</v>
      </c>
      <c r="G40" s="80">
        <v>824</v>
      </c>
      <c r="H40" s="75">
        <v>206</v>
      </c>
      <c r="I40" s="75">
        <v>206</v>
      </c>
      <c r="J40" s="75">
        <v>206</v>
      </c>
      <c r="K40" s="75">
        <v>206</v>
      </c>
      <c r="L40" s="75">
        <v>159</v>
      </c>
      <c r="M40" s="65">
        <v>173</v>
      </c>
      <c r="N40" s="75">
        <v>185</v>
      </c>
      <c r="O40" s="75">
        <v>193</v>
      </c>
      <c r="P40" s="66">
        <f t="shared" si="5"/>
        <v>0.77184466019417475</v>
      </c>
      <c r="Q40" s="66">
        <f t="shared" si="8"/>
        <v>0.83980582524271841</v>
      </c>
      <c r="R40" s="66">
        <f t="shared" si="9"/>
        <v>0.89805825242718451</v>
      </c>
      <c r="S40" s="66">
        <f t="shared" si="10"/>
        <v>0.93689320388349517</v>
      </c>
      <c r="T40" s="66">
        <f t="shared" si="6"/>
        <v>0.80582524271844658</v>
      </c>
      <c r="U40" s="66">
        <f t="shared" si="4"/>
        <v>0.83656957928802589</v>
      </c>
      <c r="V40" s="66">
        <f t="shared" si="7"/>
        <v>0.86165048543689315</v>
      </c>
      <c r="W40" s="145" t="s">
        <v>152</v>
      </c>
    </row>
    <row r="41" spans="2:23" s="16" customFormat="1" ht="102.75">
      <c r="B41" s="90" t="s">
        <v>153</v>
      </c>
      <c r="C41" s="91" t="s">
        <v>154</v>
      </c>
      <c r="D41" s="92" t="s">
        <v>155</v>
      </c>
      <c r="E41" s="84" t="s">
        <v>29</v>
      </c>
      <c r="F41" s="92" t="s">
        <v>156</v>
      </c>
      <c r="G41" s="86">
        <v>3204</v>
      </c>
      <c r="H41" s="75">
        <v>801</v>
      </c>
      <c r="I41" s="75">
        <v>801</v>
      </c>
      <c r="J41" s="75">
        <v>801</v>
      </c>
      <c r="K41" s="75">
        <v>801</v>
      </c>
      <c r="L41" s="75">
        <v>659</v>
      </c>
      <c r="M41" s="65">
        <v>720</v>
      </c>
      <c r="N41" s="75">
        <v>743</v>
      </c>
      <c r="O41" s="75">
        <v>753</v>
      </c>
      <c r="P41" s="66">
        <f t="shared" si="5"/>
        <v>0.82272159800249689</v>
      </c>
      <c r="Q41" s="66">
        <f t="shared" si="8"/>
        <v>0.898876404494382</v>
      </c>
      <c r="R41" s="66">
        <f t="shared" si="9"/>
        <v>0.92759051186017483</v>
      </c>
      <c r="S41" s="66">
        <f t="shared" si="10"/>
        <v>0.94007490636704116</v>
      </c>
      <c r="T41" s="66">
        <f t="shared" si="6"/>
        <v>0.86079900124843944</v>
      </c>
      <c r="U41" s="66">
        <f t="shared" si="4"/>
        <v>0.88306283811901787</v>
      </c>
      <c r="V41" s="66">
        <f t="shared" si="7"/>
        <v>0.89731585518102375</v>
      </c>
      <c r="W41" s="143" t="s">
        <v>157</v>
      </c>
    </row>
    <row r="42" spans="2:23" s="16" customFormat="1" ht="159.75">
      <c r="B42" s="81" t="s">
        <v>153</v>
      </c>
      <c r="C42" s="82" t="s">
        <v>158</v>
      </c>
      <c r="D42" s="85" t="s">
        <v>159</v>
      </c>
      <c r="E42" s="84" t="s">
        <v>29</v>
      </c>
      <c r="F42" s="92" t="s">
        <v>160</v>
      </c>
      <c r="G42" s="86">
        <v>270</v>
      </c>
      <c r="H42" s="75">
        <v>65</v>
      </c>
      <c r="I42" s="75">
        <v>68</v>
      </c>
      <c r="J42" s="75">
        <v>65</v>
      </c>
      <c r="K42" s="75">
        <v>72</v>
      </c>
      <c r="L42" s="75">
        <v>87</v>
      </c>
      <c r="M42" s="65">
        <v>58</v>
      </c>
      <c r="N42" s="75">
        <v>63</v>
      </c>
      <c r="O42" s="75">
        <v>63</v>
      </c>
      <c r="P42" s="66">
        <f t="shared" si="5"/>
        <v>1.3384615384615384</v>
      </c>
      <c r="Q42" s="66">
        <f t="shared" si="8"/>
        <v>0.8529411764705882</v>
      </c>
      <c r="R42" s="66">
        <f t="shared" si="9"/>
        <v>0.96923076923076923</v>
      </c>
      <c r="S42" s="66">
        <f t="shared" si="10"/>
        <v>0.875</v>
      </c>
      <c r="T42" s="66">
        <f t="shared" si="6"/>
        <v>1.0902255639097744</v>
      </c>
      <c r="U42" s="66">
        <f t="shared" si="4"/>
        <v>1.0505050505050506</v>
      </c>
      <c r="V42" s="66">
        <f t="shared" si="7"/>
        <v>1.0037037037037038</v>
      </c>
      <c r="W42" s="143" t="s">
        <v>161</v>
      </c>
    </row>
    <row r="43" spans="2:23" s="16" customFormat="1" ht="105">
      <c r="B43" s="76" t="s">
        <v>162</v>
      </c>
      <c r="C43" s="96" t="s">
        <v>163</v>
      </c>
      <c r="D43" s="109" t="s">
        <v>164</v>
      </c>
      <c r="E43" s="101" t="s">
        <v>29</v>
      </c>
      <c r="F43" s="108" t="s">
        <v>165</v>
      </c>
      <c r="G43" s="80">
        <v>3500</v>
      </c>
      <c r="H43" s="75">
        <v>350</v>
      </c>
      <c r="I43" s="75">
        <v>550</v>
      </c>
      <c r="J43" s="75">
        <v>1600</v>
      </c>
      <c r="K43" s="75">
        <v>1000</v>
      </c>
      <c r="L43" s="75">
        <v>519</v>
      </c>
      <c r="M43" s="65">
        <v>387</v>
      </c>
      <c r="N43" s="75">
        <v>353</v>
      </c>
      <c r="O43" s="75">
        <v>1139</v>
      </c>
      <c r="P43" s="66">
        <f t="shared" si="5"/>
        <v>1.4828571428571429</v>
      </c>
      <c r="Q43" s="66">
        <f t="shared" si="8"/>
        <v>0.70363636363636362</v>
      </c>
      <c r="R43" s="66">
        <f t="shared" si="9"/>
        <v>0.22062499999999999</v>
      </c>
      <c r="S43" s="66">
        <f t="shared" si="10"/>
        <v>1.139</v>
      </c>
      <c r="T43" s="66">
        <f t="shared" si="6"/>
        <v>1.0066666666666666</v>
      </c>
      <c r="U43" s="66">
        <f t="shared" si="4"/>
        <v>0.50360000000000005</v>
      </c>
      <c r="V43" s="66">
        <f t="shared" si="7"/>
        <v>0.68514285714285716</v>
      </c>
      <c r="W43" s="145" t="s">
        <v>166</v>
      </c>
    </row>
    <row r="44" spans="2:23" s="16" customFormat="1" ht="143.25">
      <c r="B44" s="110" t="s">
        <v>167</v>
      </c>
      <c r="C44" s="111" t="s">
        <v>168</v>
      </c>
      <c r="D44" s="112" t="s">
        <v>169</v>
      </c>
      <c r="E44" s="84" t="s">
        <v>29</v>
      </c>
      <c r="F44" s="83" t="s">
        <v>170</v>
      </c>
      <c r="G44" s="86">
        <v>330</v>
      </c>
      <c r="H44" s="75">
        <v>52</v>
      </c>
      <c r="I44" s="75">
        <v>85</v>
      </c>
      <c r="J44" s="75">
        <v>112</v>
      </c>
      <c r="K44" s="75">
        <v>81</v>
      </c>
      <c r="L44" s="75">
        <v>53</v>
      </c>
      <c r="M44" s="65">
        <v>19</v>
      </c>
      <c r="N44" s="75">
        <v>14</v>
      </c>
      <c r="O44" s="75">
        <v>25</v>
      </c>
      <c r="P44" s="66">
        <f t="shared" si="5"/>
        <v>1.0192307692307692</v>
      </c>
      <c r="Q44" s="66">
        <f t="shared" si="8"/>
        <v>0.22352941176470589</v>
      </c>
      <c r="R44" s="66">
        <f t="shared" si="9"/>
        <v>0.125</v>
      </c>
      <c r="S44" s="66">
        <f t="shared" si="10"/>
        <v>0.30864197530864196</v>
      </c>
      <c r="T44" s="66">
        <f t="shared" si="6"/>
        <v>0.52554744525547448</v>
      </c>
      <c r="U44" s="66">
        <f t="shared" si="4"/>
        <v>0.34538152610441769</v>
      </c>
      <c r="V44" s="66">
        <f t="shared" si="7"/>
        <v>0.33636363636363636</v>
      </c>
      <c r="W44" s="143" t="s">
        <v>171</v>
      </c>
    </row>
    <row r="45" spans="2:23" s="16" customFormat="1" ht="102.75">
      <c r="B45" s="76" t="s">
        <v>172</v>
      </c>
      <c r="C45" s="113" t="s">
        <v>173</v>
      </c>
      <c r="D45" s="114" t="s">
        <v>174</v>
      </c>
      <c r="E45" s="101" t="s">
        <v>29</v>
      </c>
      <c r="F45" s="108" t="s">
        <v>175</v>
      </c>
      <c r="G45" s="80">
        <v>22600</v>
      </c>
      <c r="H45" s="75">
        <v>4800</v>
      </c>
      <c r="I45" s="75">
        <v>4800</v>
      </c>
      <c r="J45" s="75">
        <v>6000</v>
      </c>
      <c r="K45" s="75">
        <v>7000</v>
      </c>
      <c r="L45" s="75">
        <v>5198</v>
      </c>
      <c r="M45" s="65">
        <v>6441</v>
      </c>
      <c r="N45" s="75">
        <v>4787</v>
      </c>
      <c r="O45" s="75">
        <v>7376</v>
      </c>
      <c r="P45" s="66">
        <f t="shared" si="5"/>
        <v>1.0829166666666667</v>
      </c>
      <c r="Q45" s="66">
        <f t="shared" si="8"/>
        <v>1.3418749999999999</v>
      </c>
      <c r="R45" s="66">
        <f t="shared" si="9"/>
        <v>0.79783333333333328</v>
      </c>
      <c r="S45" s="66">
        <f t="shared" si="10"/>
        <v>1.0537142857142856</v>
      </c>
      <c r="T45" s="66">
        <f t="shared" si="6"/>
        <v>1.2123958333333333</v>
      </c>
      <c r="U45" s="66">
        <f t="shared" si="4"/>
        <v>1.052948717948718</v>
      </c>
      <c r="V45" s="66">
        <f t="shared" si="7"/>
        <v>1.0531858407079646</v>
      </c>
      <c r="W45" s="143" t="s">
        <v>176</v>
      </c>
    </row>
    <row r="46" spans="2:23" s="16" customFormat="1" ht="104.25">
      <c r="B46" s="81" t="s">
        <v>177</v>
      </c>
      <c r="C46" s="105" t="s">
        <v>178</v>
      </c>
      <c r="D46" s="98" t="s">
        <v>179</v>
      </c>
      <c r="E46" s="84" t="s">
        <v>29</v>
      </c>
      <c r="F46" s="115" t="s">
        <v>180</v>
      </c>
      <c r="G46" s="86">
        <v>390</v>
      </c>
      <c r="H46" s="75">
        <v>75</v>
      </c>
      <c r="I46" s="75">
        <v>85</v>
      </c>
      <c r="J46" s="75">
        <v>105</v>
      </c>
      <c r="K46" s="75">
        <v>125</v>
      </c>
      <c r="L46" s="75">
        <v>117</v>
      </c>
      <c r="M46" s="65">
        <v>109</v>
      </c>
      <c r="N46" s="75">
        <v>122</v>
      </c>
      <c r="O46" s="75">
        <v>195</v>
      </c>
      <c r="P46" s="66">
        <f t="shared" si="5"/>
        <v>1.56</v>
      </c>
      <c r="Q46" s="66">
        <f t="shared" si="8"/>
        <v>1.2823529411764707</v>
      </c>
      <c r="R46" s="66">
        <f t="shared" si="9"/>
        <v>1.161904761904762</v>
      </c>
      <c r="S46" s="66">
        <f t="shared" si="10"/>
        <v>1.56</v>
      </c>
      <c r="T46" s="66">
        <f t="shared" si="6"/>
        <v>1.4125000000000001</v>
      </c>
      <c r="U46" s="66">
        <f t="shared" si="4"/>
        <v>1.3132075471698113</v>
      </c>
      <c r="V46" s="66">
        <f t="shared" si="7"/>
        <v>1.3923076923076922</v>
      </c>
      <c r="W46" s="143" t="s">
        <v>181</v>
      </c>
    </row>
    <row r="47" spans="2:23" s="16" customFormat="1" ht="117">
      <c r="B47" s="81" t="s">
        <v>177</v>
      </c>
      <c r="C47" s="89" t="s">
        <v>182</v>
      </c>
      <c r="D47" s="116" t="s">
        <v>183</v>
      </c>
      <c r="E47" s="84" t="s">
        <v>29</v>
      </c>
      <c r="F47" s="85" t="s">
        <v>184</v>
      </c>
      <c r="G47" s="86">
        <v>920</v>
      </c>
      <c r="H47" s="75">
        <v>230</v>
      </c>
      <c r="I47" s="75">
        <v>230</v>
      </c>
      <c r="J47" s="75">
        <v>230</v>
      </c>
      <c r="K47" s="75">
        <v>230</v>
      </c>
      <c r="L47" s="75">
        <v>499</v>
      </c>
      <c r="M47" s="65">
        <v>462</v>
      </c>
      <c r="N47" s="75">
        <v>460</v>
      </c>
      <c r="O47" s="75">
        <v>733</v>
      </c>
      <c r="P47" s="66">
        <f t="shared" si="5"/>
        <v>2.1695652173913045</v>
      </c>
      <c r="Q47" s="66">
        <f t="shared" si="8"/>
        <v>2.008695652173913</v>
      </c>
      <c r="R47" s="66">
        <f t="shared" si="9"/>
        <v>2</v>
      </c>
      <c r="S47" s="66">
        <f t="shared" si="10"/>
        <v>3.1869565217391305</v>
      </c>
      <c r="T47" s="66">
        <f t="shared" si="6"/>
        <v>2.0891304347826085</v>
      </c>
      <c r="U47" s="66">
        <f t="shared" ref="U47:U78" si="11">IFERROR(((L47+M47+N47)/(H47+I47+J47)),"NO DISPONIBLE")</f>
        <v>2.0594202898550726</v>
      </c>
      <c r="V47" s="66">
        <f t="shared" si="7"/>
        <v>2.3413043478260871</v>
      </c>
      <c r="W47" s="143" t="s">
        <v>185</v>
      </c>
    </row>
    <row r="48" spans="2:23" s="16" customFormat="1" ht="115.5">
      <c r="B48" s="76" t="s">
        <v>186</v>
      </c>
      <c r="C48" s="96" t="s">
        <v>187</v>
      </c>
      <c r="D48" s="109" t="s">
        <v>188</v>
      </c>
      <c r="E48" s="101" t="s">
        <v>29</v>
      </c>
      <c r="F48" s="108" t="s">
        <v>189</v>
      </c>
      <c r="G48" s="80">
        <v>12000</v>
      </c>
      <c r="H48" s="75">
        <v>3000</v>
      </c>
      <c r="I48" s="75">
        <v>3000</v>
      </c>
      <c r="J48" s="75">
        <v>3000</v>
      </c>
      <c r="K48" s="75">
        <v>3000</v>
      </c>
      <c r="L48" s="75">
        <v>2515</v>
      </c>
      <c r="M48" s="65">
        <v>3260</v>
      </c>
      <c r="N48" s="75">
        <v>2070</v>
      </c>
      <c r="O48" s="75">
        <v>3002</v>
      </c>
      <c r="P48" s="66">
        <f t="shared" si="5"/>
        <v>0.83833333333333337</v>
      </c>
      <c r="Q48" s="66">
        <f t="shared" si="8"/>
        <v>1.0866666666666667</v>
      </c>
      <c r="R48" s="66">
        <f t="shared" si="9"/>
        <v>0.69</v>
      </c>
      <c r="S48" s="66">
        <f t="shared" si="10"/>
        <v>1.0006666666666666</v>
      </c>
      <c r="T48" s="66">
        <f t="shared" si="6"/>
        <v>0.96250000000000002</v>
      </c>
      <c r="U48" s="66">
        <f t="shared" si="11"/>
        <v>0.8716666666666667</v>
      </c>
      <c r="V48" s="66">
        <f t="shared" si="7"/>
        <v>0.9039166666666667</v>
      </c>
      <c r="W48" s="143" t="s">
        <v>190</v>
      </c>
    </row>
    <row r="49" spans="2:23" s="16" customFormat="1" ht="102.75">
      <c r="B49" s="90" t="s">
        <v>191</v>
      </c>
      <c r="C49" s="104" t="s">
        <v>192</v>
      </c>
      <c r="D49" s="115" t="s">
        <v>193</v>
      </c>
      <c r="E49" s="84" t="s">
        <v>29</v>
      </c>
      <c r="F49" s="99" t="s">
        <v>194</v>
      </c>
      <c r="G49" s="86">
        <v>1000</v>
      </c>
      <c r="H49" s="75">
        <v>200</v>
      </c>
      <c r="I49" s="75">
        <v>250</v>
      </c>
      <c r="J49" s="75">
        <v>350</v>
      </c>
      <c r="K49" s="75">
        <v>200</v>
      </c>
      <c r="L49" s="75">
        <v>528</v>
      </c>
      <c r="M49" s="65">
        <v>509</v>
      </c>
      <c r="N49" s="75">
        <v>441</v>
      </c>
      <c r="O49" s="75">
        <v>418</v>
      </c>
      <c r="P49" s="66">
        <f t="shared" si="5"/>
        <v>2.64</v>
      </c>
      <c r="Q49" s="66">
        <f t="shared" si="8"/>
        <v>2.036</v>
      </c>
      <c r="R49" s="66">
        <f t="shared" ref="R49:R70" si="12">IFERROR((N49/J49),"NO DISPONIBLE")</f>
        <v>1.26</v>
      </c>
      <c r="S49" s="66">
        <f t="shared" si="10"/>
        <v>2.09</v>
      </c>
      <c r="T49" s="66">
        <f t="shared" si="6"/>
        <v>2.3044444444444445</v>
      </c>
      <c r="U49" s="66">
        <f t="shared" si="11"/>
        <v>1.8474999999999999</v>
      </c>
      <c r="V49" s="66">
        <f t="shared" si="7"/>
        <v>1.8959999999999999</v>
      </c>
      <c r="W49" s="141" t="s">
        <v>195</v>
      </c>
    </row>
    <row r="50" spans="2:23" s="16" customFormat="1" ht="117">
      <c r="B50" s="90" t="s">
        <v>191</v>
      </c>
      <c r="C50" s="104" t="s">
        <v>196</v>
      </c>
      <c r="D50" s="98" t="s">
        <v>197</v>
      </c>
      <c r="E50" s="84" t="s">
        <v>29</v>
      </c>
      <c r="F50" s="99" t="s">
        <v>198</v>
      </c>
      <c r="G50" s="86">
        <v>58</v>
      </c>
      <c r="H50" s="75">
        <v>15</v>
      </c>
      <c r="I50" s="75">
        <v>14</v>
      </c>
      <c r="J50" s="75">
        <v>15</v>
      </c>
      <c r="K50" s="75">
        <v>14</v>
      </c>
      <c r="L50" s="75">
        <v>12</v>
      </c>
      <c r="M50" s="65">
        <v>8</v>
      </c>
      <c r="N50" s="75">
        <v>7</v>
      </c>
      <c r="O50" s="75">
        <v>12</v>
      </c>
      <c r="P50" s="66">
        <f t="shared" si="5"/>
        <v>0.8</v>
      </c>
      <c r="Q50" s="66">
        <f t="shared" si="8"/>
        <v>0.5714285714285714</v>
      </c>
      <c r="R50" s="66">
        <f t="shared" si="12"/>
        <v>0.46666666666666667</v>
      </c>
      <c r="S50" s="66">
        <f t="shared" si="10"/>
        <v>0.8571428571428571</v>
      </c>
      <c r="T50" s="66">
        <f t="shared" si="6"/>
        <v>0.68965517241379315</v>
      </c>
      <c r="U50" s="66">
        <f t="shared" si="11"/>
        <v>0.61363636363636365</v>
      </c>
      <c r="V50" s="66">
        <f t="shared" si="7"/>
        <v>0.67241379310344829</v>
      </c>
      <c r="W50" s="143" t="s">
        <v>199</v>
      </c>
    </row>
    <row r="51" spans="2:23" s="16" customFormat="1" ht="100.5">
      <c r="B51" s="76" t="s">
        <v>200</v>
      </c>
      <c r="C51" s="96" t="s">
        <v>201</v>
      </c>
      <c r="D51" s="109" t="s">
        <v>202</v>
      </c>
      <c r="E51" s="101" t="s">
        <v>29</v>
      </c>
      <c r="F51" s="108" t="s">
        <v>203</v>
      </c>
      <c r="G51" s="80">
        <v>689</v>
      </c>
      <c r="H51" s="75">
        <v>79</v>
      </c>
      <c r="I51" s="75">
        <v>375</v>
      </c>
      <c r="J51" s="75">
        <v>191</v>
      </c>
      <c r="K51" s="75">
        <v>44</v>
      </c>
      <c r="L51" s="75">
        <v>100</v>
      </c>
      <c r="M51" s="65">
        <v>69</v>
      </c>
      <c r="N51" s="75">
        <v>335</v>
      </c>
      <c r="O51" s="75">
        <v>117</v>
      </c>
      <c r="P51" s="66">
        <f t="shared" si="5"/>
        <v>1.2658227848101267</v>
      </c>
      <c r="Q51" s="66">
        <f t="shared" si="8"/>
        <v>0.184</v>
      </c>
      <c r="R51" s="66">
        <f t="shared" si="12"/>
        <v>1.7539267015706805</v>
      </c>
      <c r="S51" s="66">
        <f t="shared" si="10"/>
        <v>2.6590909090909092</v>
      </c>
      <c r="T51" s="66">
        <f t="shared" si="6"/>
        <v>0.3722466960352423</v>
      </c>
      <c r="U51" s="66">
        <f t="shared" si="11"/>
        <v>0.78139534883720929</v>
      </c>
      <c r="V51" s="66">
        <f t="shared" si="7"/>
        <v>0.90130624092888245</v>
      </c>
      <c r="W51" s="143" t="s">
        <v>204</v>
      </c>
    </row>
    <row r="52" spans="2:23" s="16" customFormat="1" ht="117">
      <c r="B52" s="90" t="s">
        <v>205</v>
      </c>
      <c r="C52" s="104" t="s">
        <v>206</v>
      </c>
      <c r="D52" s="115" t="s">
        <v>207</v>
      </c>
      <c r="E52" s="84" t="s">
        <v>29</v>
      </c>
      <c r="F52" s="99" t="s">
        <v>208</v>
      </c>
      <c r="G52" s="86">
        <v>292</v>
      </c>
      <c r="H52" s="75">
        <v>66</v>
      </c>
      <c r="I52" s="75">
        <v>95</v>
      </c>
      <c r="J52" s="75">
        <v>30</v>
      </c>
      <c r="K52" s="75">
        <v>101</v>
      </c>
      <c r="L52" s="75">
        <v>94</v>
      </c>
      <c r="M52" s="65">
        <v>98</v>
      </c>
      <c r="N52" s="75">
        <v>26</v>
      </c>
      <c r="O52" s="75">
        <v>105</v>
      </c>
      <c r="P52" s="66">
        <f t="shared" si="5"/>
        <v>1.4242424242424243</v>
      </c>
      <c r="Q52" s="66">
        <f t="shared" si="8"/>
        <v>1.0315789473684212</v>
      </c>
      <c r="R52" s="66">
        <f t="shared" si="12"/>
        <v>0.8666666666666667</v>
      </c>
      <c r="S52" s="66">
        <f t="shared" si="10"/>
        <v>1.0396039603960396</v>
      </c>
      <c r="T52" s="66">
        <f t="shared" si="6"/>
        <v>1.1925465838509317</v>
      </c>
      <c r="U52" s="66">
        <f t="shared" si="11"/>
        <v>1.1413612565445026</v>
      </c>
      <c r="V52" s="66">
        <f t="shared" si="7"/>
        <v>1.1061643835616439</v>
      </c>
      <c r="W52" s="141" t="s">
        <v>209</v>
      </c>
    </row>
    <row r="53" spans="2:23" s="16" customFormat="1" ht="103.5">
      <c r="B53" s="90" t="s">
        <v>205</v>
      </c>
      <c r="C53" s="104" t="s">
        <v>210</v>
      </c>
      <c r="D53" s="98" t="s">
        <v>211</v>
      </c>
      <c r="E53" s="84" t="s">
        <v>29</v>
      </c>
      <c r="F53" s="99" t="s">
        <v>212</v>
      </c>
      <c r="G53" s="86">
        <v>28556</v>
      </c>
      <c r="H53" s="75">
        <v>8955</v>
      </c>
      <c r="I53" s="75">
        <v>8260</v>
      </c>
      <c r="J53" s="75">
        <v>5541</v>
      </c>
      <c r="K53" s="75">
        <v>5800</v>
      </c>
      <c r="L53" s="75">
        <v>6921</v>
      </c>
      <c r="M53" s="65">
        <v>8705</v>
      </c>
      <c r="N53" s="75">
        <v>4539</v>
      </c>
      <c r="O53" s="75">
        <v>7539</v>
      </c>
      <c r="P53" s="66">
        <f t="shared" si="5"/>
        <v>0.77286432160804019</v>
      </c>
      <c r="Q53" s="66">
        <f t="shared" si="8"/>
        <v>1.0538740920096852</v>
      </c>
      <c r="R53" s="66">
        <f t="shared" si="12"/>
        <v>0.81916621548456958</v>
      </c>
      <c r="S53" s="66">
        <f t="shared" si="10"/>
        <v>1.2998275862068966</v>
      </c>
      <c r="T53" s="66">
        <f t="shared" si="6"/>
        <v>0.90769677606738308</v>
      </c>
      <c r="U53" s="66">
        <f t="shared" si="11"/>
        <v>0.88613991914220425</v>
      </c>
      <c r="V53" s="66">
        <f t="shared" si="7"/>
        <v>0.97016388849978985</v>
      </c>
      <c r="W53" s="143" t="s">
        <v>213</v>
      </c>
    </row>
    <row r="54" spans="2:23" s="16" customFormat="1" ht="115.5">
      <c r="B54" s="90" t="s">
        <v>214</v>
      </c>
      <c r="C54" s="91" t="s">
        <v>215</v>
      </c>
      <c r="D54" s="117" t="s">
        <v>216</v>
      </c>
      <c r="E54" s="84" t="s">
        <v>29</v>
      </c>
      <c r="F54" s="95" t="s">
        <v>217</v>
      </c>
      <c r="G54" s="86">
        <v>358</v>
      </c>
      <c r="H54" s="75">
        <v>88</v>
      </c>
      <c r="I54" s="75">
        <v>91</v>
      </c>
      <c r="J54" s="75">
        <v>70</v>
      </c>
      <c r="K54" s="75">
        <v>109</v>
      </c>
      <c r="L54" s="75">
        <v>88</v>
      </c>
      <c r="M54" s="65">
        <v>79</v>
      </c>
      <c r="N54" s="75">
        <v>88</v>
      </c>
      <c r="O54" s="75">
        <v>103</v>
      </c>
      <c r="P54" s="66">
        <f t="shared" si="5"/>
        <v>1</v>
      </c>
      <c r="Q54" s="66">
        <f t="shared" si="8"/>
        <v>0.86813186813186816</v>
      </c>
      <c r="R54" s="66">
        <f t="shared" si="12"/>
        <v>1.2571428571428571</v>
      </c>
      <c r="S54" s="66">
        <f t="shared" si="10"/>
        <v>0.94495412844036697</v>
      </c>
      <c r="T54" s="66">
        <f t="shared" si="6"/>
        <v>0.93296089385474856</v>
      </c>
      <c r="U54" s="66">
        <f t="shared" si="11"/>
        <v>1.0240963855421688</v>
      </c>
      <c r="V54" s="66">
        <f t="shared" si="7"/>
        <v>1</v>
      </c>
      <c r="W54" s="143" t="s">
        <v>218</v>
      </c>
    </row>
    <row r="55" spans="2:23" s="16" customFormat="1" ht="114.75">
      <c r="B55" s="76" t="s">
        <v>219</v>
      </c>
      <c r="C55" s="96" t="s">
        <v>220</v>
      </c>
      <c r="D55" s="118" t="s">
        <v>221</v>
      </c>
      <c r="E55" s="101" t="s">
        <v>29</v>
      </c>
      <c r="F55" s="119" t="s">
        <v>222</v>
      </c>
      <c r="G55" s="80">
        <v>8640</v>
      </c>
      <c r="H55" s="75">
        <v>3240</v>
      </c>
      <c r="I55" s="75">
        <v>2160</v>
      </c>
      <c r="J55" s="75">
        <v>1080</v>
      </c>
      <c r="K55" s="75">
        <v>2160</v>
      </c>
      <c r="L55" s="75">
        <v>3395</v>
      </c>
      <c r="M55" s="65">
        <v>1310</v>
      </c>
      <c r="N55" s="75">
        <v>1206</v>
      </c>
      <c r="O55" s="75">
        <v>3568</v>
      </c>
      <c r="P55" s="66">
        <f t="shared" si="5"/>
        <v>1.0478395061728396</v>
      </c>
      <c r="Q55" s="66">
        <f t="shared" si="8"/>
        <v>0.60648148148148151</v>
      </c>
      <c r="R55" s="66">
        <f t="shared" si="12"/>
        <v>1.1166666666666667</v>
      </c>
      <c r="S55" s="66">
        <f t="shared" si="10"/>
        <v>1.6518518518518519</v>
      </c>
      <c r="T55" s="66">
        <f t="shared" si="6"/>
        <v>0.87129629629629635</v>
      </c>
      <c r="U55" s="66">
        <f t="shared" si="11"/>
        <v>0.91219135802469131</v>
      </c>
      <c r="V55" s="66">
        <f t="shared" si="7"/>
        <v>1.0971064814814815</v>
      </c>
      <c r="W55" s="143" t="s">
        <v>223</v>
      </c>
    </row>
    <row r="56" spans="2:23" s="16" customFormat="1" ht="114.75">
      <c r="B56" s="90" t="s">
        <v>224</v>
      </c>
      <c r="C56" s="104" t="s">
        <v>225</v>
      </c>
      <c r="D56" s="98" t="s">
        <v>226</v>
      </c>
      <c r="E56" s="84" t="s">
        <v>29</v>
      </c>
      <c r="F56" s="99" t="s">
        <v>227</v>
      </c>
      <c r="G56" s="86">
        <v>128</v>
      </c>
      <c r="H56" s="75">
        <v>48</v>
      </c>
      <c r="I56" s="75">
        <v>32</v>
      </c>
      <c r="J56" s="75">
        <v>16</v>
      </c>
      <c r="K56" s="75">
        <v>32</v>
      </c>
      <c r="L56" s="75">
        <v>47</v>
      </c>
      <c r="M56" s="65">
        <v>25</v>
      </c>
      <c r="N56" s="75">
        <v>16</v>
      </c>
      <c r="O56" s="75">
        <v>41</v>
      </c>
      <c r="P56" s="66">
        <f t="shared" si="5"/>
        <v>0.97916666666666663</v>
      </c>
      <c r="Q56" s="66">
        <f t="shared" si="8"/>
        <v>0.78125</v>
      </c>
      <c r="R56" s="66">
        <f t="shared" si="12"/>
        <v>1</v>
      </c>
      <c r="S56" s="66">
        <f t="shared" si="10"/>
        <v>1.28125</v>
      </c>
      <c r="T56" s="66">
        <f t="shared" si="6"/>
        <v>0.9</v>
      </c>
      <c r="U56" s="66">
        <f t="shared" si="11"/>
        <v>0.91666666666666663</v>
      </c>
      <c r="V56" s="66">
        <f t="shared" si="7"/>
        <v>1.0078125</v>
      </c>
      <c r="W56" s="143" t="s">
        <v>228</v>
      </c>
    </row>
    <row r="57" spans="2:23" s="16" customFormat="1" ht="102.75">
      <c r="B57" s="90" t="s">
        <v>224</v>
      </c>
      <c r="C57" s="82" t="s">
        <v>229</v>
      </c>
      <c r="D57" s="120" t="s">
        <v>230</v>
      </c>
      <c r="E57" s="84" t="s">
        <v>29</v>
      </c>
      <c r="F57" s="99" t="s">
        <v>40</v>
      </c>
      <c r="G57" s="86">
        <v>8</v>
      </c>
      <c r="H57" s="75">
        <v>3</v>
      </c>
      <c r="I57" s="75">
        <v>2</v>
      </c>
      <c r="J57" s="75">
        <v>1</v>
      </c>
      <c r="K57" s="75">
        <v>2</v>
      </c>
      <c r="L57" s="75">
        <v>3</v>
      </c>
      <c r="M57" s="65">
        <v>1</v>
      </c>
      <c r="N57" s="75">
        <v>1</v>
      </c>
      <c r="O57" s="75">
        <v>2</v>
      </c>
      <c r="P57" s="66">
        <f t="shared" si="5"/>
        <v>1</v>
      </c>
      <c r="Q57" s="66">
        <f t="shared" si="8"/>
        <v>0.5</v>
      </c>
      <c r="R57" s="66">
        <f t="shared" si="12"/>
        <v>1</v>
      </c>
      <c r="S57" s="66">
        <f t="shared" si="10"/>
        <v>1</v>
      </c>
      <c r="T57" s="66">
        <f t="shared" si="6"/>
        <v>0.8</v>
      </c>
      <c r="U57" s="66">
        <f t="shared" si="11"/>
        <v>0.83333333333333337</v>
      </c>
      <c r="V57" s="66">
        <f t="shared" si="7"/>
        <v>0.875</v>
      </c>
      <c r="W57" s="143" t="s">
        <v>231</v>
      </c>
    </row>
    <row r="58" spans="2:23" s="16" customFormat="1" ht="105">
      <c r="B58" s="76" t="s">
        <v>232</v>
      </c>
      <c r="C58" s="96" t="s">
        <v>233</v>
      </c>
      <c r="D58" s="78" t="s">
        <v>234</v>
      </c>
      <c r="E58" s="101" t="s">
        <v>29</v>
      </c>
      <c r="F58" s="119" t="s">
        <v>235</v>
      </c>
      <c r="G58" s="80">
        <v>14538</v>
      </c>
      <c r="H58" s="75">
        <v>3292</v>
      </c>
      <c r="I58" s="75">
        <v>3360</v>
      </c>
      <c r="J58" s="75">
        <v>3962</v>
      </c>
      <c r="K58" s="75">
        <v>3924</v>
      </c>
      <c r="L58" s="75">
        <v>2840</v>
      </c>
      <c r="M58" s="65">
        <v>3177</v>
      </c>
      <c r="N58" s="75">
        <v>3917</v>
      </c>
      <c r="O58" s="75">
        <v>3927</v>
      </c>
      <c r="P58" s="66">
        <f t="shared" si="5"/>
        <v>0.86269744835965978</v>
      </c>
      <c r="Q58" s="66">
        <f t="shared" si="8"/>
        <v>0.94553571428571426</v>
      </c>
      <c r="R58" s="66">
        <f t="shared" si="12"/>
        <v>0.98864209994952046</v>
      </c>
      <c r="S58" s="66">
        <f t="shared" si="10"/>
        <v>1.0007645259938838</v>
      </c>
      <c r="T58" s="66">
        <f t="shared" si="6"/>
        <v>0.90453998797354174</v>
      </c>
      <c r="U58" s="66">
        <f t="shared" si="11"/>
        <v>0.9359336725080083</v>
      </c>
      <c r="V58" s="66">
        <f t="shared" si="7"/>
        <v>0.95343238409684961</v>
      </c>
      <c r="W58" s="141" t="s">
        <v>236</v>
      </c>
    </row>
    <row r="59" spans="2:23" s="16" customFormat="1" ht="118.5">
      <c r="B59" s="90" t="s">
        <v>237</v>
      </c>
      <c r="C59" s="91" t="s">
        <v>238</v>
      </c>
      <c r="D59" s="92" t="s">
        <v>239</v>
      </c>
      <c r="E59" s="84" t="s">
        <v>29</v>
      </c>
      <c r="F59" s="103" t="s">
        <v>240</v>
      </c>
      <c r="G59" s="86">
        <v>291</v>
      </c>
      <c r="H59" s="75">
        <v>58</v>
      </c>
      <c r="I59" s="75">
        <v>84</v>
      </c>
      <c r="J59" s="75">
        <v>76</v>
      </c>
      <c r="K59" s="75">
        <v>73</v>
      </c>
      <c r="L59" s="75">
        <v>97</v>
      </c>
      <c r="M59" s="65">
        <v>75</v>
      </c>
      <c r="N59" s="75">
        <v>45</v>
      </c>
      <c r="O59" s="75">
        <v>50</v>
      </c>
      <c r="P59" s="66">
        <f t="shared" si="5"/>
        <v>1.6724137931034482</v>
      </c>
      <c r="Q59" s="66">
        <f t="shared" si="8"/>
        <v>0.8928571428571429</v>
      </c>
      <c r="R59" s="66">
        <f t="shared" si="12"/>
        <v>0.59210526315789469</v>
      </c>
      <c r="S59" s="66">
        <f t="shared" si="10"/>
        <v>0.68493150684931503</v>
      </c>
      <c r="T59" s="66">
        <f t="shared" si="6"/>
        <v>1.2112676056338028</v>
      </c>
      <c r="U59" s="66">
        <f t="shared" si="11"/>
        <v>0.99541284403669728</v>
      </c>
      <c r="V59" s="66">
        <f t="shared" si="7"/>
        <v>0.91752577319587625</v>
      </c>
      <c r="W59" s="143" t="s">
        <v>241</v>
      </c>
    </row>
    <row r="60" spans="2:23" s="16" customFormat="1" ht="105">
      <c r="B60" s="81" t="s">
        <v>237</v>
      </c>
      <c r="C60" s="82" t="s">
        <v>242</v>
      </c>
      <c r="D60" s="85" t="s">
        <v>243</v>
      </c>
      <c r="E60" s="84" t="s">
        <v>29</v>
      </c>
      <c r="F60" s="85" t="s">
        <v>244</v>
      </c>
      <c r="G60" s="86">
        <v>316</v>
      </c>
      <c r="H60" s="75">
        <v>88</v>
      </c>
      <c r="I60" s="75">
        <v>81</v>
      </c>
      <c r="J60" s="75">
        <v>74</v>
      </c>
      <c r="K60" s="75">
        <v>73</v>
      </c>
      <c r="L60" s="75">
        <v>104</v>
      </c>
      <c r="M60" s="65">
        <v>101</v>
      </c>
      <c r="N60" s="75">
        <v>59</v>
      </c>
      <c r="O60" s="75">
        <v>47</v>
      </c>
      <c r="P60" s="66">
        <f t="shared" si="5"/>
        <v>1.1818181818181819</v>
      </c>
      <c r="Q60" s="66">
        <f t="shared" si="8"/>
        <v>1.2469135802469136</v>
      </c>
      <c r="R60" s="66">
        <f t="shared" si="12"/>
        <v>0.79729729729729726</v>
      </c>
      <c r="S60" s="66">
        <f t="shared" si="10"/>
        <v>0.64383561643835618</v>
      </c>
      <c r="T60" s="66">
        <f t="shared" si="6"/>
        <v>1.2130177514792899</v>
      </c>
      <c r="U60" s="66">
        <f t="shared" si="11"/>
        <v>1.0864197530864197</v>
      </c>
      <c r="V60" s="66">
        <f t="shared" si="7"/>
        <v>0.98417721518987344</v>
      </c>
      <c r="W60" s="143" t="s">
        <v>245</v>
      </c>
    </row>
    <row r="61" spans="2:23" s="16" customFormat="1" ht="114.75">
      <c r="B61" s="90" t="s">
        <v>237</v>
      </c>
      <c r="C61" s="104" t="s">
        <v>246</v>
      </c>
      <c r="D61" s="99" t="s">
        <v>247</v>
      </c>
      <c r="E61" s="84" t="s">
        <v>29</v>
      </c>
      <c r="F61" s="99" t="s">
        <v>248</v>
      </c>
      <c r="G61" s="86">
        <v>210</v>
      </c>
      <c r="H61" s="75">
        <v>53</v>
      </c>
      <c r="I61" s="75">
        <v>35</v>
      </c>
      <c r="J61" s="75">
        <v>61</v>
      </c>
      <c r="K61" s="75">
        <v>61</v>
      </c>
      <c r="L61" s="75">
        <v>40</v>
      </c>
      <c r="M61" s="65">
        <v>45</v>
      </c>
      <c r="N61" s="75">
        <v>56</v>
      </c>
      <c r="O61" s="75">
        <v>41</v>
      </c>
      <c r="P61" s="66">
        <f t="shared" si="5"/>
        <v>0.75471698113207553</v>
      </c>
      <c r="Q61" s="66">
        <f t="shared" si="8"/>
        <v>1.2857142857142858</v>
      </c>
      <c r="R61" s="66">
        <f t="shared" si="12"/>
        <v>0.91803278688524592</v>
      </c>
      <c r="S61" s="66">
        <f t="shared" si="10"/>
        <v>0.67213114754098358</v>
      </c>
      <c r="T61" s="66">
        <f t="shared" si="6"/>
        <v>0.96590909090909094</v>
      </c>
      <c r="U61" s="66">
        <f t="shared" si="11"/>
        <v>0.94630872483221473</v>
      </c>
      <c r="V61" s="66">
        <f t="shared" si="7"/>
        <v>0.8666666666666667</v>
      </c>
      <c r="W61" s="143" t="s">
        <v>249</v>
      </c>
    </row>
    <row r="62" spans="2:23" s="16" customFormat="1" ht="114.75">
      <c r="B62" s="90" t="s">
        <v>237</v>
      </c>
      <c r="C62" s="104" t="s">
        <v>250</v>
      </c>
      <c r="D62" s="99" t="s">
        <v>251</v>
      </c>
      <c r="E62" s="84" t="s">
        <v>29</v>
      </c>
      <c r="F62" s="99" t="s">
        <v>252</v>
      </c>
      <c r="G62" s="86">
        <v>1549</v>
      </c>
      <c r="H62" s="75">
        <v>231</v>
      </c>
      <c r="I62" s="75">
        <v>346</v>
      </c>
      <c r="J62" s="75">
        <v>486</v>
      </c>
      <c r="K62" s="75">
        <v>486</v>
      </c>
      <c r="L62" s="75">
        <v>520</v>
      </c>
      <c r="M62" s="65">
        <v>400</v>
      </c>
      <c r="N62" s="75">
        <v>426</v>
      </c>
      <c r="O62" s="75">
        <v>545</v>
      </c>
      <c r="P62" s="66">
        <f t="shared" si="5"/>
        <v>2.2510822510822512</v>
      </c>
      <c r="Q62" s="66">
        <f t="shared" si="8"/>
        <v>1.1560693641618498</v>
      </c>
      <c r="R62" s="66">
        <f t="shared" si="12"/>
        <v>0.87654320987654322</v>
      </c>
      <c r="S62" s="66">
        <f t="shared" si="10"/>
        <v>1.1213991769547325</v>
      </c>
      <c r="T62" s="66">
        <f t="shared" si="6"/>
        <v>1.5944540727902947</v>
      </c>
      <c r="U62" s="66">
        <f t="shared" si="11"/>
        <v>1.2662276575729068</v>
      </c>
      <c r="V62" s="66">
        <f t="shared" si="7"/>
        <v>1.2207876049063913</v>
      </c>
      <c r="W62" s="143" t="s">
        <v>253</v>
      </c>
    </row>
    <row r="63" spans="2:23" s="16" customFormat="1" ht="105">
      <c r="B63" s="90" t="s">
        <v>237</v>
      </c>
      <c r="C63" s="91" t="s">
        <v>254</v>
      </c>
      <c r="D63" s="92" t="s">
        <v>255</v>
      </c>
      <c r="E63" s="84" t="s">
        <v>29</v>
      </c>
      <c r="F63" s="99" t="s">
        <v>256</v>
      </c>
      <c r="G63" s="86">
        <v>757</v>
      </c>
      <c r="H63" s="75">
        <v>139</v>
      </c>
      <c r="I63" s="75">
        <v>121</v>
      </c>
      <c r="J63" s="75">
        <v>260</v>
      </c>
      <c r="K63" s="75">
        <v>237</v>
      </c>
      <c r="L63" s="75">
        <v>270</v>
      </c>
      <c r="M63" s="65">
        <v>345</v>
      </c>
      <c r="N63" s="75">
        <v>343</v>
      </c>
      <c r="O63" s="75">
        <v>332</v>
      </c>
      <c r="P63" s="66">
        <f t="shared" si="5"/>
        <v>1.9424460431654675</v>
      </c>
      <c r="Q63" s="66">
        <f t="shared" si="8"/>
        <v>2.8512396694214877</v>
      </c>
      <c r="R63" s="66">
        <f t="shared" si="12"/>
        <v>1.3192307692307692</v>
      </c>
      <c r="S63" s="66">
        <f t="shared" si="10"/>
        <v>1.4008438818565401</v>
      </c>
      <c r="T63" s="66">
        <f t="shared" si="6"/>
        <v>2.3653846153846154</v>
      </c>
      <c r="U63" s="66">
        <f t="shared" si="11"/>
        <v>1.8423076923076922</v>
      </c>
      <c r="V63" s="66">
        <f t="shared" si="7"/>
        <v>1.7040951122853369</v>
      </c>
      <c r="W63" s="143" t="s">
        <v>257</v>
      </c>
    </row>
    <row r="64" spans="2:23" s="16" customFormat="1" ht="129">
      <c r="B64" s="90" t="s">
        <v>258</v>
      </c>
      <c r="C64" s="104" t="s">
        <v>259</v>
      </c>
      <c r="D64" s="99" t="s">
        <v>260</v>
      </c>
      <c r="E64" s="84" t="s">
        <v>29</v>
      </c>
      <c r="F64" s="99" t="s">
        <v>261</v>
      </c>
      <c r="G64" s="86">
        <v>3988</v>
      </c>
      <c r="H64" s="75">
        <v>949</v>
      </c>
      <c r="I64" s="75">
        <v>968</v>
      </c>
      <c r="J64" s="75">
        <v>1036</v>
      </c>
      <c r="K64" s="75">
        <v>1035</v>
      </c>
      <c r="L64" s="75">
        <v>897</v>
      </c>
      <c r="M64" s="65">
        <v>1262</v>
      </c>
      <c r="N64" s="75">
        <v>828</v>
      </c>
      <c r="O64" s="75">
        <v>1787</v>
      </c>
      <c r="P64" s="66">
        <f t="shared" si="5"/>
        <v>0.9452054794520548</v>
      </c>
      <c r="Q64" s="66">
        <f t="shared" si="8"/>
        <v>1.3037190082644627</v>
      </c>
      <c r="R64" s="66">
        <f t="shared" si="12"/>
        <v>0.79922779922779918</v>
      </c>
      <c r="S64" s="66">
        <f t="shared" si="10"/>
        <v>1.7265700483091788</v>
      </c>
      <c r="T64" s="66">
        <f t="shared" si="6"/>
        <v>1.1262389149713092</v>
      </c>
      <c r="U64" s="66">
        <f t="shared" si="11"/>
        <v>1.0115137148662376</v>
      </c>
      <c r="V64" s="66">
        <f t="shared" si="7"/>
        <v>1.1970912738214643</v>
      </c>
      <c r="W64" s="143" t="s">
        <v>262</v>
      </c>
    </row>
    <row r="65" spans="2:23" s="16" customFormat="1" ht="88.5">
      <c r="B65" s="90" t="s">
        <v>258</v>
      </c>
      <c r="C65" s="99" t="s">
        <v>263</v>
      </c>
      <c r="D65" s="99" t="s">
        <v>264</v>
      </c>
      <c r="E65" s="84" t="s">
        <v>29</v>
      </c>
      <c r="F65" s="99" t="s">
        <v>265</v>
      </c>
      <c r="G65" s="86">
        <v>28</v>
      </c>
      <c r="H65" s="75">
        <v>6</v>
      </c>
      <c r="I65" s="75">
        <v>8</v>
      </c>
      <c r="J65" s="75">
        <v>8</v>
      </c>
      <c r="K65" s="75">
        <v>6</v>
      </c>
      <c r="L65" s="75">
        <v>3</v>
      </c>
      <c r="M65" s="65">
        <v>9</v>
      </c>
      <c r="N65" s="75">
        <v>5</v>
      </c>
      <c r="O65" s="75">
        <v>3</v>
      </c>
      <c r="P65" s="66">
        <f t="shared" si="5"/>
        <v>0.5</v>
      </c>
      <c r="Q65" s="66">
        <f t="shared" si="8"/>
        <v>1.125</v>
      </c>
      <c r="R65" s="66">
        <f t="shared" si="12"/>
        <v>0.625</v>
      </c>
      <c r="S65" s="66">
        <f t="shared" si="10"/>
        <v>0.5</v>
      </c>
      <c r="T65" s="66">
        <f t="shared" si="6"/>
        <v>0.8571428571428571</v>
      </c>
      <c r="U65" s="66">
        <f t="shared" si="11"/>
        <v>0.77272727272727271</v>
      </c>
      <c r="V65" s="66">
        <f t="shared" si="7"/>
        <v>0.7142857142857143</v>
      </c>
      <c r="W65" s="143" t="s">
        <v>266</v>
      </c>
    </row>
    <row r="66" spans="2:23" s="16" customFormat="1" ht="117">
      <c r="B66" s="90" t="s">
        <v>267</v>
      </c>
      <c r="C66" s="105" t="s">
        <v>268</v>
      </c>
      <c r="D66" s="99" t="s">
        <v>269</v>
      </c>
      <c r="E66" s="84" t="s">
        <v>29</v>
      </c>
      <c r="F66" s="99" t="s">
        <v>270</v>
      </c>
      <c r="G66" s="86">
        <v>1604</v>
      </c>
      <c r="H66" s="75">
        <v>353</v>
      </c>
      <c r="I66" s="75">
        <v>411</v>
      </c>
      <c r="J66" s="75">
        <v>426</v>
      </c>
      <c r="K66" s="75">
        <v>414</v>
      </c>
      <c r="L66" s="75">
        <v>365</v>
      </c>
      <c r="M66" s="65">
        <v>321</v>
      </c>
      <c r="N66" s="75">
        <v>417</v>
      </c>
      <c r="O66" s="75">
        <v>368</v>
      </c>
      <c r="P66" s="66">
        <f t="shared" si="5"/>
        <v>1.0339943342776203</v>
      </c>
      <c r="Q66" s="66">
        <f t="shared" si="8"/>
        <v>0.78102189781021902</v>
      </c>
      <c r="R66" s="66">
        <f t="shared" si="12"/>
        <v>0.97887323943661975</v>
      </c>
      <c r="S66" s="66">
        <f t="shared" si="10"/>
        <v>0.88888888888888884</v>
      </c>
      <c r="T66" s="66">
        <f t="shared" si="6"/>
        <v>0.89790575916230364</v>
      </c>
      <c r="U66" s="66">
        <f t="shared" si="11"/>
        <v>0.92689075630252105</v>
      </c>
      <c r="V66" s="66">
        <f t="shared" si="7"/>
        <v>0.91708229426433918</v>
      </c>
      <c r="W66" s="143" t="s">
        <v>271</v>
      </c>
    </row>
    <row r="67" spans="2:23" s="16" customFormat="1" ht="146.25">
      <c r="B67" s="121" t="s">
        <v>272</v>
      </c>
      <c r="C67" s="122" t="s">
        <v>273</v>
      </c>
      <c r="D67" s="123" t="s">
        <v>274</v>
      </c>
      <c r="E67" s="101" t="s">
        <v>29</v>
      </c>
      <c r="F67" s="123" t="s">
        <v>275</v>
      </c>
      <c r="G67" s="80">
        <v>2082</v>
      </c>
      <c r="H67" s="75">
        <v>513</v>
      </c>
      <c r="I67" s="75">
        <v>528</v>
      </c>
      <c r="J67" s="75">
        <v>513</v>
      </c>
      <c r="K67" s="75">
        <v>528</v>
      </c>
      <c r="L67" s="75">
        <v>514</v>
      </c>
      <c r="M67" s="65">
        <v>308</v>
      </c>
      <c r="N67" s="75">
        <v>278</v>
      </c>
      <c r="O67" s="75">
        <v>203</v>
      </c>
      <c r="P67" s="66">
        <f t="shared" si="5"/>
        <v>1.0019493177387915</v>
      </c>
      <c r="Q67" s="66">
        <f t="shared" si="8"/>
        <v>0.58333333333333337</v>
      </c>
      <c r="R67" s="66">
        <f t="shared" si="12"/>
        <v>0.54191033138401556</v>
      </c>
      <c r="S67" s="66">
        <f t="shared" si="10"/>
        <v>0.38446969696969696</v>
      </c>
      <c r="T67" s="66">
        <f t="shared" si="6"/>
        <v>0.78962536023054752</v>
      </c>
      <c r="U67" s="66">
        <f t="shared" si="11"/>
        <v>0.70785070785070781</v>
      </c>
      <c r="V67" s="66">
        <f t="shared" si="7"/>
        <v>0.62584053794428429</v>
      </c>
      <c r="W67" s="141" t="s">
        <v>276</v>
      </c>
    </row>
    <row r="68" spans="2:23" s="16" customFormat="1" ht="103.5">
      <c r="B68" s="124" t="s">
        <v>277</v>
      </c>
      <c r="C68" s="125" t="s">
        <v>278</v>
      </c>
      <c r="D68" s="126" t="s">
        <v>279</v>
      </c>
      <c r="E68" s="84" t="s">
        <v>29</v>
      </c>
      <c r="F68" s="126" t="s">
        <v>280</v>
      </c>
      <c r="G68" s="86">
        <v>140</v>
      </c>
      <c r="H68" s="75">
        <v>34</v>
      </c>
      <c r="I68" s="75">
        <v>36</v>
      </c>
      <c r="J68" s="75">
        <v>34</v>
      </c>
      <c r="K68" s="75">
        <v>36</v>
      </c>
      <c r="L68" s="75">
        <v>16</v>
      </c>
      <c r="M68" s="65">
        <v>17</v>
      </c>
      <c r="N68" s="75">
        <v>4</v>
      </c>
      <c r="O68" s="75">
        <v>13</v>
      </c>
      <c r="P68" s="66">
        <f t="shared" si="5"/>
        <v>0.47058823529411764</v>
      </c>
      <c r="Q68" s="66">
        <f t="shared" si="8"/>
        <v>0.47222222222222221</v>
      </c>
      <c r="R68" s="66">
        <f t="shared" si="12"/>
        <v>0.11764705882352941</v>
      </c>
      <c r="S68" s="66">
        <f t="shared" si="10"/>
        <v>0.3611111111111111</v>
      </c>
      <c r="T68" s="66">
        <f t="shared" si="6"/>
        <v>0.47142857142857142</v>
      </c>
      <c r="U68" s="66">
        <f t="shared" si="11"/>
        <v>0.35576923076923078</v>
      </c>
      <c r="V68" s="66">
        <f t="shared" si="7"/>
        <v>0.35714285714285715</v>
      </c>
      <c r="W68" s="143" t="s">
        <v>281</v>
      </c>
    </row>
    <row r="69" spans="2:23" s="16" customFormat="1" ht="103.5">
      <c r="B69" s="124" t="s">
        <v>277</v>
      </c>
      <c r="C69" s="125" t="s">
        <v>282</v>
      </c>
      <c r="D69" s="126" t="s">
        <v>283</v>
      </c>
      <c r="E69" s="84" t="s">
        <v>29</v>
      </c>
      <c r="F69" s="126" t="s">
        <v>284</v>
      </c>
      <c r="G69" s="86">
        <v>600</v>
      </c>
      <c r="H69" s="75">
        <v>144</v>
      </c>
      <c r="I69" s="75">
        <v>156</v>
      </c>
      <c r="J69" s="75">
        <v>144</v>
      </c>
      <c r="K69" s="75">
        <v>156</v>
      </c>
      <c r="L69" s="75">
        <v>137</v>
      </c>
      <c r="M69" s="65">
        <v>126</v>
      </c>
      <c r="N69" s="75">
        <v>195</v>
      </c>
      <c r="O69" s="75">
        <v>195</v>
      </c>
      <c r="P69" s="66">
        <f t="shared" si="5"/>
        <v>0.95138888888888884</v>
      </c>
      <c r="Q69" s="66">
        <f t="shared" si="8"/>
        <v>0.80769230769230771</v>
      </c>
      <c r="R69" s="66">
        <f t="shared" si="12"/>
        <v>1.3541666666666667</v>
      </c>
      <c r="S69" s="66">
        <f t="shared" si="10"/>
        <v>1.25</v>
      </c>
      <c r="T69" s="66">
        <f t="shared" si="6"/>
        <v>0.87666666666666671</v>
      </c>
      <c r="U69" s="66">
        <f t="shared" si="11"/>
        <v>1.0315315315315314</v>
      </c>
      <c r="V69" s="66">
        <f t="shared" si="7"/>
        <v>1.0883333333333334</v>
      </c>
      <c r="W69" s="143" t="s">
        <v>285</v>
      </c>
    </row>
    <row r="70" spans="2:23" s="16" customFormat="1" ht="114.75">
      <c r="B70" s="124" t="s">
        <v>277</v>
      </c>
      <c r="C70" s="125" t="s">
        <v>286</v>
      </c>
      <c r="D70" s="126" t="s">
        <v>287</v>
      </c>
      <c r="E70" s="84" t="s">
        <v>29</v>
      </c>
      <c r="F70" s="126" t="s">
        <v>288</v>
      </c>
      <c r="G70" s="86">
        <v>140</v>
      </c>
      <c r="H70" s="75">
        <v>34</v>
      </c>
      <c r="I70" s="75">
        <v>36</v>
      </c>
      <c r="J70" s="75">
        <v>34</v>
      </c>
      <c r="K70" s="75">
        <v>36</v>
      </c>
      <c r="L70" s="75">
        <v>28</v>
      </c>
      <c r="M70" s="65">
        <v>23</v>
      </c>
      <c r="N70" s="75">
        <v>30</v>
      </c>
      <c r="O70" s="75">
        <v>219</v>
      </c>
      <c r="P70" s="66">
        <f t="shared" si="5"/>
        <v>0.82352941176470584</v>
      </c>
      <c r="Q70" s="66">
        <f t="shared" si="8"/>
        <v>0.63888888888888884</v>
      </c>
      <c r="R70" s="66">
        <f t="shared" si="12"/>
        <v>0.88235294117647056</v>
      </c>
      <c r="S70" s="66">
        <f t="shared" si="10"/>
        <v>6.083333333333333</v>
      </c>
      <c r="T70" s="66">
        <f t="shared" si="6"/>
        <v>0.72857142857142854</v>
      </c>
      <c r="U70" s="66">
        <f t="shared" si="11"/>
        <v>0.77884615384615385</v>
      </c>
      <c r="V70" s="66">
        <f t="shared" si="7"/>
        <v>2.1428571428571428</v>
      </c>
      <c r="W70" s="143" t="s">
        <v>289</v>
      </c>
    </row>
    <row r="71" spans="2:23" s="16" customFormat="1" ht="114.75">
      <c r="B71" s="124" t="s">
        <v>277</v>
      </c>
      <c r="C71" s="125" t="s">
        <v>290</v>
      </c>
      <c r="D71" s="126" t="s">
        <v>291</v>
      </c>
      <c r="E71" s="84" t="s">
        <v>29</v>
      </c>
      <c r="F71" s="126" t="s">
        <v>292</v>
      </c>
      <c r="G71" s="86">
        <v>1482</v>
      </c>
      <c r="H71" s="75">
        <v>369</v>
      </c>
      <c r="I71" s="75">
        <v>372</v>
      </c>
      <c r="J71" s="75">
        <v>369</v>
      </c>
      <c r="K71" s="75">
        <v>372</v>
      </c>
      <c r="L71" s="75">
        <v>302</v>
      </c>
      <c r="M71" s="65">
        <v>204</v>
      </c>
      <c r="N71" s="75">
        <v>139</v>
      </c>
      <c r="O71" s="75">
        <v>93</v>
      </c>
      <c r="P71" s="66">
        <f t="shared" si="5"/>
        <v>0.81842818428184283</v>
      </c>
      <c r="Q71" s="66">
        <f t="shared" si="8"/>
        <v>0.54838709677419351</v>
      </c>
      <c r="R71" s="66">
        <f t="shared" ref="R71" si="13">IFERROR((N71/J71),"NO DISPONIBLE")</f>
        <v>0.37669376693766937</v>
      </c>
      <c r="S71" s="66">
        <f t="shared" si="10"/>
        <v>0.25</v>
      </c>
      <c r="T71" s="66">
        <f t="shared" si="6"/>
        <v>0.68286099865047234</v>
      </c>
      <c r="U71" s="66">
        <f t="shared" si="11"/>
        <v>0.58108108108108103</v>
      </c>
      <c r="V71" s="66">
        <f t="shared" si="7"/>
        <v>0.49797570850202427</v>
      </c>
      <c r="W71" s="143" t="s">
        <v>293</v>
      </c>
    </row>
    <row r="72" spans="2:23" s="16" customFormat="1" ht="103.5">
      <c r="B72" s="81" t="s">
        <v>277</v>
      </c>
      <c r="C72" s="89" t="s">
        <v>294</v>
      </c>
      <c r="D72" s="127" t="s">
        <v>295</v>
      </c>
      <c r="E72" s="84" t="s">
        <v>29</v>
      </c>
      <c r="F72" s="126" t="s">
        <v>296</v>
      </c>
      <c r="G72" s="86">
        <v>60</v>
      </c>
      <c r="H72" s="75">
        <v>17</v>
      </c>
      <c r="I72" s="75">
        <v>13</v>
      </c>
      <c r="J72" s="75">
        <v>17</v>
      </c>
      <c r="K72" s="75">
        <v>13</v>
      </c>
      <c r="L72" s="75">
        <v>11</v>
      </c>
      <c r="M72" s="65">
        <v>6</v>
      </c>
      <c r="N72" s="75">
        <v>6</v>
      </c>
      <c r="O72" s="75">
        <v>3</v>
      </c>
      <c r="P72" s="66">
        <f t="shared" si="5"/>
        <v>0.6470588235294118</v>
      </c>
      <c r="Q72" s="66">
        <f t="shared" si="8"/>
        <v>0.46153846153846156</v>
      </c>
      <c r="R72" s="66">
        <f t="shared" ref="R72:R103" si="14">IFERROR((N72/J72),"NO DISPONIBLE")</f>
        <v>0.35294117647058826</v>
      </c>
      <c r="S72" s="66">
        <f t="shared" si="10"/>
        <v>0.23076923076923078</v>
      </c>
      <c r="T72" s="66">
        <f t="shared" si="6"/>
        <v>0.56666666666666665</v>
      </c>
      <c r="U72" s="66">
        <f t="shared" si="11"/>
        <v>0.48936170212765956</v>
      </c>
      <c r="V72" s="66">
        <f t="shared" si="7"/>
        <v>0.43333333333333335</v>
      </c>
      <c r="W72" s="143" t="s">
        <v>297</v>
      </c>
    </row>
    <row r="73" spans="2:23" s="16" customFormat="1" ht="114.75">
      <c r="B73" s="76" t="s">
        <v>298</v>
      </c>
      <c r="C73" s="96" t="s">
        <v>299</v>
      </c>
      <c r="D73" s="107" t="s">
        <v>300</v>
      </c>
      <c r="E73" s="101" t="s">
        <v>29</v>
      </c>
      <c r="F73" s="107" t="s">
        <v>284</v>
      </c>
      <c r="G73" s="80">
        <v>7597</v>
      </c>
      <c r="H73" s="75">
        <v>1727</v>
      </c>
      <c r="I73" s="75">
        <v>1895</v>
      </c>
      <c r="J73" s="75">
        <v>1987</v>
      </c>
      <c r="K73" s="75">
        <v>1988</v>
      </c>
      <c r="L73" s="75">
        <v>1600</v>
      </c>
      <c r="M73" s="65">
        <v>732</v>
      </c>
      <c r="N73" s="75">
        <v>508</v>
      </c>
      <c r="O73" s="75">
        <v>483</v>
      </c>
      <c r="P73" s="66">
        <f t="shared" si="5"/>
        <v>0.92646207295888827</v>
      </c>
      <c r="Q73" s="66">
        <f t="shared" si="8"/>
        <v>0.38627968337730872</v>
      </c>
      <c r="R73" s="66">
        <f t="shared" si="14"/>
        <v>0.25566180171112229</v>
      </c>
      <c r="S73" s="66">
        <f t="shared" si="10"/>
        <v>0.24295774647887325</v>
      </c>
      <c r="T73" s="66">
        <f t="shared" si="6"/>
        <v>0.64384318056322476</v>
      </c>
      <c r="U73" s="66">
        <f t="shared" si="11"/>
        <v>0.50632911392405067</v>
      </c>
      <c r="V73" s="66">
        <f t="shared" si="7"/>
        <v>0.43740950375148085</v>
      </c>
      <c r="W73" s="107" t="s">
        <v>301</v>
      </c>
    </row>
    <row r="74" spans="2:23" s="16" customFormat="1" ht="103.5">
      <c r="B74" s="90" t="s">
        <v>302</v>
      </c>
      <c r="C74" s="91" t="s">
        <v>303</v>
      </c>
      <c r="D74" s="92" t="s">
        <v>304</v>
      </c>
      <c r="E74" s="84" t="s">
        <v>29</v>
      </c>
      <c r="F74" s="95" t="s">
        <v>305</v>
      </c>
      <c r="G74" s="86">
        <v>354</v>
      </c>
      <c r="H74" s="75">
        <v>95</v>
      </c>
      <c r="I74" s="75">
        <v>87</v>
      </c>
      <c r="J74" s="75">
        <v>86</v>
      </c>
      <c r="K74" s="75">
        <v>86</v>
      </c>
      <c r="L74" s="75">
        <v>58</v>
      </c>
      <c r="M74" s="65">
        <v>60</v>
      </c>
      <c r="N74" s="75">
        <v>62</v>
      </c>
      <c r="O74" s="75">
        <v>61</v>
      </c>
      <c r="P74" s="66">
        <f t="shared" si="5"/>
        <v>0.61052631578947369</v>
      </c>
      <c r="Q74" s="66">
        <f t="shared" si="8"/>
        <v>0.68965517241379315</v>
      </c>
      <c r="R74" s="66">
        <f t="shared" si="14"/>
        <v>0.72093023255813948</v>
      </c>
      <c r="S74" s="66">
        <f t="shared" si="10"/>
        <v>0.70930232558139539</v>
      </c>
      <c r="T74" s="66">
        <f t="shared" si="6"/>
        <v>0.64835164835164838</v>
      </c>
      <c r="U74" s="66">
        <f t="shared" si="11"/>
        <v>0.67164179104477617</v>
      </c>
      <c r="V74" s="66">
        <f t="shared" si="7"/>
        <v>0.6807909604519774</v>
      </c>
      <c r="W74" s="143" t="s">
        <v>306</v>
      </c>
    </row>
    <row r="75" spans="2:23" s="16" customFormat="1" ht="103.5">
      <c r="B75" s="90" t="s">
        <v>302</v>
      </c>
      <c r="C75" s="91" t="s">
        <v>307</v>
      </c>
      <c r="D75" s="92" t="s">
        <v>308</v>
      </c>
      <c r="E75" s="84" t="s">
        <v>29</v>
      </c>
      <c r="F75" s="95" t="s">
        <v>309</v>
      </c>
      <c r="G75" s="86">
        <v>1405</v>
      </c>
      <c r="H75" s="75">
        <v>346</v>
      </c>
      <c r="I75" s="75">
        <v>325</v>
      </c>
      <c r="J75" s="75">
        <v>367</v>
      </c>
      <c r="K75" s="75">
        <v>367</v>
      </c>
      <c r="L75" s="75">
        <v>329</v>
      </c>
      <c r="M75" s="65">
        <v>197</v>
      </c>
      <c r="N75" s="75">
        <v>181</v>
      </c>
      <c r="O75" s="75">
        <v>198</v>
      </c>
      <c r="P75" s="66">
        <f t="shared" si="5"/>
        <v>0.95086705202312138</v>
      </c>
      <c r="Q75" s="66">
        <f t="shared" si="8"/>
        <v>0.60615384615384615</v>
      </c>
      <c r="R75" s="66">
        <f t="shared" si="14"/>
        <v>0.49318801089918257</v>
      </c>
      <c r="S75" s="66">
        <f t="shared" si="10"/>
        <v>0.53950953678474112</v>
      </c>
      <c r="T75" s="66">
        <f t="shared" si="6"/>
        <v>0.78390461997019378</v>
      </c>
      <c r="U75" s="66">
        <f t="shared" si="11"/>
        <v>0.68111753371868977</v>
      </c>
      <c r="V75" s="66">
        <f t="shared" si="7"/>
        <v>0.64412811387900359</v>
      </c>
      <c r="W75" s="143" t="s">
        <v>310</v>
      </c>
    </row>
    <row r="76" spans="2:23" s="16" customFormat="1" ht="103.5">
      <c r="B76" s="90" t="s">
        <v>302</v>
      </c>
      <c r="C76" s="91" t="s">
        <v>311</v>
      </c>
      <c r="D76" s="92" t="s">
        <v>312</v>
      </c>
      <c r="E76" s="84" t="s">
        <v>29</v>
      </c>
      <c r="F76" s="95" t="s">
        <v>292</v>
      </c>
      <c r="G76" s="86">
        <v>5638</v>
      </c>
      <c r="H76" s="75">
        <v>1563</v>
      </c>
      <c r="I76" s="75">
        <v>1289</v>
      </c>
      <c r="J76" s="75">
        <v>1393</v>
      </c>
      <c r="K76" s="75">
        <v>1393</v>
      </c>
      <c r="L76" s="75">
        <v>1026</v>
      </c>
      <c r="M76" s="65">
        <v>443</v>
      </c>
      <c r="N76" s="75">
        <v>723</v>
      </c>
      <c r="O76" s="75">
        <v>1363</v>
      </c>
      <c r="P76" s="66">
        <f t="shared" si="5"/>
        <v>0.65642994241842612</v>
      </c>
      <c r="Q76" s="66">
        <f t="shared" si="8"/>
        <v>0.34367726920093095</v>
      </c>
      <c r="R76" s="66">
        <f t="shared" si="14"/>
        <v>0.51902368987796121</v>
      </c>
      <c r="S76" s="66">
        <f t="shared" si="10"/>
        <v>0.97846374730796837</v>
      </c>
      <c r="T76" s="66">
        <f t="shared" si="6"/>
        <v>0.51507713884992989</v>
      </c>
      <c r="U76" s="66">
        <f t="shared" si="11"/>
        <v>0.51637220259128391</v>
      </c>
      <c r="V76" s="66">
        <f t="shared" si="7"/>
        <v>0.63054274565448742</v>
      </c>
      <c r="W76" s="143" t="s">
        <v>313</v>
      </c>
    </row>
    <row r="77" spans="2:23" s="16" customFormat="1" ht="103.5">
      <c r="B77" s="90" t="s">
        <v>302</v>
      </c>
      <c r="C77" s="82" t="s">
        <v>314</v>
      </c>
      <c r="D77" s="92" t="s">
        <v>315</v>
      </c>
      <c r="E77" s="84" t="s">
        <v>29</v>
      </c>
      <c r="F77" s="95" t="s">
        <v>288</v>
      </c>
      <c r="G77" s="86">
        <v>1308</v>
      </c>
      <c r="H77" s="75">
        <v>318</v>
      </c>
      <c r="I77" s="75">
        <v>325</v>
      </c>
      <c r="J77" s="75">
        <v>333</v>
      </c>
      <c r="K77" s="75">
        <v>332</v>
      </c>
      <c r="L77" s="75">
        <v>283</v>
      </c>
      <c r="M77" s="65">
        <v>304</v>
      </c>
      <c r="N77" s="75">
        <v>301</v>
      </c>
      <c r="O77" s="75">
        <v>322</v>
      </c>
      <c r="P77" s="66">
        <f t="shared" si="5"/>
        <v>0.88993710691823902</v>
      </c>
      <c r="Q77" s="66">
        <f t="shared" si="8"/>
        <v>0.93538461538461537</v>
      </c>
      <c r="R77" s="66">
        <f t="shared" si="14"/>
        <v>0.90390390390390385</v>
      </c>
      <c r="S77" s="66">
        <f t="shared" si="10"/>
        <v>0.96987951807228912</v>
      </c>
      <c r="T77" s="66">
        <f t="shared" si="6"/>
        <v>0.91290824261275272</v>
      </c>
      <c r="U77" s="66">
        <f t="shared" si="11"/>
        <v>0.9098360655737705</v>
      </c>
      <c r="V77" s="66">
        <f t="shared" si="7"/>
        <v>0.92507645259938842</v>
      </c>
      <c r="W77" s="143" t="s">
        <v>316</v>
      </c>
    </row>
    <row r="78" spans="2:23" s="16" customFormat="1" ht="104.25">
      <c r="B78" s="90" t="s">
        <v>302</v>
      </c>
      <c r="C78" s="91" t="s">
        <v>317</v>
      </c>
      <c r="D78" s="92" t="s">
        <v>318</v>
      </c>
      <c r="E78" s="84" t="s">
        <v>29</v>
      </c>
      <c r="F78" s="95" t="s">
        <v>319</v>
      </c>
      <c r="G78" s="86">
        <v>266</v>
      </c>
      <c r="H78" s="75">
        <v>69</v>
      </c>
      <c r="I78" s="75">
        <v>65</v>
      </c>
      <c r="J78" s="75">
        <v>66</v>
      </c>
      <c r="K78" s="75">
        <v>66</v>
      </c>
      <c r="L78" s="75">
        <v>70</v>
      </c>
      <c r="M78" s="65">
        <v>68</v>
      </c>
      <c r="N78" s="75">
        <v>74</v>
      </c>
      <c r="O78" s="75">
        <v>123</v>
      </c>
      <c r="P78" s="66">
        <f t="shared" si="5"/>
        <v>1.0144927536231885</v>
      </c>
      <c r="Q78" s="66">
        <f t="shared" si="8"/>
        <v>1.0461538461538462</v>
      </c>
      <c r="R78" s="66">
        <f t="shared" si="14"/>
        <v>1.1212121212121211</v>
      </c>
      <c r="S78" s="66">
        <f t="shared" si="10"/>
        <v>1.8636363636363635</v>
      </c>
      <c r="T78" s="66">
        <f t="shared" si="6"/>
        <v>1.0298507462686568</v>
      </c>
      <c r="U78" s="66">
        <f t="shared" si="11"/>
        <v>1.06</v>
      </c>
      <c r="V78" s="66">
        <f t="shared" si="7"/>
        <v>1.2593984962406015</v>
      </c>
      <c r="W78" s="143" t="s">
        <v>320</v>
      </c>
    </row>
    <row r="79" spans="2:23" s="16" customFormat="1" ht="114">
      <c r="B79" s="76" t="s">
        <v>321</v>
      </c>
      <c r="C79" s="96" t="s">
        <v>322</v>
      </c>
      <c r="D79" s="78" t="s">
        <v>323</v>
      </c>
      <c r="E79" s="101" t="s">
        <v>29</v>
      </c>
      <c r="F79" s="108" t="s">
        <v>324</v>
      </c>
      <c r="G79" s="80">
        <v>2869</v>
      </c>
      <c r="H79" s="75">
        <v>804</v>
      </c>
      <c r="I79" s="75">
        <v>642</v>
      </c>
      <c r="J79" s="75">
        <v>712</v>
      </c>
      <c r="K79" s="75">
        <v>711</v>
      </c>
      <c r="L79" s="75">
        <v>1181</v>
      </c>
      <c r="M79" s="65">
        <v>559</v>
      </c>
      <c r="N79" s="75">
        <v>652</v>
      </c>
      <c r="O79" s="75">
        <v>1027</v>
      </c>
      <c r="P79" s="66">
        <f t="shared" si="5"/>
        <v>1.4689054726368158</v>
      </c>
      <c r="Q79" s="66">
        <f t="shared" si="8"/>
        <v>0.87071651090342683</v>
      </c>
      <c r="R79" s="66">
        <f t="shared" si="14"/>
        <v>0.9157303370786517</v>
      </c>
      <c r="S79" s="66">
        <f t="shared" si="10"/>
        <v>1.4444444444444444</v>
      </c>
      <c r="T79" s="66">
        <f t="shared" si="6"/>
        <v>1.2033195020746887</v>
      </c>
      <c r="U79" s="66">
        <f t="shared" ref="U79:U110" si="15">IFERROR(((L79+M79+N79)/(H79+I79+J79)),"NO DISPONIBLE")</f>
        <v>1.1084337349397591</v>
      </c>
      <c r="V79" s="66">
        <f t="shared" si="7"/>
        <v>1.1917044266294876</v>
      </c>
      <c r="W79" s="108" t="s">
        <v>325</v>
      </c>
    </row>
    <row r="80" spans="2:23" s="16" customFormat="1" ht="102.75">
      <c r="B80" s="90" t="s">
        <v>326</v>
      </c>
      <c r="C80" s="104" t="s">
        <v>327</v>
      </c>
      <c r="D80" s="99" t="s">
        <v>328</v>
      </c>
      <c r="E80" s="84" t="s">
        <v>29</v>
      </c>
      <c r="F80" s="99" t="s">
        <v>329</v>
      </c>
      <c r="G80" s="86">
        <v>1910</v>
      </c>
      <c r="H80" s="75">
        <v>453</v>
      </c>
      <c r="I80" s="75">
        <v>491</v>
      </c>
      <c r="J80" s="75">
        <v>483</v>
      </c>
      <c r="K80" s="75">
        <v>483</v>
      </c>
      <c r="L80" s="75">
        <v>497</v>
      </c>
      <c r="M80" s="65">
        <v>433</v>
      </c>
      <c r="N80" s="75">
        <v>498</v>
      </c>
      <c r="O80" s="75">
        <v>403</v>
      </c>
      <c r="P80" s="66">
        <f t="shared" ref="P80:P122" si="16">IFERROR((L80/H80),"NO DISPONIBLE")</f>
        <v>1.0971302428256071</v>
      </c>
      <c r="Q80" s="66">
        <f t="shared" si="8"/>
        <v>0.88187372708757639</v>
      </c>
      <c r="R80" s="66">
        <f t="shared" si="14"/>
        <v>1.031055900621118</v>
      </c>
      <c r="S80" s="66">
        <f t="shared" si="10"/>
        <v>0.83436853002070388</v>
      </c>
      <c r="T80" s="66">
        <f t="shared" ref="T80:T122" si="17">IFERROR(((L80+M80)/(H80+I80)),"NO DISPONIBLE")</f>
        <v>0.98516949152542377</v>
      </c>
      <c r="U80" s="66">
        <f t="shared" si="15"/>
        <v>1.0007007708479327</v>
      </c>
      <c r="V80" s="66">
        <f t="shared" ref="V80:V122" si="18">IFERROR(((L80+M80+N80+O80)/(H80+I80+J80+K80)),"100%")</f>
        <v>0.95863874345549738</v>
      </c>
      <c r="W80" s="143" t="s">
        <v>330</v>
      </c>
    </row>
    <row r="81" spans="2:23" s="16" customFormat="1" ht="102.75">
      <c r="B81" s="81" t="s">
        <v>326</v>
      </c>
      <c r="C81" s="104" t="s">
        <v>331</v>
      </c>
      <c r="D81" s="99" t="s">
        <v>332</v>
      </c>
      <c r="E81" s="84" t="s">
        <v>29</v>
      </c>
      <c r="F81" s="99" t="s">
        <v>333</v>
      </c>
      <c r="G81" s="86">
        <v>24</v>
      </c>
      <c r="H81" s="75">
        <v>6</v>
      </c>
      <c r="I81" s="75">
        <v>5</v>
      </c>
      <c r="J81" s="75">
        <v>6</v>
      </c>
      <c r="K81" s="75">
        <v>7</v>
      </c>
      <c r="L81" s="75">
        <v>9</v>
      </c>
      <c r="M81" s="65">
        <v>2</v>
      </c>
      <c r="N81" s="75">
        <v>2</v>
      </c>
      <c r="O81" s="75">
        <v>12</v>
      </c>
      <c r="P81" s="66">
        <f t="shared" si="16"/>
        <v>1.5</v>
      </c>
      <c r="Q81" s="66">
        <f t="shared" ref="Q81:Q122" si="19">IFERROR((M81/I81),"NO DISPONIBLE")</f>
        <v>0.4</v>
      </c>
      <c r="R81" s="66">
        <f t="shared" si="14"/>
        <v>0.33333333333333331</v>
      </c>
      <c r="S81" s="66">
        <f t="shared" si="10"/>
        <v>1.7142857142857142</v>
      </c>
      <c r="T81" s="66">
        <f t="shared" si="17"/>
        <v>1</v>
      </c>
      <c r="U81" s="66">
        <f t="shared" si="15"/>
        <v>0.76470588235294112</v>
      </c>
      <c r="V81" s="66">
        <f t="shared" si="18"/>
        <v>1.0416666666666667</v>
      </c>
      <c r="W81" s="143" t="s">
        <v>334</v>
      </c>
    </row>
    <row r="82" spans="2:23" s="16" customFormat="1" ht="102.75">
      <c r="B82" s="90" t="s">
        <v>326</v>
      </c>
      <c r="C82" s="104" t="s">
        <v>335</v>
      </c>
      <c r="D82" s="99" t="s">
        <v>336</v>
      </c>
      <c r="E82" s="84" t="s">
        <v>29</v>
      </c>
      <c r="F82" s="99" t="s">
        <v>337</v>
      </c>
      <c r="G82" s="86">
        <v>11</v>
      </c>
      <c r="H82" s="75">
        <v>2</v>
      </c>
      <c r="I82" s="75">
        <v>4</v>
      </c>
      <c r="J82" s="75">
        <v>3</v>
      </c>
      <c r="K82" s="75">
        <v>2</v>
      </c>
      <c r="L82" s="75">
        <v>2</v>
      </c>
      <c r="M82" s="65">
        <v>5</v>
      </c>
      <c r="N82" s="75">
        <v>4</v>
      </c>
      <c r="O82" s="75">
        <v>2</v>
      </c>
      <c r="P82" s="66">
        <f t="shared" si="16"/>
        <v>1</v>
      </c>
      <c r="Q82" s="66">
        <f t="shared" si="19"/>
        <v>1.25</v>
      </c>
      <c r="R82" s="66">
        <f t="shared" si="14"/>
        <v>1.3333333333333333</v>
      </c>
      <c r="S82" s="66">
        <f t="shared" si="10"/>
        <v>1</v>
      </c>
      <c r="T82" s="66">
        <f t="shared" si="17"/>
        <v>1.1666666666666667</v>
      </c>
      <c r="U82" s="66">
        <f t="shared" si="15"/>
        <v>1.2222222222222223</v>
      </c>
      <c r="V82" s="66">
        <f t="shared" si="18"/>
        <v>1.1818181818181819</v>
      </c>
      <c r="W82" s="143" t="s">
        <v>338</v>
      </c>
    </row>
    <row r="83" spans="2:23" s="16" customFormat="1" ht="102.75">
      <c r="B83" s="76" t="s">
        <v>339</v>
      </c>
      <c r="C83" s="96" t="s">
        <v>340</v>
      </c>
      <c r="D83" s="78" t="s">
        <v>341</v>
      </c>
      <c r="E83" s="101" t="s">
        <v>29</v>
      </c>
      <c r="F83" s="78" t="s">
        <v>141</v>
      </c>
      <c r="G83" s="80">
        <v>4520</v>
      </c>
      <c r="H83" s="75">
        <v>1900</v>
      </c>
      <c r="I83" s="75">
        <v>800</v>
      </c>
      <c r="J83" s="75">
        <v>870</v>
      </c>
      <c r="K83" s="75">
        <v>950</v>
      </c>
      <c r="L83" s="75">
        <v>2413</v>
      </c>
      <c r="M83" s="65">
        <v>924</v>
      </c>
      <c r="N83" s="75">
        <v>2403</v>
      </c>
      <c r="O83" s="75">
        <v>1735</v>
      </c>
      <c r="P83" s="66">
        <f t="shared" si="16"/>
        <v>1.27</v>
      </c>
      <c r="Q83" s="66">
        <f t="shared" si="19"/>
        <v>1.155</v>
      </c>
      <c r="R83" s="66">
        <f t="shared" si="14"/>
        <v>2.7620689655172415</v>
      </c>
      <c r="S83" s="66">
        <f t="shared" si="10"/>
        <v>1.8263157894736841</v>
      </c>
      <c r="T83" s="66">
        <f t="shared" si="17"/>
        <v>1.2359259259259259</v>
      </c>
      <c r="U83" s="66">
        <f t="shared" si="15"/>
        <v>1.607843137254902</v>
      </c>
      <c r="V83" s="66">
        <f t="shared" si="18"/>
        <v>1.6537610619469028</v>
      </c>
      <c r="W83" s="143" t="s">
        <v>342</v>
      </c>
    </row>
    <row r="84" spans="2:23" s="16" customFormat="1" ht="103.5">
      <c r="B84" s="90" t="s">
        <v>343</v>
      </c>
      <c r="C84" s="91" t="s">
        <v>344</v>
      </c>
      <c r="D84" s="92" t="s">
        <v>345</v>
      </c>
      <c r="E84" s="84" t="s">
        <v>29</v>
      </c>
      <c r="F84" s="92" t="s">
        <v>346</v>
      </c>
      <c r="G84" s="86">
        <v>15</v>
      </c>
      <c r="H84" s="75">
        <v>2</v>
      </c>
      <c r="I84" s="75">
        <v>4</v>
      </c>
      <c r="J84" s="75">
        <v>5</v>
      </c>
      <c r="K84" s="75">
        <v>4</v>
      </c>
      <c r="L84" s="75">
        <v>4</v>
      </c>
      <c r="M84" s="65">
        <v>3</v>
      </c>
      <c r="N84" s="75">
        <v>6</v>
      </c>
      <c r="O84" s="75">
        <v>4</v>
      </c>
      <c r="P84" s="66">
        <f t="shared" si="16"/>
        <v>2</v>
      </c>
      <c r="Q84" s="66">
        <f t="shared" si="19"/>
        <v>0.75</v>
      </c>
      <c r="R84" s="66">
        <f t="shared" si="14"/>
        <v>1.2</v>
      </c>
      <c r="S84" s="66">
        <f t="shared" si="10"/>
        <v>1</v>
      </c>
      <c r="T84" s="66">
        <f t="shared" si="17"/>
        <v>1.1666666666666667</v>
      </c>
      <c r="U84" s="66">
        <f t="shared" si="15"/>
        <v>1.1818181818181819</v>
      </c>
      <c r="V84" s="66">
        <f t="shared" si="18"/>
        <v>1.1333333333333333</v>
      </c>
      <c r="W84" s="143" t="s">
        <v>347</v>
      </c>
    </row>
    <row r="85" spans="2:23" s="16" customFormat="1" ht="157.5">
      <c r="B85" s="121" t="s">
        <v>348</v>
      </c>
      <c r="C85" s="122" t="s">
        <v>349</v>
      </c>
      <c r="D85" s="123" t="s">
        <v>350</v>
      </c>
      <c r="E85" s="101" t="s">
        <v>29</v>
      </c>
      <c r="F85" s="123" t="s">
        <v>351</v>
      </c>
      <c r="G85" s="80">
        <v>2604950</v>
      </c>
      <c r="H85" s="75">
        <v>775125</v>
      </c>
      <c r="I85" s="75">
        <v>690337</v>
      </c>
      <c r="J85" s="75">
        <v>364363</v>
      </c>
      <c r="K85" s="75">
        <v>775125</v>
      </c>
      <c r="L85" s="75">
        <v>371098</v>
      </c>
      <c r="M85" s="65">
        <v>1262839</v>
      </c>
      <c r="N85" s="75">
        <v>249464</v>
      </c>
      <c r="O85" s="75">
        <v>1008248</v>
      </c>
      <c r="P85" s="66">
        <f t="shared" si="16"/>
        <v>0.47875890985324948</v>
      </c>
      <c r="Q85" s="66">
        <f t="shared" si="19"/>
        <v>1.8293080046412116</v>
      </c>
      <c r="R85" s="66">
        <f t="shared" si="14"/>
        <v>0.68465788238652114</v>
      </c>
      <c r="S85" s="66">
        <f t="shared" si="10"/>
        <v>1.3007553620383809</v>
      </c>
      <c r="T85" s="66">
        <f t="shared" si="17"/>
        <v>1.1149637452216434</v>
      </c>
      <c r="U85" s="66">
        <f t="shared" si="15"/>
        <v>1.0292793026655553</v>
      </c>
      <c r="V85" s="66">
        <f t="shared" si="18"/>
        <v>1.110059310159504</v>
      </c>
      <c r="W85" s="141" t="s">
        <v>352</v>
      </c>
    </row>
    <row r="86" spans="2:23" s="16" customFormat="1" ht="129">
      <c r="B86" s="124" t="s">
        <v>353</v>
      </c>
      <c r="C86" s="125" t="s">
        <v>354</v>
      </c>
      <c r="D86" s="126" t="s">
        <v>355</v>
      </c>
      <c r="E86" s="84" t="s">
        <v>29</v>
      </c>
      <c r="F86" s="126" t="s">
        <v>356</v>
      </c>
      <c r="G86" s="86">
        <v>2477750</v>
      </c>
      <c r="H86" s="75">
        <v>743325</v>
      </c>
      <c r="I86" s="75">
        <v>658537</v>
      </c>
      <c r="J86" s="75">
        <v>332563</v>
      </c>
      <c r="K86" s="75">
        <v>743325</v>
      </c>
      <c r="L86" s="75">
        <v>351720</v>
      </c>
      <c r="M86" s="65">
        <v>1229090</v>
      </c>
      <c r="N86" s="75">
        <v>214160</v>
      </c>
      <c r="O86" s="75">
        <v>981440</v>
      </c>
      <c r="P86" s="66">
        <f t="shared" si="16"/>
        <v>0.47317122389264454</v>
      </c>
      <c r="Q86" s="66">
        <f t="shared" si="19"/>
        <v>1.8663947507884902</v>
      </c>
      <c r="R86" s="66">
        <f t="shared" si="14"/>
        <v>0.64396821053454534</v>
      </c>
      <c r="S86" s="66">
        <f t="shared" si="10"/>
        <v>1.320337671946995</v>
      </c>
      <c r="T86" s="66">
        <f t="shared" si="17"/>
        <v>1.1276502252004834</v>
      </c>
      <c r="U86" s="66">
        <f t="shared" si="15"/>
        <v>1.0349078224771899</v>
      </c>
      <c r="V86" s="66">
        <f t="shared" si="18"/>
        <v>1.1205367773181314</v>
      </c>
      <c r="W86" s="143" t="s">
        <v>357</v>
      </c>
    </row>
    <row r="87" spans="2:23" s="16" customFormat="1" ht="129">
      <c r="B87" s="124" t="s">
        <v>353</v>
      </c>
      <c r="C87" s="125" t="s">
        <v>358</v>
      </c>
      <c r="D87" s="125" t="s">
        <v>359</v>
      </c>
      <c r="E87" s="84" t="s">
        <v>29</v>
      </c>
      <c r="F87" s="128" t="s">
        <v>356</v>
      </c>
      <c r="G87" s="86">
        <v>120000</v>
      </c>
      <c r="H87" s="75">
        <v>30000</v>
      </c>
      <c r="I87" s="75">
        <v>30000</v>
      </c>
      <c r="J87" s="75">
        <v>30000</v>
      </c>
      <c r="K87" s="75">
        <v>30000</v>
      </c>
      <c r="L87" s="75">
        <v>25888</v>
      </c>
      <c r="M87" s="65">
        <v>30692</v>
      </c>
      <c r="N87" s="75">
        <v>32199</v>
      </c>
      <c r="O87" s="75">
        <v>23129</v>
      </c>
      <c r="P87" s="66">
        <f t="shared" si="16"/>
        <v>0.86293333333333333</v>
      </c>
      <c r="Q87" s="66">
        <f t="shared" si="19"/>
        <v>1.0230666666666666</v>
      </c>
      <c r="R87" s="66">
        <f t="shared" si="14"/>
        <v>1.0732999999999999</v>
      </c>
      <c r="S87" s="66">
        <f t="shared" si="10"/>
        <v>0.77096666666666669</v>
      </c>
      <c r="T87" s="66">
        <f t="shared" si="17"/>
        <v>0.94299999999999995</v>
      </c>
      <c r="U87" s="66">
        <f t="shared" si="15"/>
        <v>0.98643333333333338</v>
      </c>
      <c r="V87" s="66">
        <f t="shared" si="18"/>
        <v>0.93256666666666665</v>
      </c>
      <c r="W87" s="143" t="s">
        <v>360</v>
      </c>
    </row>
    <row r="88" spans="2:23" s="16" customFormat="1" ht="102.75">
      <c r="B88" s="124" t="s">
        <v>353</v>
      </c>
      <c r="C88" s="125" t="s">
        <v>361</v>
      </c>
      <c r="D88" s="125" t="s">
        <v>362</v>
      </c>
      <c r="E88" s="84" t="s">
        <v>29</v>
      </c>
      <c r="F88" s="126" t="s">
        <v>363</v>
      </c>
      <c r="G88" s="86">
        <v>7200</v>
      </c>
      <c r="H88" s="75">
        <v>1800</v>
      </c>
      <c r="I88" s="75">
        <v>1800</v>
      </c>
      <c r="J88" s="75">
        <v>1800</v>
      </c>
      <c r="K88" s="75">
        <v>1800</v>
      </c>
      <c r="L88" s="75">
        <v>3000</v>
      </c>
      <c r="M88" s="65">
        <v>3046</v>
      </c>
      <c r="N88" s="75">
        <v>3105</v>
      </c>
      <c r="O88" s="75">
        <v>3642</v>
      </c>
      <c r="P88" s="66">
        <f t="shared" si="16"/>
        <v>1.6666666666666667</v>
      </c>
      <c r="Q88" s="66">
        <f t="shared" si="19"/>
        <v>1.6922222222222223</v>
      </c>
      <c r="R88" s="66">
        <f t="shared" si="14"/>
        <v>1.7250000000000001</v>
      </c>
      <c r="S88" s="66">
        <f t="shared" si="10"/>
        <v>2.0233333333333334</v>
      </c>
      <c r="T88" s="66">
        <f t="shared" si="17"/>
        <v>1.6794444444444445</v>
      </c>
      <c r="U88" s="66">
        <f t="shared" si="15"/>
        <v>1.6946296296296297</v>
      </c>
      <c r="V88" s="66">
        <f t="shared" si="18"/>
        <v>1.7768055555555555</v>
      </c>
      <c r="W88" s="143" t="s">
        <v>364</v>
      </c>
    </row>
    <row r="89" spans="2:23" s="16" customFormat="1" ht="117">
      <c r="B89" s="124" t="s">
        <v>353</v>
      </c>
      <c r="C89" s="125" t="s">
        <v>365</v>
      </c>
      <c r="D89" s="126" t="s">
        <v>366</v>
      </c>
      <c r="E89" s="84" t="s">
        <v>29</v>
      </c>
      <c r="F89" s="126" t="s">
        <v>367</v>
      </c>
      <c r="G89" s="86">
        <v>193</v>
      </c>
      <c r="H89" s="75">
        <v>40</v>
      </c>
      <c r="I89" s="75">
        <v>51</v>
      </c>
      <c r="J89" s="75">
        <v>51</v>
      </c>
      <c r="K89" s="75">
        <v>51</v>
      </c>
      <c r="L89" s="75">
        <v>42</v>
      </c>
      <c r="M89" s="65">
        <v>41</v>
      </c>
      <c r="N89" s="75">
        <v>57</v>
      </c>
      <c r="O89" s="75">
        <v>55</v>
      </c>
      <c r="P89" s="66">
        <f t="shared" si="16"/>
        <v>1.05</v>
      </c>
      <c r="Q89" s="66">
        <f t="shared" si="19"/>
        <v>0.80392156862745101</v>
      </c>
      <c r="R89" s="66">
        <f t="shared" si="14"/>
        <v>1.1176470588235294</v>
      </c>
      <c r="S89" s="66">
        <f t="shared" si="10"/>
        <v>1.0784313725490196</v>
      </c>
      <c r="T89" s="66">
        <f t="shared" si="17"/>
        <v>0.91208791208791207</v>
      </c>
      <c r="U89" s="66">
        <f t="shared" si="15"/>
        <v>0.9859154929577465</v>
      </c>
      <c r="V89" s="66">
        <f t="shared" si="18"/>
        <v>1.0103626943005182</v>
      </c>
      <c r="W89" s="143" t="s">
        <v>368</v>
      </c>
    </row>
    <row r="90" spans="2:23" s="16" customFormat="1" ht="129.75">
      <c r="B90" s="121" t="s">
        <v>369</v>
      </c>
      <c r="C90" s="122" t="s">
        <v>370</v>
      </c>
      <c r="D90" s="123" t="s">
        <v>371</v>
      </c>
      <c r="E90" s="101" t="s">
        <v>29</v>
      </c>
      <c r="F90" s="123" t="s">
        <v>372</v>
      </c>
      <c r="G90" s="80">
        <v>950</v>
      </c>
      <c r="H90" s="75">
        <v>180</v>
      </c>
      <c r="I90" s="75">
        <v>350</v>
      </c>
      <c r="J90" s="75">
        <v>320</v>
      </c>
      <c r="K90" s="75">
        <v>100</v>
      </c>
      <c r="L90" s="75">
        <v>268</v>
      </c>
      <c r="M90" s="65">
        <v>340</v>
      </c>
      <c r="N90" s="75">
        <v>300</v>
      </c>
      <c r="O90" s="75">
        <v>127</v>
      </c>
      <c r="P90" s="66">
        <f t="shared" si="16"/>
        <v>1.4888888888888889</v>
      </c>
      <c r="Q90" s="66">
        <f t="shared" si="19"/>
        <v>0.97142857142857142</v>
      </c>
      <c r="R90" s="66">
        <f t="shared" si="14"/>
        <v>0.9375</v>
      </c>
      <c r="S90" s="66">
        <f t="shared" si="10"/>
        <v>1.27</v>
      </c>
      <c r="T90" s="66">
        <f t="shared" si="17"/>
        <v>1.1471698113207547</v>
      </c>
      <c r="U90" s="66">
        <f t="shared" si="15"/>
        <v>1.0682352941176469</v>
      </c>
      <c r="V90" s="66">
        <f t="shared" si="18"/>
        <v>1.0894736842105264</v>
      </c>
      <c r="W90" s="143" t="s">
        <v>373</v>
      </c>
    </row>
    <row r="91" spans="2:23" s="16" customFormat="1" ht="102.75">
      <c r="B91" s="124" t="s">
        <v>374</v>
      </c>
      <c r="C91" s="125" t="s">
        <v>375</v>
      </c>
      <c r="D91" s="126" t="s">
        <v>376</v>
      </c>
      <c r="E91" s="84" t="s">
        <v>29</v>
      </c>
      <c r="F91" s="126" t="s">
        <v>377</v>
      </c>
      <c r="G91" s="86">
        <v>170</v>
      </c>
      <c r="H91" s="75">
        <v>35</v>
      </c>
      <c r="I91" s="75">
        <v>55</v>
      </c>
      <c r="J91" s="75">
        <v>55</v>
      </c>
      <c r="K91" s="75">
        <v>25</v>
      </c>
      <c r="L91" s="75">
        <v>41</v>
      </c>
      <c r="M91" s="65">
        <v>46</v>
      </c>
      <c r="N91" s="75">
        <v>40</v>
      </c>
      <c r="O91" s="75">
        <v>24</v>
      </c>
      <c r="P91" s="66">
        <f t="shared" si="16"/>
        <v>1.1714285714285715</v>
      </c>
      <c r="Q91" s="66">
        <f t="shared" si="19"/>
        <v>0.83636363636363631</v>
      </c>
      <c r="R91" s="66">
        <f t="shared" si="14"/>
        <v>0.72727272727272729</v>
      </c>
      <c r="S91" s="66">
        <f t="shared" si="10"/>
        <v>0.96</v>
      </c>
      <c r="T91" s="66">
        <f t="shared" si="17"/>
        <v>0.96666666666666667</v>
      </c>
      <c r="U91" s="66">
        <f t="shared" si="15"/>
        <v>0.87586206896551722</v>
      </c>
      <c r="V91" s="66">
        <f t="shared" si="18"/>
        <v>0.88823529411764701</v>
      </c>
      <c r="W91" s="143" t="s">
        <v>378</v>
      </c>
    </row>
    <row r="92" spans="2:23" s="16" customFormat="1" ht="104.25">
      <c r="B92" s="124" t="s">
        <v>374</v>
      </c>
      <c r="C92" s="125" t="s">
        <v>379</v>
      </c>
      <c r="D92" s="126" t="s">
        <v>380</v>
      </c>
      <c r="E92" s="84" t="s">
        <v>29</v>
      </c>
      <c r="F92" s="126" t="s">
        <v>381</v>
      </c>
      <c r="G92" s="86">
        <v>200</v>
      </c>
      <c r="H92" s="75">
        <v>0</v>
      </c>
      <c r="I92" s="75">
        <v>200</v>
      </c>
      <c r="J92" s="75">
        <v>0</v>
      </c>
      <c r="K92" s="75">
        <v>0</v>
      </c>
      <c r="L92" s="75">
        <v>0</v>
      </c>
      <c r="M92" s="65">
        <v>353</v>
      </c>
      <c r="N92" s="75">
        <v>0</v>
      </c>
      <c r="O92" s="75">
        <v>218</v>
      </c>
      <c r="P92" s="66" t="str">
        <f t="shared" si="16"/>
        <v>NO DISPONIBLE</v>
      </c>
      <c r="Q92" s="66">
        <f t="shared" si="19"/>
        <v>1.7649999999999999</v>
      </c>
      <c r="R92" s="66" t="str">
        <f t="shared" si="14"/>
        <v>NO DISPONIBLE</v>
      </c>
      <c r="S92" s="66" t="str">
        <f t="shared" si="10"/>
        <v>100%</v>
      </c>
      <c r="T92" s="66">
        <f t="shared" si="17"/>
        <v>1.7649999999999999</v>
      </c>
      <c r="U92" s="66">
        <f t="shared" si="15"/>
        <v>1.7649999999999999</v>
      </c>
      <c r="V92" s="66">
        <f t="shared" si="18"/>
        <v>2.855</v>
      </c>
      <c r="W92" s="143" t="s">
        <v>382</v>
      </c>
    </row>
    <row r="93" spans="2:23" s="16" customFormat="1" ht="119.25">
      <c r="B93" s="124" t="s">
        <v>374</v>
      </c>
      <c r="C93" s="125" t="s">
        <v>383</v>
      </c>
      <c r="D93" s="126" t="s">
        <v>384</v>
      </c>
      <c r="E93" s="84" t="s">
        <v>29</v>
      </c>
      <c r="F93" s="126" t="s">
        <v>385</v>
      </c>
      <c r="G93" s="86">
        <v>135</v>
      </c>
      <c r="H93" s="75">
        <v>30</v>
      </c>
      <c r="I93" s="75">
        <v>40</v>
      </c>
      <c r="J93" s="75">
        <v>40</v>
      </c>
      <c r="K93" s="75">
        <v>25</v>
      </c>
      <c r="L93" s="75">
        <v>34</v>
      </c>
      <c r="M93" s="65">
        <v>38</v>
      </c>
      <c r="N93" s="75">
        <v>65</v>
      </c>
      <c r="O93" s="75">
        <v>41</v>
      </c>
      <c r="P93" s="66">
        <f t="shared" si="16"/>
        <v>1.1333333333333333</v>
      </c>
      <c r="Q93" s="66">
        <f t="shared" si="19"/>
        <v>0.95</v>
      </c>
      <c r="R93" s="66">
        <f t="shared" si="14"/>
        <v>1.625</v>
      </c>
      <c r="S93" s="66">
        <f t="shared" si="10"/>
        <v>1.64</v>
      </c>
      <c r="T93" s="66">
        <f t="shared" si="17"/>
        <v>1.0285714285714285</v>
      </c>
      <c r="U93" s="66">
        <f t="shared" si="15"/>
        <v>1.2454545454545454</v>
      </c>
      <c r="V93" s="66">
        <f t="shared" si="18"/>
        <v>1.3185185185185184</v>
      </c>
      <c r="W93" s="143" t="s">
        <v>386</v>
      </c>
    </row>
    <row r="94" spans="2:23" s="16" customFormat="1" ht="118.5">
      <c r="B94" s="124" t="s">
        <v>374</v>
      </c>
      <c r="C94" s="125" t="s">
        <v>387</v>
      </c>
      <c r="D94" s="126" t="s">
        <v>388</v>
      </c>
      <c r="E94" s="84" t="s">
        <v>29</v>
      </c>
      <c r="F94" s="126" t="s">
        <v>389</v>
      </c>
      <c r="G94" s="86">
        <v>165</v>
      </c>
      <c r="H94" s="75">
        <v>41</v>
      </c>
      <c r="I94" s="75">
        <v>42</v>
      </c>
      <c r="J94" s="75">
        <v>41</v>
      </c>
      <c r="K94" s="75">
        <v>41</v>
      </c>
      <c r="L94" s="75">
        <v>42</v>
      </c>
      <c r="M94" s="65">
        <v>42</v>
      </c>
      <c r="N94" s="75">
        <v>42</v>
      </c>
      <c r="O94" s="75">
        <v>42</v>
      </c>
      <c r="P94" s="66">
        <f t="shared" si="16"/>
        <v>1.024390243902439</v>
      </c>
      <c r="Q94" s="66">
        <f t="shared" si="19"/>
        <v>1</v>
      </c>
      <c r="R94" s="66">
        <f t="shared" si="14"/>
        <v>1.024390243902439</v>
      </c>
      <c r="S94" s="66">
        <f t="shared" ref="S94:S122" si="20">IFERROR((O94/K94),"100%")</f>
        <v>1.024390243902439</v>
      </c>
      <c r="T94" s="66">
        <f t="shared" si="17"/>
        <v>1.0120481927710843</v>
      </c>
      <c r="U94" s="66">
        <f t="shared" si="15"/>
        <v>1.0161290322580645</v>
      </c>
      <c r="V94" s="66">
        <f t="shared" si="18"/>
        <v>1.0181818181818181</v>
      </c>
      <c r="W94" s="143" t="s">
        <v>390</v>
      </c>
    </row>
    <row r="95" spans="2:23" s="16" customFormat="1" ht="104.25">
      <c r="B95" s="121" t="s">
        <v>391</v>
      </c>
      <c r="C95" s="122" t="s">
        <v>392</v>
      </c>
      <c r="D95" s="123" t="s">
        <v>393</v>
      </c>
      <c r="E95" s="101" t="s">
        <v>29</v>
      </c>
      <c r="F95" s="123" t="s">
        <v>222</v>
      </c>
      <c r="G95" s="80">
        <v>190</v>
      </c>
      <c r="H95" s="75">
        <v>100</v>
      </c>
      <c r="I95" s="75">
        <v>30</v>
      </c>
      <c r="J95" s="75">
        <v>30</v>
      </c>
      <c r="K95" s="75">
        <v>30</v>
      </c>
      <c r="L95" s="75">
        <v>88</v>
      </c>
      <c r="M95" s="65">
        <v>17</v>
      </c>
      <c r="N95" s="75">
        <v>12</v>
      </c>
      <c r="O95" s="75">
        <v>29</v>
      </c>
      <c r="P95" s="66">
        <f t="shared" si="16"/>
        <v>0.88</v>
      </c>
      <c r="Q95" s="66">
        <f t="shared" si="19"/>
        <v>0.56666666666666665</v>
      </c>
      <c r="R95" s="66">
        <f t="shared" si="14"/>
        <v>0.4</v>
      </c>
      <c r="S95" s="66">
        <f t="shared" si="20"/>
        <v>0.96666666666666667</v>
      </c>
      <c r="T95" s="66">
        <f t="shared" si="17"/>
        <v>0.80769230769230771</v>
      </c>
      <c r="U95" s="66">
        <f t="shared" si="15"/>
        <v>0.73124999999999996</v>
      </c>
      <c r="V95" s="66">
        <f t="shared" si="18"/>
        <v>0.76842105263157889</v>
      </c>
      <c r="W95" s="143" t="s">
        <v>394</v>
      </c>
    </row>
    <row r="96" spans="2:23" s="16" customFormat="1" ht="103.5">
      <c r="B96" s="124" t="s">
        <v>395</v>
      </c>
      <c r="C96" s="125" t="s">
        <v>396</v>
      </c>
      <c r="D96" s="126" t="s">
        <v>397</v>
      </c>
      <c r="E96" s="84" t="s">
        <v>29</v>
      </c>
      <c r="F96" s="126" t="s">
        <v>398</v>
      </c>
      <c r="G96" s="86">
        <v>12</v>
      </c>
      <c r="H96" s="75">
        <v>3</v>
      </c>
      <c r="I96" s="75">
        <v>3</v>
      </c>
      <c r="J96" s="75">
        <v>3</v>
      </c>
      <c r="K96" s="75">
        <v>3</v>
      </c>
      <c r="L96" s="75">
        <v>3</v>
      </c>
      <c r="M96" s="65">
        <v>2</v>
      </c>
      <c r="N96" s="75">
        <v>3</v>
      </c>
      <c r="O96" s="75">
        <v>5</v>
      </c>
      <c r="P96" s="66">
        <f t="shared" si="16"/>
        <v>1</v>
      </c>
      <c r="Q96" s="66">
        <f t="shared" si="19"/>
        <v>0.66666666666666663</v>
      </c>
      <c r="R96" s="66">
        <f t="shared" si="14"/>
        <v>1</v>
      </c>
      <c r="S96" s="66">
        <f t="shared" si="20"/>
        <v>1.6666666666666667</v>
      </c>
      <c r="T96" s="66">
        <f t="shared" si="17"/>
        <v>0.83333333333333337</v>
      </c>
      <c r="U96" s="66">
        <f t="shared" si="15"/>
        <v>0.88888888888888884</v>
      </c>
      <c r="V96" s="66">
        <f t="shared" si="18"/>
        <v>1.0833333333333333</v>
      </c>
      <c r="W96" s="143" t="s">
        <v>399</v>
      </c>
    </row>
    <row r="97" spans="2:23" s="16" customFormat="1" ht="114.75">
      <c r="B97" s="124" t="s">
        <v>395</v>
      </c>
      <c r="C97" s="125" t="s">
        <v>400</v>
      </c>
      <c r="D97" s="126" t="s">
        <v>401</v>
      </c>
      <c r="E97" s="84" t="s">
        <v>29</v>
      </c>
      <c r="F97" s="126" t="s">
        <v>402</v>
      </c>
      <c r="G97" s="86">
        <v>36</v>
      </c>
      <c r="H97" s="75">
        <v>10</v>
      </c>
      <c r="I97" s="75">
        <v>8</v>
      </c>
      <c r="J97" s="75">
        <v>10</v>
      </c>
      <c r="K97" s="75">
        <v>8</v>
      </c>
      <c r="L97" s="75">
        <v>10</v>
      </c>
      <c r="M97" s="65">
        <v>6</v>
      </c>
      <c r="N97" s="75">
        <v>4</v>
      </c>
      <c r="O97" s="75">
        <v>5</v>
      </c>
      <c r="P97" s="66">
        <f t="shared" si="16"/>
        <v>1</v>
      </c>
      <c r="Q97" s="66">
        <f t="shared" si="19"/>
        <v>0.75</v>
      </c>
      <c r="R97" s="66">
        <f t="shared" si="14"/>
        <v>0.4</v>
      </c>
      <c r="S97" s="66">
        <f t="shared" si="20"/>
        <v>0.625</v>
      </c>
      <c r="T97" s="66">
        <f t="shared" si="17"/>
        <v>0.88888888888888884</v>
      </c>
      <c r="U97" s="66">
        <f t="shared" si="15"/>
        <v>0.7142857142857143</v>
      </c>
      <c r="V97" s="66">
        <f t="shared" si="18"/>
        <v>0.69444444444444442</v>
      </c>
      <c r="W97" s="143" t="s">
        <v>403</v>
      </c>
    </row>
    <row r="98" spans="2:23" s="16" customFormat="1" ht="117">
      <c r="B98" s="124" t="s">
        <v>395</v>
      </c>
      <c r="C98" s="125" t="s">
        <v>404</v>
      </c>
      <c r="D98" s="126" t="s">
        <v>405</v>
      </c>
      <c r="E98" s="84" t="s">
        <v>29</v>
      </c>
      <c r="F98" s="126" t="s">
        <v>406</v>
      </c>
      <c r="G98" s="86">
        <v>48</v>
      </c>
      <c r="H98" s="75">
        <v>12</v>
      </c>
      <c r="I98" s="75">
        <v>12</v>
      </c>
      <c r="J98" s="75">
        <v>12</v>
      </c>
      <c r="K98" s="75">
        <v>12</v>
      </c>
      <c r="L98" s="75">
        <v>10</v>
      </c>
      <c r="M98" s="65">
        <v>12</v>
      </c>
      <c r="N98" s="75">
        <v>12</v>
      </c>
      <c r="O98" s="75">
        <v>12</v>
      </c>
      <c r="P98" s="66">
        <f t="shared" si="16"/>
        <v>0.83333333333333337</v>
      </c>
      <c r="Q98" s="66">
        <f t="shared" si="19"/>
        <v>1</v>
      </c>
      <c r="R98" s="66">
        <f t="shared" si="14"/>
        <v>1</v>
      </c>
      <c r="S98" s="66">
        <f t="shared" si="20"/>
        <v>1</v>
      </c>
      <c r="T98" s="66">
        <f t="shared" si="17"/>
        <v>0.91666666666666663</v>
      </c>
      <c r="U98" s="66">
        <f t="shared" si="15"/>
        <v>0.94444444444444442</v>
      </c>
      <c r="V98" s="66">
        <f t="shared" si="18"/>
        <v>0.95833333333333337</v>
      </c>
      <c r="W98" s="143" t="s">
        <v>407</v>
      </c>
    </row>
    <row r="99" spans="2:23" s="16" customFormat="1" ht="117">
      <c r="B99" s="76" t="s">
        <v>391</v>
      </c>
      <c r="C99" s="96" t="s">
        <v>408</v>
      </c>
      <c r="D99" s="78" t="s">
        <v>409</v>
      </c>
      <c r="E99" s="101" t="s">
        <v>29</v>
      </c>
      <c r="F99" s="78" t="s">
        <v>410</v>
      </c>
      <c r="G99" s="80">
        <v>5240</v>
      </c>
      <c r="H99" s="75">
        <v>1380</v>
      </c>
      <c r="I99" s="75">
        <v>1440</v>
      </c>
      <c r="J99" s="75">
        <v>960</v>
      </c>
      <c r="K99" s="75">
        <v>1460</v>
      </c>
      <c r="L99" s="75">
        <v>1867</v>
      </c>
      <c r="M99" s="65">
        <v>1846</v>
      </c>
      <c r="N99" s="75">
        <v>841</v>
      </c>
      <c r="O99" s="75">
        <v>2058</v>
      </c>
      <c r="P99" s="66">
        <f t="shared" si="16"/>
        <v>1.3528985507246376</v>
      </c>
      <c r="Q99" s="66">
        <f t="shared" si="19"/>
        <v>1.2819444444444446</v>
      </c>
      <c r="R99" s="66">
        <f t="shared" si="14"/>
        <v>0.87604166666666672</v>
      </c>
      <c r="S99" s="66">
        <f t="shared" si="20"/>
        <v>1.4095890410958904</v>
      </c>
      <c r="T99" s="66">
        <f t="shared" si="17"/>
        <v>1.3166666666666667</v>
      </c>
      <c r="U99" s="66">
        <f t="shared" si="15"/>
        <v>1.2047619047619047</v>
      </c>
      <c r="V99" s="66">
        <f t="shared" si="18"/>
        <v>1.2618320610687024</v>
      </c>
      <c r="W99" s="78" t="s">
        <v>411</v>
      </c>
    </row>
    <row r="100" spans="2:23" s="16" customFormat="1" ht="117">
      <c r="B100" s="81" t="s">
        <v>412</v>
      </c>
      <c r="C100" s="89" t="s">
        <v>413</v>
      </c>
      <c r="D100" s="127" t="s">
        <v>414</v>
      </c>
      <c r="E100" s="84" t="s">
        <v>29</v>
      </c>
      <c r="F100" s="127" t="s">
        <v>415</v>
      </c>
      <c r="G100" s="86">
        <v>634</v>
      </c>
      <c r="H100" s="75">
        <v>220</v>
      </c>
      <c r="I100" s="75">
        <v>180</v>
      </c>
      <c r="J100" s="75">
        <v>84</v>
      </c>
      <c r="K100" s="75">
        <v>150</v>
      </c>
      <c r="L100" s="75">
        <v>212</v>
      </c>
      <c r="M100" s="65">
        <v>167</v>
      </c>
      <c r="N100" s="75">
        <v>82</v>
      </c>
      <c r="O100" s="75">
        <v>198</v>
      </c>
      <c r="P100" s="66">
        <f t="shared" si="16"/>
        <v>0.96363636363636362</v>
      </c>
      <c r="Q100" s="66">
        <f t="shared" si="19"/>
        <v>0.92777777777777781</v>
      </c>
      <c r="R100" s="66">
        <f t="shared" si="14"/>
        <v>0.97619047619047616</v>
      </c>
      <c r="S100" s="66">
        <f t="shared" si="20"/>
        <v>1.32</v>
      </c>
      <c r="T100" s="66">
        <f t="shared" si="17"/>
        <v>0.94750000000000001</v>
      </c>
      <c r="U100" s="66">
        <f t="shared" si="15"/>
        <v>0.9524793388429752</v>
      </c>
      <c r="V100" s="66">
        <f t="shared" si="18"/>
        <v>1.0394321766561514</v>
      </c>
      <c r="W100" s="143" t="s">
        <v>416</v>
      </c>
    </row>
    <row r="101" spans="2:23" s="16" customFormat="1" ht="102.75">
      <c r="B101" s="81" t="s">
        <v>395</v>
      </c>
      <c r="C101" s="82" t="s">
        <v>417</v>
      </c>
      <c r="D101" s="129" t="s">
        <v>418</v>
      </c>
      <c r="E101" s="84" t="s">
        <v>29</v>
      </c>
      <c r="F101" s="129" t="s">
        <v>419</v>
      </c>
      <c r="G101" s="86">
        <v>3</v>
      </c>
      <c r="H101" s="75">
        <v>0</v>
      </c>
      <c r="I101" s="75">
        <v>1</v>
      </c>
      <c r="J101" s="75">
        <v>1</v>
      </c>
      <c r="K101" s="75">
        <v>1</v>
      </c>
      <c r="L101" s="75">
        <v>0</v>
      </c>
      <c r="M101" s="65">
        <v>1</v>
      </c>
      <c r="N101" s="75">
        <v>2</v>
      </c>
      <c r="O101" s="75">
        <v>1</v>
      </c>
      <c r="P101" s="66" t="str">
        <f t="shared" si="16"/>
        <v>NO DISPONIBLE</v>
      </c>
      <c r="Q101" s="66">
        <f t="shared" si="19"/>
        <v>1</v>
      </c>
      <c r="R101" s="66">
        <f t="shared" si="14"/>
        <v>2</v>
      </c>
      <c r="S101" s="66">
        <f t="shared" si="20"/>
        <v>1</v>
      </c>
      <c r="T101" s="66">
        <f t="shared" si="17"/>
        <v>1</v>
      </c>
      <c r="U101" s="66">
        <f t="shared" si="15"/>
        <v>1.5</v>
      </c>
      <c r="V101" s="66">
        <f t="shared" si="18"/>
        <v>1.3333333333333333</v>
      </c>
      <c r="W101" s="143" t="s">
        <v>420</v>
      </c>
    </row>
    <row r="102" spans="2:23" s="16" customFormat="1" ht="104.25">
      <c r="B102" s="76" t="s">
        <v>421</v>
      </c>
      <c r="C102" s="130" t="s">
        <v>422</v>
      </c>
      <c r="D102" s="131" t="s">
        <v>423</v>
      </c>
      <c r="E102" s="101" t="s">
        <v>29</v>
      </c>
      <c r="F102" s="132" t="s">
        <v>424</v>
      </c>
      <c r="G102" s="80">
        <v>24710</v>
      </c>
      <c r="H102" s="75">
        <v>6220</v>
      </c>
      <c r="I102" s="75">
        <v>6135</v>
      </c>
      <c r="J102" s="75">
        <v>6135</v>
      </c>
      <c r="K102" s="75">
        <v>6220</v>
      </c>
      <c r="L102" s="75">
        <v>5382</v>
      </c>
      <c r="M102" s="65">
        <v>5796</v>
      </c>
      <c r="N102" s="75">
        <v>5602</v>
      </c>
      <c r="O102" s="75">
        <v>5082</v>
      </c>
      <c r="P102" s="66">
        <f t="shared" si="16"/>
        <v>0.8652733118971061</v>
      </c>
      <c r="Q102" s="66">
        <f t="shared" si="19"/>
        <v>0.94474327628361854</v>
      </c>
      <c r="R102" s="66">
        <f t="shared" si="14"/>
        <v>0.913121434392828</v>
      </c>
      <c r="S102" s="66">
        <f t="shared" si="20"/>
        <v>0.81704180064308685</v>
      </c>
      <c r="T102" s="66">
        <f t="shared" si="17"/>
        <v>0.90473492513152565</v>
      </c>
      <c r="U102" s="66">
        <f t="shared" si="15"/>
        <v>0.90751757706868574</v>
      </c>
      <c r="V102" s="66">
        <f t="shared" si="18"/>
        <v>0.88474301902063945</v>
      </c>
      <c r="W102" s="141" t="s">
        <v>425</v>
      </c>
    </row>
    <row r="103" spans="2:23" s="16" customFormat="1" ht="102.75">
      <c r="B103" s="81" t="s">
        <v>426</v>
      </c>
      <c r="C103" s="100" t="s">
        <v>427</v>
      </c>
      <c r="D103" s="129" t="s">
        <v>428</v>
      </c>
      <c r="E103" s="84" t="s">
        <v>29</v>
      </c>
      <c r="F103" s="129" t="s">
        <v>429</v>
      </c>
      <c r="G103" s="86">
        <v>12300</v>
      </c>
      <c r="H103" s="75">
        <v>3075</v>
      </c>
      <c r="I103" s="75">
        <v>3075</v>
      </c>
      <c r="J103" s="75">
        <v>3075</v>
      </c>
      <c r="K103" s="75">
        <v>3075</v>
      </c>
      <c r="L103" s="75">
        <v>2671</v>
      </c>
      <c r="M103" s="65">
        <v>3659</v>
      </c>
      <c r="N103" s="75">
        <v>2919</v>
      </c>
      <c r="O103" s="75">
        <v>3031</v>
      </c>
      <c r="P103" s="66">
        <f t="shared" si="16"/>
        <v>0.86861788617886182</v>
      </c>
      <c r="Q103" s="66">
        <f t="shared" si="19"/>
        <v>1.1899186991869919</v>
      </c>
      <c r="R103" s="66">
        <f t="shared" si="14"/>
        <v>0.94926829268292678</v>
      </c>
      <c r="S103" s="66">
        <f t="shared" si="20"/>
        <v>0.98569105691056913</v>
      </c>
      <c r="T103" s="66">
        <f t="shared" si="17"/>
        <v>1.0292682926829269</v>
      </c>
      <c r="U103" s="66">
        <f t="shared" si="15"/>
        <v>1.0026016260162602</v>
      </c>
      <c r="V103" s="66">
        <f t="shared" si="18"/>
        <v>0.99837398373983743</v>
      </c>
      <c r="W103" s="143" t="s">
        <v>430</v>
      </c>
    </row>
    <row r="104" spans="2:23" s="16" customFormat="1" ht="102.75">
      <c r="B104" s="90" t="s">
        <v>431</v>
      </c>
      <c r="C104" s="91" t="s">
        <v>432</v>
      </c>
      <c r="D104" s="64" t="s">
        <v>433</v>
      </c>
      <c r="E104" s="84" t="s">
        <v>29</v>
      </c>
      <c r="F104" s="64" t="s">
        <v>429</v>
      </c>
      <c r="G104" s="86">
        <v>1130</v>
      </c>
      <c r="H104" s="75">
        <v>325</v>
      </c>
      <c r="I104" s="75">
        <v>240</v>
      </c>
      <c r="J104" s="75">
        <v>240</v>
      </c>
      <c r="K104" s="75">
        <v>325</v>
      </c>
      <c r="L104" s="75">
        <v>361</v>
      </c>
      <c r="M104" s="65">
        <v>247</v>
      </c>
      <c r="N104" s="75">
        <v>339</v>
      </c>
      <c r="O104" s="75">
        <v>241</v>
      </c>
      <c r="P104" s="66">
        <f t="shared" si="16"/>
        <v>1.1107692307692307</v>
      </c>
      <c r="Q104" s="66">
        <f t="shared" si="19"/>
        <v>1.0291666666666666</v>
      </c>
      <c r="R104" s="66">
        <f t="shared" ref="R104:R122" si="21">IFERROR((N104/J104),"NO DISPONIBLE")</f>
        <v>1.4125000000000001</v>
      </c>
      <c r="S104" s="66">
        <f t="shared" si="20"/>
        <v>0.74153846153846159</v>
      </c>
      <c r="T104" s="66">
        <f t="shared" si="17"/>
        <v>1.0761061946902655</v>
      </c>
      <c r="U104" s="66">
        <f t="shared" si="15"/>
        <v>1.1763975155279502</v>
      </c>
      <c r="V104" s="66">
        <f t="shared" si="18"/>
        <v>1.0513274336283185</v>
      </c>
      <c r="W104" s="143" t="s">
        <v>434</v>
      </c>
    </row>
    <row r="105" spans="2:23" s="16" customFormat="1" ht="102.75">
      <c r="B105" s="90" t="s">
        <v>435</v>
      </c>
      <c r="C105" s="91" t="s">
        <v>436</v>
      </c>
      <c r="D105" s="64" t="s">
        <v>437</v>
      </c>
      <c r="E105" s="84" t="s">
        <v>29</v>
      </c>
      <c r="F105" s="64" t="s">
        <v>438</v>
      </c>
      <c r="G105" s="86">
        <v>11280</v>
      </c>
      <c r="H105" s="75">
        <v>2820</v>
      </c>
      <c r="I105" s="75">
        <v>2820</v>
      </c>
      <c r="J105" s="75">
        <v>2820</v>
      </c>
      <c r="K105" s="75">
        <v>2820</v>
      </c>
      <c r="L105" s="75">
        <v>2351</v>
      </c>
      <c r="M105" s="65">
        <v>1890</v>
      </c>
      <c r="N105" s="75">
        <v>2344</v>
      </c>
      <c r="O105" s="75">
        <v>1810</v>
      </c>
      <c r="P105" s="66">
        <f t="shared" si="16"/>
        <v>0.83368794326241136</v>
      </c>
      <c r="Q105" s="66">
        <f t="shared" si="19"/>
        <v>0.67021276595744683</v>
      </c>
      <c r="R105" s="66">
        <f t="shared" si="21"/>
        <v>0.83120567375886523</v>
      </c>
      <c r="S105" s="66">
        <f t="shared" si="20"/>
        <v>0.64184397163120566</v>
      </c>
      <c r="T105" s="66">
        <f t="shared" si="17"/>
        <v>0.75195035460992909</v>
      </c>
      <c r="U105" s="66">
        <f t="shared" si="15"/>
        <v>0.77836879432624118</v>
      </c>
      <c r="V105" s="66">
        <f t="shared" si="18"/>
        <v>0.74423758865248224</v>
      </c>
      <c r="W105" s="143" t="s">
        <v>439</v>
      </c>
    </row>
    <row r="106" spans="2:23" s="16" customFormat="1" ht="115.5">
      <c r="B106" s="76" t="s">
        <v>440</v>
      </c>
      <c r="C106" s="133" t="s">
        <v>441</v>
      </c>
      <c r="D106" s="134" t="s">
        <v>442</v>
      </c>
      <c r="E106" s="101" t="s">
        <v>29</v>
      </c>
      <c r="F106" s="134" t="s">
        <v>443</v>
      </c>
      <c r="G106" s="80">
        <v>29520</v>
      </c>
      <c r="H106" s="75">
        <v>7380</v>
      </c>
      <c r="I106" s="75">
        <v>7380</v>
      </c>
      <c r="J106" s="75">
        <v>7380</v>
      </c>
      <c r="K106" s="75">
        <v>7380</v>
      </c>
      <c r="L106" s="75">
        <v>6265</v>
      </c>
      <c r="M106" s="65">
        <v>6256</v>
      </c>
      <c r="N106" s="75">
        <v>6797</v>
      </c>
      <c r="O106" s="75">
        <v>6012</v>
      </c>
      <c r="P106" s="66">
        <f t="shared" si="16"/>
        <v>0.84891598915989164</v>
      </c>
      <c r="Q106" s="66">
        <f t="shared" si="19"/>
        <v>0.84769647696476969</v>
      </c>
      <c r="R106" s="66">
        <f t="shared" si="21"/>
        <v>0.92100271002710032</v>
      </c>
      <c r="S106" s="66">
        <f t="shared" si="20"/>
        <v>0.81463414634146336</v>
      </c>
      <c r="T106" s="66">
        <f t="shared" si="17"/>
        <v>0.84830623306233066</v>
      </c>
      <c r="U106" s="66">
        <f t="shared" si="15"/>
        <v>0.87253839205058714</v>
      </c>
      <c r="V106" s="66">
        <f t="shared" si="18"/>
        <v>0.85806233062330628</v>
      </c>
      <c r="W106" s="145" t="s">
        <v>444</v>
      </c>
    </row>
    <row r="107" spans="2:23" s="16" customFormat="1" ht="102.75">
      <c r="B107" s="90" t="s">
        <v>445</v>
      </c>
      <c r="C107" s="135" t="s">
        <v>446</v>
      </c>
      <c r="D107" s="64" t="s">
        <v>447</v>
      </c>
      <c r="E107" s="84" t="s">
        <v>29</v>
      </c>
      <c r="F107" s="136" t="s">
        <v>448</v>
      </c>
      <c r="G107" s="86">
        <v>5760</v>
      </c>
      <c r="H107" s="75">
        <v>1400</v>
      </c>
      <c r="I107" s="75">
        <v>1580</v>
      </c>
      <c r="J107" s="75">
        <v>1580</v>
      </c>
      <c r="K107" s="75">
        <v>1200</v>
      </c>
      <c r="L107" s="75">
        <v>1259</v>
      </c>
      <c r="M107" s="65">
        <v>1538</v>
      </c>
      <c r="N107" s="75">
        <v>1559</v>
      </c>
      <c r="O107" s="75">
        <v>1252</v>
      </c>
      <c r="P107" s="66">
        <f t="shared" si="16"/>
        <v>0.89928571428571424</v>
      </c>
      <c r="Q107" s="66">
        <f t="shared" si="19"/>
        <v>0.97341772151898731</v>
      </c>
      <c r="R107" s="66">
        <f t="shared" si="21"/>
        <v>0.98670886075949371</v>
      </c>
      <c r="S107" s="66">
        <f t="shared" si="20"/>
        <v>1.0433333333333332</v>
      </c>
      <c r="T107" s="66">
        <f t="shared" si="17"/>
        <v>0.93859060402684569</v>
      </c>
      <c r="U107" s="66">
        <f t="shared" si="15"/>
        <v>0.95526315789473681</v>
      </c>
      <c r="V107" s="66">
        <f t="shared" si="18"/>
        <v>0.97361111111111109</v>
      </c>
      <c r="W107" s="143" t="s">
        <v>449</v>
      </c>
    </row>
    <row r="108" spans="2:23" s="16" customFormat="1" ht="117">
      <c r="B108" s="90" t="s">
        <v>445</v>
      </c>
      <c r="C108" s="135" t="s">
        <v>450</v>
      </c>
      <c r="D108" s="136" t="s">
        <v>451</v>
      </c>
      <c r="E108" s="84" t="s">
        <v>29</v>
      </c>
      <c r="F108" s="136" t="s">
        <v>452</v>
      </c>
      <c r="G108" s="86">
        <v>6000</v>
      </c>
      <c r="H108" s="75">
        <v>1500</v>
      </c>
      <c r="I108" s="75">
        <v>1500</v>
      </c>
      <c r="J108" s="75">
        <v>1500</v>
      </c>
      <c r="K108" s="75">
        <v>1500</v>
      </c>
      <c r="L108" s="75">
        <v>1148</v>
      </c>
      <c r="M108" s="65">
        <v>1502</v>
      </c>
      <c r="N108" s="75">
        <v>1266</v>
      </c>
      <c r="O108" s="75">
        <v>1112</v>
      </c>
      <c r="P108" s="66">
        <f t="shared" si="16"/>
        <v>0.76533333333333331</v>
      </c>
      <c r="Q108" s="66">
        <f t="shared" si="19"/>
        <v>1.0013333333333334</v>
      </c>
      <c r="R108" s="66">
        <f t="shared" si="21"/>
        <v>0.84399999999999997</v>
      </c>
      <c r="S108" s="66">
        <f t="shared" si="20"/>
        <v>0.74133333333333329</v>
      </c>
      <c r="T108" s="66">
        <f t="shared" si="17"/>
        <v>0.8833333333333333</v>
      </c>
      <c r="U108" s="66">
        <f t="shared" si="15"/>
        <v>0.87022222222222223</v>
      </c>
      <c r="V108" s="66">
        <f t="shared" si="18"/>
        <v>0.83799999999999997</v>
      </c>
      <c r="W108" s="143" t="s">
        <v>453</v>
      </c>
    </row>
    <row r="109" spans="2:23" s="16" customFormat="1" ht="102.75">
      <c r="B109" s="81" t="s">
        <v>445</v>
      </c>
      <c r="C109" s="91" t="s">
        <v>454</v>
      </c>
      <c r="D109" s="92" t="s">
        <v>455</v>
      </c>
      <c r="E109" s="84" t="s">
        <v>29</v>
      </c>
      <c r="F109" s="99" t="s">
        <v>456</v>
      </c>
      <c r="G109" s="86">
        <v>17760</v>
      </c>
      <c r="H109" s="75">
        <v>4350</v>
      </c>
      <c r="I109" s="75">
        <v>4540</v>
      </c>
      <c r="J109" s="75">
        <v>4540</v>
      </c>
      <c r="K109" s="75">
        <v>4330</v>
      </c>
      <c r="L109" s="75">
        <v>3858</v>
      </c>
      <c r="M109" s="65">
        <v>3216</v>
      </c>
      <c r="N109" s="75">
        <v>3972</v>
      </c>
      <c r="O109" s="75">
        <v>3648</v>
      </c>
      <c r="P109" s="66">
        <f t="shared" si="16"/>
        <v>0.88689655172413795</v>
      </c>
      <c r="Q109" s="66">
        <f t="shared" si="19"/>
        <v>0.70837004405286341</v>
      </c>
      <c r="R109" s="66">
        <f t="shared" si="21"/>
        <v>0.87488986784140965</v>
      </c>
      <c r="S109" s="66">
        <f t="shared" si="20"/>
        <v>0.84249422632794457</v>
      </c>
      <c r="T109" s="66">
        <f t="shared" si="17"/>
        <v>0.79572553430821147</v>
      </c>
      <c r="U109" s="66">
        <f t="shared" si="15"/>
        <v>0.82248696947133282</v>
      </c>
      <c r="V109" s="66">
        <f t="shared" si="18"/>
        <v>0.82736486486486482</v>
      </c>
      <c r="W109" s="142" t="s">
        <v>457</v>
      </c>
    </row>
    <row r="110" spans="2:23" s="16" customFormat="1" ht="103.5">
      <c r="B110" s="76" t="s">
        <v>458</v>
      </c>
      <c r="C110" s="130" t="s">
        <v>459</v>
      </c>
      <c r="D110" s="131" t="s">
        <v>460</v>
      </c>
      <c r="E110" s="101" t="s">
        <v>29</v>
      </c>
      <c r="F110" s="137" t="s">
        <v>461</v>
      </c>
      <c r="G110" s="80">
        <v>20</v>
      </c>
      <c r="H110" s="75">
        <v>5</v>
      </c>
      <c r="I110" s="75">
        <v>5</v>
      </c>
      <c r="J110" s="75">
        <v>5</v>
      </c>
      <c r="K110" s="75">
        <v>5</v>
      </c>
      <c r="L110" s="75">
        <v>5</v>
      </c>
      <c r="M110" s="65">
        <v>5</v>
      </c>
      <c r="N110" s="75">
        <v>7</v>
      </c>
      <c r="O110" s="75">
        <v>5</v>
      </c>
      <c r="P110" s="66">
        <f t="shared" si="16"/>
        <v>1</v>
      </c>
      <c r="Q110" s="66">
        <f t="shared" si="19"/>
        <v>1</v>
      </c>
      <c r="R110" s="66">
        <f t="shared" si="21"/>
        <v>1.4</v>
      </c>
      <c r="S110" s="66">
        <f t="shared" si="20"/>
        <v>1</v>
      </c>
      <c r="T110" s="66">
        <f t="shared" si="17"/>
        <v>1</v>
      </c>
      <c r="U110" s="66">
        <f t="shared" si="15"/>
        <v>1.1333333333333333</v>
      </c>
      <c r="V110" s="66">
        <f t="shared" si="18"/>
        <v>1.1000000000000001</v>
      </c>
      <c r="W110" s="141" t="s">
        <v>462</v>
      </c>
    </row>
    <row r="111" spans="2:23" s="16" customFormat="1" ht="114.75">
      <c r="B111" s="81" t="s">
        <v>463</v>
      </c>
      <c r="C111" s="100" t="s">
        <v>464</v>
      </c>
      <c r="D111" s="129" t="s">
        <v>465</v>
      </c>
      <c r="E111" s="84" t="s">
        <v>29</v>
      </c>
      <c r="F111" s="129" t="s">
        <v>466</v>
      </c>
      <c r="G111" s="86">
        <v>30</v>
      </c>
      <c r="H111" s="75">
        <v>6</v>
      </c>
      <c r="I111" s="75">
        <v>8</v>
      </c>
      <c r="J111" s="75">
        <v>8</v>
      </c>
      <c r="K111" s="75">
        <v>8</v>
      </c>
      <c r="L111" s="75">
        <v>9</v>
      </c>
      <c r="M111" s="65">
        <v>15</v>
      </c>
      <c r="N111" s="75">
        <v>24</v>
      </c>
      <c r="O111" s="75">
        <v>11</v>
      </c>
      <c r="P111" s="66">
        <f t="shared" si="16"/>
        <v>1.5</v>
      </c>
      <c r="Q111" s="66">
        <f t="shared" si="19"/>
        <v>1.875</v>
      </c>
      <c r="R111" s="66">
        <f t="shared" si="21"/>
        <v>3</v>
      </c>
      <c r="S111" s="66">
        <f t="shared" si="20"/>
        <v>1.375</v>
      </c>
      <c r="T111" s="66">
        <f t="shared" si="17"/>
        <v>1.7142857142857142</v>
      </c>
      <c r="U111" s="66">
        <f t="shared" ref="U111:U122" si="22">IFERROR(((L111+M111+N111)/(H111+I111+J111)),"NO DISPONIBLE")</f>
        <v>2.1818181818181817</v>
      </c>
      <c r="V111" s="66">
        <f t="shared" si="18"/>
        <v>1.9666666666666666</v>
      </c>
      <c r="W111" s="144" t="s">
        <v>467</v>
      </c>
    </row>
    <row r="112" spans="2:23" s="16" customFormat="1" ht="103.5">
      <c r="B112" s="76" t="s">
        <v>468</v>
      </c>
      <c r="C112" s="130" t="s">
        <v>469</v>
      </c>
      <c r="D112" s="131" t="s">
        <v>470</v>
      </c>
      <c r="E112" s="101" t="s">
        <v>29</v>
      </c>
      <c r="F112" s="137" t="s">
        <v>471</v>
      </c>
      <c r="G112" s="80">
        <v>33879</v>
      </c>
      <c r="H112" s="75">
        <v>8375</v>
      </c>
      <c r="I112" s="75">
        <v>8440</v>
      </c>
      <c r="J112" s="75">
        <v>8497</v>
      </c>
      <c r="K112" s="75">
        <v>8567</v>
      </c>
      <c r="L112" s="75">
        <f>2537+2823+3054</f>
        <v>8414</v>
      </c>
      <c r="M112" s="65">
        <v>9095</v>
      </c>
      <c r="N112" s="75">
        <v>10262</v>
      </c>
      <c r="O112" s="75">
        <v>9698</v>
      </c>
      <c r="P112" s="66">
        <f t="shared" si="16"/>
        <v>1.0046567164179105</v>
      </c>
      <c r="Q112" s="66">
        <f t="shared" si="19"/>
        <v>1.07760663507109</v>
      </c>
      <c r="R112" s="66">
        <f t="shared" si="21"/>
        <v>1.2077203718959633</v>
      </c>
      <c r="S112" s="66">
        <f t="shared" si="20"/>
        <v>1.1320182094081943</v>
      </c>
      <c r="T112" s="66">
        <f t="shared" si="17"/>
        <v>1.0412726732084447</v>
      </c>
      <c r="U112" s="66">
        <f t="shared" si="22"/>
        <v>1.097147597977244</v>
      </c>
      <c r="V112" s="66">
        <f t="shared" si="18"/>
        <v>1.1059653472652675</v>
      </c>
      <c r="W112" s="145" t="s">
        <v>472</v>
      </c>
    </row>
    <row r="113" spans="2:23" s="16" customFormat="1" ht="131.25">
      <c r="B113" s="81" t="s">
        <v>473</v>
      </c>
      <c r="C113" s="100" t="s">
        <v>474</v>
      </c>
      <c r="D113" s="129" t="s">
        <v>475</v>
      </c>
      <c r="E113" s="84" t="s">
        <v>29</v>
      </c>
      <c r="F113" s="129" t="s">
        <v>476</v>
      </c>
      <c r="G113" s="86">
        <v>12710</v>
      </c>
      <c r="H113" s="75">
        <v>3170</v>
      </c>
      <c r="I113" s="75">
        <v>3175</v>
      </c>
      <c r="J113" s="75">
        <v>3180</v>
      </c>
      <c r="K113" s="75">
        <v>3185</v>
      </c>
      <c r="L113" s="75">
        <f>996+1073+1104</f>
        <v>3173</v>
      </c>
      <c r="M113" s="65">
        <v>3768</v>
      </c>
      <c r="N113" s="75">
        <v>3959</v>
      </c>
      <c r="O113" s="75">
        <v>3437</v>
      </c>
      <c r="P113" s="66">
        <f t="shared" si="16"/>
        <v>1.0009463722397476</v>
      </c>
      <c r="Q113" s="66">
        <f t="shared" si="19"/>
        <v>1.186771653543307</v>
      </c>
      <c r="R113" s="66">
        <f t="shared" si="21"/>
        <v>1.2449685534591195</v>
      </c>
      <c r="S113" s="66">
        <f t="shared" si="20"/>
        <v>1.0791208791208791</v>
      </c>
      <c r="T113" s="66">
        <f t="shared" si="17"/>
        <v>1.0939322301024428</v>
      </c>
      <c r="U113" s="66">
        <f t="shared" si="22"/>
        <v>1.1443569553805775</v>
      </c>
      <c r="V113" s="66">
        <f t="shared" si="18"/>
        <v>1.1280094413847364</v>
      </c>
      <c r="W113" s="142" t="s">
        <v>477</v>
      </c>
    </row>
    <row r="114" spans="2:23" s="16" customFormat="1" ht="114">
      <c r="B114" s="81" t="s">
        <v>473</v>
      </c>
      <c r="C114" s="138" t="s">
        <v>478</v>
      </c>
      <c r="D114" s="129" t="s">
        <v>479</v>
      </c>
      <c r="E114" s="84" t="s">
        <v>29</v>
      </c>
      <c r="F114" s="129" t="s">
        <v>480</v>
      </c>
      <c r="G114" s="86">
        <v>2015</v>
      </c>
      <c r="H114" s="75">
        <v>500</v>
      </c>
      <c r="I114" s="75">
        <v>500</v>
      </c>
      <c r="J114" s="75">
        <v>500</v>
      </c>
      <c r="K114" s="75">
        <v>515</v>
      </c>
      <c r="L114" s="75">
        <f>100+152+116</f>
        <v>368</v>
      </c>
      <c r="M114" s="65">
        <v>396</v>
      </c>
      <c r="N114" s="75">
        <v>448</v>
      </c>
      <c r="O114" s="75">
        <v>260</v>
      </c>
      <c r="P114" s="66">
        <f t="shared" si="16"/>
        <v>0.73599999999999999</v>
      </c>
      <c r="Q114" s="66">
        <f t="shared" si="19"/>
        <v>0.79200000000000004</v>
      </c>
      <c r="R114" s="66">
        <f t="shared" si="21"/>
        <v>0.89600000000000002</v>
      </c>
      <c r="S114" s="66">
        <f t="shared" si="20"/>
        <v>0.50485436893203883</v>
      </c>
      <c r="T114" s="66">
        <f t="shared" si="17"/>
        <v>0.76400000000000001</v>
      </c>
      <c r="U114" s="66">
        <f t="shared" si="22"/>
        <v>0.80800000000000005</v>
      </c>
      <c r="V114" s="66">
        <f t="shared" si="18"/>
        <v>0.73052109181141445</v>
      </c>
      <c r="W114" s="144" t="s">
        <v>481</v>
      </c>
    </row>
    <row r="115" spans="2:23" s="16" customFormat="1" ht="102.75">
      <c r="B115" s="81" t="s">
        <v>473</v>
      </c>
      <c r="C115" s="82" t="s">
        <v>482</v>
      </c>
      <c r="D115" s="85" t="s">
        <v>483</v>
      </c>
      <c r="E115" s="84" t="s">
        <v>29</v>
      </c>
      <c r="F115" s="85" t="s">
        <v>484</v>
      </c>
      <c r="G115" s="86">
        <v>7500</v>
      </c>
      <c r="H115" s="75">
        <v>1800</v>
      </c>
      <c r="I115" s="75">
        <v>1850</v>
      </c>
      <c r="J115" s="75">
        <v>1900</v>
      </c>
      <c r="K115" s="75">
        <v>1950</v>
      </c>
      <c r="L115" s="75">
        <f>422+659+743</f>
        <v>1824</v>
      </c>
      <c r="M115" s="65">
        <v>1856</v>
      </c>
      <c r="N115" s="75">
        <v>2345</v>
      </c>
      <c r="O115" s="75">
        <v>1807</v>
      </c>
      <c r="P115" s="66">
        <f t="shared" si="16"/>
        <v>1.0133333333333334</v>
      </c>
      <c r="Q115" s="66">
        <f t="shared" si="19"/>
        <v>1.0032432432432432</v>
      </c>
      <c r="R115" s="66">
        <f t="shared" si="21"/>
        <v>1.2342105263157894</v>
      </c>
      <c r="S115" s="66">
        <f t="shared" si="20"/>
        <v>0.92666666666666664</v>
      </c>
      <c r="T115" s="66">
        <f t="shared" si="17"/>
        <v>1.0082191780821919</v>
      </c>
      <c r="U115" s="66">
        <f t="shared" si="22"/>
        <v>1.0855855855855856</v>
      </c>
      <c r="V115" s="66">
        <f t="shared" si="18"/>
        <v>1.0442666666666667</v>
      </c>
      <c r="W115" s="143" t="s">
        <v>485</v>
      </c>
    </row>
    <row r="116" spans="2:23" s="16" customFormat="1" ht="102.75">
      <c r="B116" s="76" t="s">
        <v>468</v>
      </c>
      <c r="C116" s="96" t="s">
        <v>486</v>
      </c>
      <c r="D116" s="78" t="s">
        <v>487</v>
      </c>
      <c r="E116" s="101" t="s">
        <v>29</v>
      </c>
      <c r="F116" s="78" t="s">
        <v>488</v>
      </c>
      <c r="G116" s="80">
        <v>44</v>
      </c>
      <c r="H116" s="75">
        <v>10</v>
      </c>
      <c r="I116" s="75">
        <v>10</v>
      </c>
      <c r="J116" s="75">
        <v>12</v>
      </c>
      <c r="K116" s="75">
        <v>12</v>
      </c>
      <c r="L116" s="75">
        <f>2+1+1</f>
        <v>4</v>
      </c>
      <c r="M116" s="65">
        <v>8</v>
      </c>
      <c r="N116" s="75">
        <v>12</v>
      </c>
      <c r="O116" s="75">
        <v>6</v>
      </c>
      <c r="P116" s="66">
        <f t="shared" si="16"/>
        <v>0.4</v>
      </c>
      <c r="Q116" s="66">
        <f t="shared" si="19"/>
        <v>0.8</v>
      </c>
      <c r="R116" s="66">
        <f t="shared" si="21"/>
        <v>1</v>
      </c>
      <c r="S116" s="66">
        <f t="shared" si="20"/>
        <v>0.5</v>
      </c>
      <c r="T116" s="66">
        <f t="shared" si="17"/>
        <v>0.6</v>
      </c>
      <c r="U116" s="66">
        <f t="shared" si="22"/>
        <v>0.75</v>
      </c>
      <c r="V116" s="66">
        <f t="shared" si="18"/>
        <v>0.68181818181818177</v>
      </c>
      <c r="W116" s="145" t="s">
        <v>489</v>
      </c>
    </row>
    <row r="117" spans="2:23" s="16" customFormat="1" ht="117">
      <c r="B117" s="81" t="s">
        <v>473</v>
      </c>
      <c r="C117" s="82" t="s">
        <v>490</v>
      </c>
      <c r="D117" s="85" t="s">
        <v>491</v>
      </c>
      <c r="E117" s="84" t="s">
        <v>29</v>
      </c>
      <c r="F117" s="85" t="s">
        <v>492</v>
      </c>
      <c r="G117" s="86">
        <v>260</v>
      </c>
      <c r="H117" s="75">
        <v>65</v>
      </c>
      <c r="I117" s="75">
        <v>70</v>
      </c>
      <c r="J117" s="75">
        <v>65</v>
      </c>
      <c r="K117" s="75">
        <v>60</v>
      </c>
      <c r="L117" s="75">
        <f>25+24+24</f>
        <v>73</v>
      </c>
      <c r="M117" s="65">
        <v>71</v>
      </c>
      <c r="N117" s="75">
        <v>61</v>
      </c>
      <c r="O117" s="75">
        <v>64</v>
      </c>
      <c r="P117" s="66">
        <f t="shared" si="16"/>
        <v>1.1230769230769231</v>
      </c>
      <c r="Q117" s="66">
        <f t="shared" si="19"/>
        <v>1.0142857142857142</v>
      </c>
      <c r="R117" s="66">
        <f t="shared" si="21"/>
        <v>0.93846153846153846</v>
      </c>
      <c r="S117" s="66">
        <f t="shared" si="20"/>
        <v>1.0666666666666667</v>
      </c>
      <c r="T117" s="66">
        <f t="shared" si="17"/>
        <v>1.0666666666666667</v>
      </c>
      <c r="U117" s="66">
        <f t="shared" si="22"/>
        <v>1.0249999999999999</v>
      </c>
      <c r="V117" s="66">
        <f t="shared" si="18"/>
        <v>1.0346153846153847</v>
      </c>
      <c r="W117" s="143" t="s">
        <v>493</v>
      </c>
    </row>
    <row r="118" spans="2:23" s="16" customFormat="1" ht="145.5">
      <c r="B118" s="81" t="s">
        <v>473</v>
      </c>
      <c r="C118" s="82" t="s">
        <v>494</v>
      </c>
      <c r="D118" s="85" t="s">
        <v>495</v>
      </c>
      <c r="E118" s="84" t="s">
        <v>29</v>
      </c>
      <c r="F118" s="85" t="s">
        <v>496</v>
      </c>
      <c r="G118" s="86">
        <v>510</v>
      </c>
      <c r="H118" s="75">
        <v>120</v>
      </c>
      <c r="I118" s="75">
        <v>125</v>
      </c>
      <c r="J118" s="75">
        <v>130</v>
      </c>
      <c r="K118" s="75">
        <v>135</v>
      </c>
      <c r="L118" s="75">
        <f>42+55+44</f>
        <v>141</v>
      </c>
      <c r="M118" s="65">
        <v>135</v>
      </c>
      <c r="N118" s="75">
        <v>165</v>
      </c>
      <c r="O118" s="75">
        <v>153</v>
      </c>
      <c r="P118" s="66">
        <f t="shared" si="16"/>
        <v>1.175</v>
      </c>
      <c r="Q118" s="66">
        <f t="shared" si="19"/>
        <v>1.08</v>
      </c>
      <c r="R118" s="66">
        <f t="shared" si="21"/>
        <v>1.2692307692307692</v>
      </c>
      <c r="S118" s="66">
        <f t="shared" si="20"/>
        <v>1.1333333333333333</v>
      </c>
      <c r="T118" s="66">
        <f t="shared" si="17"/>
        <v>1.1265306122448979</v>
      </c>
      <c r="U118" s="66">
        <f t="shared" si="22"/>
        <v>1.1759999999999999</v>
      </c>
      <c r="V118" s="66">
        <f t="shared" si="18"/>
        <v>1.1647058823529413</v>
      </c>
      <c r="W118" s="142" t="s">
        <v>497</v>
      </c>
    </row>
    <row r="119" spans="2:23" s="16" customFormat="1" ht="114.75">
      <c r="B119" s="81" t="s">
        <v>473</v>
      </c>
      <c r="C119" s="82" t="s">
        <v>498</v>
      </c>
      <c r="D119" s="85" t="s">
        <v>499</v>
      </c>
      <c r="E119" s="84" t="s">
        <v>29</v>
      </c>
      <c r="F119" s="85" t="s">
        <v>500</v>
      </c>
      <c r="G119" s="86">
        <v>11350</v>
      </c>
      <c r="H119" s="75">
        <v>2830</v>
      </c>
      <c r="I119" s="75">
        <v>2835</v>
      </c>
      <c r="J119" s="75">
        <v>2840</v>
      </c>
      <c r="K119" s="75">
        <v>2845</v>
      </c>
      <c r="L119" s="75">
        <f>950+859+1022</f>
        <v>2831</v>
      </c>
      <c r="M119" s="65">
        <v>2861</v>
      </c>
      <c r="N119" s="75">
        <v>3272</v>
      </c>
      <c r="O119" s="75">
        <v>3771</v>
      </c>
      <c r="P119" s="66">
        <f t="shared" si="16"/>
        <v>1.0003533568904595</v>
      </c>
      <c r="Q119" s="66">
        <f t="shared" si="19"/>
        <v>1.0091710758377426</v>
      </c>
      <c r="R119" s="66">
        <f t="shared" si="21"/>
        <v>1.152112676056338</v>
      </c>
      <c r="S119" s="66">
        <f t="shared" si="20"/>
        <v>1.3254833040421792</v>
      </c>
      <c r="T119" s="66">
        <f t="shared" si="17"/>
        <v>1.0047661076787291</v>
      </c>
      <c r="U119" s="66">
        <f t="shared" si="22"/>
        <v>1.053968253968254</v>
      </c>
      <c r="V119" s="66">
        <f t="shared" si="18"/>
        <v>1.1220264317180617</v>
      </c>
      <c r="W119" s="143" t="s">
        <v>501</v>
      </c>
    </row>
    <row r="120" spans="2:23" s="16" customFormat="1" ht="103.5">
      <c r="B120" s="76" t="s">
        <v>502</v>
      </c>
      <c r="C120" s="96" t="s">
        <v>503</v>
      </c>
      <c r="D120" s="78" t="s">
        <v>504</v>
      </c>
      <c r="E120" s="101" t="s">
        <v>29</v>
      </c>
      <c r="F120" s="107" t="s">
        <v>505</v>
      </c>
      <c r="G120" s="80">
        <v>6000</v>
      </c>
      <c r="H120" s="75">
        <v>1500</v>
      </c>
      <c r="I120" s="75">
        <v>1500</v>
      </c>
      <c r="J120" s="75">
        <v>1500</v>
      </c>
      <c r="K120" s="75">
        <v>1500</v>
      </c>
      <c r="L120" s="75">
        <f>301+678+569</f>
        <v>1548</v>
      </c>
      <c r="M120" s="65">
        <v>2215</v>
      </c>
      <c r="N120" s="75">
        <v>700</v>
      </c>
      <c r="O120" s="75">
        <v>1869</v>
      </c>
      <c r="P120" s="66">
        <f t="shared" si="16"/>
        <v>1.032</v>
      </c>
      <c r="Q120" s="66">
        <f t="shared" si="19"/>
        <v>1.4766666666666666</v>
      </c>
      <c r="R120" s="66">
        <f t="shared" si="21"/>
        <v>0.46666666666666667</v>
      </c>
      <c r="S120" s="66">
        <f t="shared" si="20"/>
        <v>1.246</v>
      </c>
      <c r="T120" s="66">
        <f t="shared" si="17"/>
        <v>1.2543333333333333</v>
      </c>
      <c r="U120" s="66">
        <f t="shared" si="22"/>
        <v>0.99177777777777776</v>
      </c>
      <c r="V120" s="66">
        <f t="shared" si="18"/>
        <v>1.0553333333333332</v>
      </c>
      <c r="W120" s="145" t="s">
        <v>506</v>
      </c>
    </row>
    <row r="121" spans="2:23" s="16" customFormat="1" ht="143.25">
      <c r="B121" s="81" t="s">
        <v>507</v>
      </c>
      <c r="C121" s="82" t="s">
        <v>508</v>
      </c>
      <c r="D121" s="85" t="s">
        <v>509</v>
      </c>
      <c r="E121" s="84" t="s">
        <v>29</v>
      </c>
      <c r="F121" s="127" t="s">
        <v>510</v>
      </c>
      <c r="G121" s="86">
        <v>72</v>
      </c>
      <c r="H121" s="75">
        <v>18</v>
      </c>
      <c r="I121" s="75">
        <v>18</v>
      </c>
      <c r="J121" s="75">
        <v>18</v>
      </c>
      <c r="K121" s="75">
        <v>18</v>
      </c>
      <c r="L121" s="75">
        <f>7+16+16</f>
        <v>39</v>
      </c>
      <c r="M121" s="65">
        <v>25</v>
      </c>
      <c r="N121" s="75">
        <v>20</v>
      </c>
      <c r="O121" s="75">
        <v>40</v>
      </c>
      <c r="P121" s="150">
        <f t="shared" si="16"/>
        <v>2.1666666666666665</v>
      </c>
      <c r="Q121" s="66">
        <f t="shared" si="19"/>
        <v>1.3888888888888888</v>
      </c>
      <c r="R121" s="66">
        <f t="shared" si="21"/>
        <v>1.1111111111111112</v>
      </c>
      <c r="S121" s="66">
        <f t="shared" si="20"/>
        <v>2.2222222222222223</v>
      </c>
      <c r="T121" s="150">
        <f t="shared" si="17"/>
        <v>1.7777777777777777</v>
      </c>
      <c r="U121" s="66">
        <f t="shared" si="22"/>
        <v>1.5555555555555556</v>
      </c>
      <c r="V121" s="66">
        <f t="shared" si="18"/>
        <v>1.7222222222222223</v>
      </c>
      <c r="W121" s="143" t="s">
        <v>511</v>
      </c>
    </row>
    <row r="122" spans="2:23" s="16" customFormat="1" ht="104.25" thickBot="1">
      <c r="B122" s="57" t="s">
        <v>507</v>
      </c>
      <c r="C122" s="58" t="s">
        <v>512</v>
      </c>
      <c r="D122" s="59" t="s">
        <v>513</v>
      </c>
      <c r="E122" s="60" t="s">
        <v>29</v>
      </c>
      <c r="F122" s="155" t="s">
        <v>398</v>
      </c>
      <c r="G122" s="156">
        <v>8</v>
      </c>
      <c r="H122" s="153">
        <v>2</v>
      </c>
      <c r="I122" s="153">
        <v>2</v>
      </c>
      <c r="J122" s="153">
        <v>2</v>
      </c>
      <c r="K122" s="153">
        <v>2</v>
      </c>
      <c r="L122" s="154">
        <f>0+1+2</f>
        <v>3</v>
      </c>
      <c r="M122" s="62">
        <v>1</v>
      </c>
      <c r="N122" s="61">
        <v>2</v>
      </c>
      <c r="O122" s="152">
        <v>1</v>
      </c>
      <c r="P122" s="151">
        <f t="shared" si="16"/>
        <v>1.5</v>
      </c>
      <c r="Q122" s="63">
        <f t="shared" si="19"/>
        <v>0.5</v>
      </c>
      <c r="R122" s="147">
        <f t="shared" si="21"/>
        <v>1</v>
      </c>
      <c r="S122" s="148">
        <f t="shared" si="20"/>
        <v>0.5</v>
      </c>
      <c r="T122" s="157">
        <f t="shared" si="17"/>
        <v>1</v>
      </c>
      <c r="U122" s="147">
        <f t="shared" si="22"/>
        <v>1</v>
      </c>
      <c r="V122" s="158">
        <f t="shared" si="18"/>
        <v>0.875</v>
      </c>
      <c r="W122" s="149" t="s">
        <v>514</v>
      </c>
    </row>
    <row r="123" spans="2:23" ht="19.5" thickTop="1">
      <c r="P123" s="17"/>
      <c r="Q123" s="17"/>
      <c r="R123" s="17"/>
      <c r="S123" s="17"/>
      <c r="T123" s="17"/>
      <c r="U123" s="17"/>
      <c r="V123" s="17"/>
    </row>
    <row r="124" spans="2:23" ht="18.75">
      <c r="P124" s="17"/>
      <c r="Q124" s="17"/>
      <c r="R124" s="17"/>
      <c r="S124" s="17"/>
      <c r="T124" s="17"/>
      <c r="U124" s="17"/>
      <c r="V124" s="17"/>
    </row>
    <row r="125" spans="2:23" ht="18.75">
      <c r="P125" s="17"/>
      <c r="Q125" s="17"/>
      <c r="R125" s="17"/>
      <c r="S125" s="17"/>
      <c r="T125" s="17"/>
      <c r="U125" s="17"/>
      <c r="V125" s="17"/>
    </row>
    <row r="126" spans="2:23" ht="18.75">
      <c r="P126" s="17"/>
      <c r="Q126" s="17"/>
      <c r="R126" s="17"/>
      <c r="S126" s="17"/>
      <c r="T126" s="17"/>
      <c r="U126" s="17"/>
      <c r="V126" s="17"/>
    </row>
    <row r="127" spans="2:23" ht="18.75">
      <c r="P127" s="17"/>
      <c r="Q127" s="17"/>
      <c r="R127" s="17"/>
      <c r="S127" s="17"/>
      <c r="T127" s="17"/>
      <c r="U127" s="17"/>
      <c r="V127" s="17"/>
    </row>
    <row r="135" spans="3:23" ht="94.5" customHeight="1">
      <c r="C135" s="209" t="s">
        <v>515</v>
      </c>
      <c r="D135" s="210"/>
      <c r="E135" s="210"/>
      <c r="F135" s="210"/>
      <c r="L135" s="211" t="s">
        <v>516</v>
      </c>
      <c r="M135" s="212"/>
      <c r="N135" s="212"/>
      <c r="O135" s="212"/>
      <c r="P135" s="212"/>
      <c r="Q135" s="212"/>
      <c r="U135" s="209" t="s">
        <v>517</v>
      </c>
      <c r="V135" s="210"/>
      <c r="W135" s="210"/>
    </row>
    <row r="136" spans="3:23" ht="31.5" customHeight="1"/>
    <row r="137" spans="3:23" ht="31.5" customHeight="1"/>
    <row r="138" spans="3:23" ht="28.5" customHeight="1"/>
    <row r="139" spans="3:23" ht="28.5" customHeight="1"/>
    <row r="140" spans="3:23" ht="28.5" customHeight="1" thickBot="1"/>
    <row r="141" spans="3:23" ht="32.450000000000003" customHeight="1" thickBot="1">
      <c r="E141" s="206" t="s">
        <v>518</v>
      </c>
      <c r="F141" s="207"/>
      <c r="G141" s="207"/>
      <c r="H141" s="207"/>
      <c r="I141" s="207"/>
      <c r="J141" s="207"/>
      <c r="K141" s="207"/>
      <c r="L141" s="207"/>
      <c r="M141" s="207"/>
      <c r="N141" s="207"/>
      <c r="O141" s="207"/>
      <c r="P141" s="207"/>
      <c r="Q141" s="207"/>
      <c r="R141" s="207"/>
      <c r="S141" s="207"/>
      <c r="T141" s="207"/>
      <c r="U141" s="207"/>
      <c r="V141" s="207"/>
      <c r="W141" s="208"/>
    </row>
    <row r="142" spans="3:23" ht="28.5" customHeight="1" thickBot="1">
      <c r="E142" s="216" t="s">
        <v>519</v>
      </c>
      <c r="F142" s="220" t="s">
        <v>520</v>
      </c>
      <c r="G142" s="213" t="s">
        <v>521</v>
      </c>
      <c r="H142" s="214"/>
      <c r="I142" s="214"/>
      <c r="J142" s="215"/>
      <c r="K142" s="213" t="s">
        <v>522</v>
      </c>
      <c r="L142" s="214"/>
      <c r="M142" s="214"/>
      <c r="N142" s="215"/>
      <c r="O142" s="213" t="s">
        <v>523</v>
      </c>
      <c r="P142" s="214"/>
      <c r="Q142" s="214"/>
      <c r="R142" s="215"/>
      <c r="S142" s="213" t="s">
        <v>524</v>
      </c>
      <c r="T142" s="214"/>
      <c r="U142" s="214"/>
      <c r="V142" s="215"/>
      <c r="W142" s="216" t="s">
        <v>5</v>
      </c>
    </row>
    <row r="143" spans="3:23" ht="33" customHeight="1" thickBot="1">
      <c r="E143" s="217"/>
      <c r="F143" s="221"/>
      <c r="G143" s="18" t="s">
        <v>525</v>
      </c>
      <c r="H143" s="19" t="s">
        <v>526</v>
      </c>
      <c r="I143" s="20" t="s">
        <v>527</v>
      </c>
      <c r="J143" s="21" t="s">
        <v>528</v>
      </c>
      <c r="K143" s="18" t="s">
        <v>525</v>
      </c>
      <c r="L143" s="19" t="s">
        <v>526</v>
      </c>
      <c r="M143" s="20" t="s">
        <v>527</v>
      </c>
      <c r="N143" s="21" t="s">
        <v>528</v>
      </c>
      <c r="O143" s="18" t="s">
        <v>16</v>
      </c>
      <c r="P143" s="19" t="s">
        <v>17</v>
      </c>
      <c r="Q143" s="20" t="s">
        <v>18</v>
      </c>
      <c r="R143" s="21" t="s">
        <v>19</v>
      </c>
      <c r="S143" s="18" t="s">
        <v>16</v>
      </c>
      <c r="T143" s="19" t="s">
        <v>17</v>
      </c>
      <c r="U143" s="20" t="s">
        <v>18</v>
      </c>
      <c r="V143" s="21" t="s">
        <v>19</v>
      </c>
      <c r="W143" s="217"/>
    </row>
    <row r="144" spans="3:23" ht="15.75" hidden="1" thickBot="1">
      <c r="E144" s="204"/>
      <c r="F144" s="205"/>
      <c r="G144" s="14"/>
      <c r="H144" s="9"/>
      <c r="I144" s="9"/>
      <c r="J144" s="22"/>
      <c r="K144" s="14"/>
      <c r="L144" s="9"/>
      <c r="M144" s="9"/>
      <c r="N144" s="10"/>
      <c r="O144" s="13" t="str">
        <f>IFERROR((K144/G144),"100%")</f>
        <v>100%</v>
      </c>
      <c r="P144" s="12" t="str">
        <f t="shared" ref="O144:R159" si="23">IFERROR((L144/H144),"100%")</f>
        <v>100%</v>
      </c>
      <c r="Q144" s="12" t="str">
        <f t="shared" si="23"/>
        <v>100%</v>
      </c>
      <c r="R144" s="15" t="str">
        <f t="shared" si="23"/>
        <v>100%</v>
      </c>
      <c r="S144" s="11" t="str">
        <f>IFERROR(K144/F144,"100%")</f>
        <v>100%</v>
      </c>
      <c r="T144" s="23" t="str">
        <f>IFERROR(((K144+L144)/(G144+H144)),"100%")</f>
        <v>100%</v>
      </c>
      <c r="U144" s="46" t="str">
        <f>IFERROR(((G144+H144+I144)/(K144+L144+M144)),"100%")</f>
        <v>100%</v>
      </c>
      <c r="V144" s="15" t="str">
        <f>IFERROR(((K144+L144+M144+N144)/(G144+H144+I144+J144)),"100%")</f>
        <v>100%</v>
      </c>
      <c r="W144" s="24"/>
    </row>
    <row r="145" spans="5:23" ht="57">
      <c r="E145" s="47" t="s">
        <v>529</v>
      </c>
      <c r="F145" s="48">
        <v>1405929</v>
      </c>
      <c r="G145" s="25">
        <v>806450</v>
      </c>
      <c r="H145" s="26">
        <v>185210</v>
      </c>
      <c r="I145" s="26">
        <v>192802</v>
      </c>
      <c r="J145" s="27">
        <v>221467</v>
      </c>
      <c r="K145" s="25">
        <v>602934.81000000006</v>
      </c>
      <c r="L145" s="28">
        <v>138294.06</v>
      </c>
      <c r="M145" s="42">
        <v>261750.89</v>
      </c>
      <c r="N145" s="29">
        <v>397363.27999999997</v>
      </c>
      <c r="O145" s="189">
        <f t="shared" si="23"/>
        <v>0.74764065968131943</v>
      </c>
      <c r="P145" s="197">
        <f t="shared" si="23"/>
        <v>0.74668786782571139</v>
      </c>
      <c r="Q145" s="197">
        <f t="shared" si="23"/>
        <v>1.3576150143670709</v>
      </c>
      <c r="R145" s="198">
        <f>IFERROR((N145/J145),"100%")</f>
        <v>1.7942324590119521</v>
      </c>
      <c r="S145" s="189">
        <f t="shared" ref="S145:S186" si="24">IFERROR(K145/F145,"100%")</f>
        <v>0.42885153517709645</v>
      </c>
      <c r="T145" s="197">
        <f t="shared" ref="T145:T186" si="25">IFERROR(((K145+L145)/(G145+H145)),"100%")</f>
        <v>0.74746270899300171</v>
      </c>
      <c r="U145" s="201">
        <f t="shared" ref="U145:U186" si="26">IFERROR(((G145+H145+I145)/(K145+L145+M145)),"100%")</f>
        <v>1.180943073068593</v>
      </c>
      <c r="V145" s="190">
        <f>IFERROR(((K145+L145+M145+N145)/(G145+H145+I145+J145)),"100%")</f>
        <v>0.99602685484117626</v>
      </c>
      <c r="W145" s="54" t="s">
        <v>530</v>
      </c>
    </row>
    <row r="146" spans="5:23" ht="42.75">
      <c r="E146" s="49" t="s">
        <v>531</v>
      </c>
      <c r="F146" s="50">
        <v>405954</v>
      </c>
      <c r="G146" s="30">
        <v>82263</v>
      </c>
      <c r="H146" s="31">
        <v>79935</v>
      </c>
      <c r="I146" s="31">
        <v>101142</v>
      </c>
      <c r="J146" s="32">
        <v>142614</v>
      </c>
      <c r="K146" s="30">
        <v>107125.98</v>
      </c>
      <c r="L146" s="33">
        <v>120940.65999999999</v>
      </c>
      <c r="M146" s="43">
        <v>142140.79</v>
      </c>
      <c r="N146" s="34">
        <v>125019.75</v>
      </c>
      <c r="O146" s="192">
        <f t="shared" si="23"/>
        <v>1.3022377010320556</v>
      </c>
      <c r="P146" s="199">
        <f t="shared" si="23"/>
        <v>1.5129875523863137</v>
      </c>
      <c r="Q146" s="199">
        <f t="shared" si="23"/>
        <v>1.4053587036048329</v>
      </c>
      <c r="R146" s="193">
        <f t="shared" ref="R146:R186" si="27">IFERROR((N146/J146),"100%")</f>
        <v>0.87663027472758637</v>
      </c>
      <c r="S146" s="192">
        <f t="shared" si="24"/>
        <v>0.26388699212226013</v>
      </c>
      <c r="T146" s="199">
        <f t="shared" si="25"/>
        <v>1.406100198522793</v>
      </c>
      <c r="U146" s="202">
        <f>IFERROR(((G146+H146+I146)/(K146+L146+M146)),"100%")</f>
        <v>0.71133094222339088</v>
      </c>
      <c r="V146" s="194">
        <f t="shared" ref="V146:V186" si="28">IFERROR(((K146+L146+M146+N146)/(G146+H146+I146+J146)),"100%")</f>
        <v>1.2199095956684747</v>
      </c>
      <c r="W146" s="55" t="s">
        <v>532</v>
      </c>
    </row>
    <row r="147" spans="5:23" ht="42.75">
      <c r="E147" s="49" t="s">
        <v>533</v>
      </c>
      <c r="F147" s="50">
        <v>663</v>
      </c>
      <c r="G147" s="30">
        <v>663</v>
      </c>
      <c r="H147" s="31">
        <v>0</v>
      </c>
      <c r="I147" s="31">
        <v>0</v>
      </c>
      <c r="J147" s="32">
        <v>0</v>
      </c>
      <c r="K147" s="30">
        <v>777.49</v>
      </c>
      <c r="L147" s="35">
        <v>820.41</v>
      </c>
      <c r="M147" s="44">
        <v>11208</v>
      </c>
      <c r="N147" s="36">
        <v>655.4</v>
      </c>
      <c r="O147" s="192">
        <f t="shared" si="23"/>
        <v>1.1726847662141779</v>
      </c>
      <c r="P147" s="199" t="str">
        <f t="shared" si="23"/>
        <v>100%</v>
      </c>
      <c r="Q147" s="199" t="str">
        <f t="shared" si="23"/>
        <v>100%</v>
      </c>
      <c r="R147" s="193" t="str">
        <f t="shared" si="27"/>
        <v>100%</v>
      </c>
      <c r="S147" s="192">
        <f t="shared" si="24"/>
        <v>1.1726847662141779</v>
      </c>
      <c r="T147" s="199">
        <f t="shared" si="25"/>
        <v>2.4101055806938163</v>
      </c>
      <c r="U147" s="202">
        <f t="shared" si="26"/>
        <v>5.1773010877798516E-2</v>
      </c>
      <c r="V147" s="194">
        <f t="shared" si="28"/>
        <v>20.30361990950226</v>
      </c>
      <c r="W147" s="55" t="s">
        <v>534</v>
      </c>
    </row>
    <row r="148" spans="5:23" ht="42.75">
      <c r="E148" s="49" t="s">
        <v>535</v>
      </c>
      <c r="F148" s="50">
        <v>24496</v>
      </c>
      <c r="G148" s="30">
        <v>6656</v>
      </c>
      <c r="H148" s="31">
        <v>5655</v>
      </c>
      <c r="I148" s="31">
        <v>6487</v>
      </c>
      <c r="J148" s="32">
        <v>5698</v>
      </c>
      <c r="K148" s="30">
        <v>3318.76</v>
      </c>
      <c r="L148" s="35">
        <v>9488.66</v>
      </c>
      <c r="M148" s="44">
        <v>15953.44</v>
      </c>
      <c r="N148" s="36">
        <v>4426.68</v>
      </c>
      <c r="O148" s="192">
        <f t="shared" si="23"/>
        <v>0.49861177884615387</v>
      </c>
      <c r="P148" s="199">
        <f t="shared" si="23"/>
        <v>1.6779239610963748</v>
      </c>
      <c r="Q148" s="199">
        <f t="shared" si="23"/>
        <v>2.4592939725605056</v>
      </c>
      <c r="R148" s="193">
        <f t="shared" si="27"/>
        <v>0.77688311688311695</v>
      </c>
      <c r="S148" s="192">
        <f t="shared" si="24"/>
        <v>0.13548171129980405</v>
      </c>
      <c r="T148" s="199">
        <f t="shared" si="25"/>
        <v>1.0403232881163187</v>
      </c>
      <c r="U148" s="202">
        <f t="shared" si="26"/>
        <v>0.65359658925358977</v>
      </c>
      <c r="V148" s="194">
        <f t="shared" si="28"/>
        <v>1.3548146636185501</v>
      </c>
      <c r="W148" s="55" t="s">
        <v>536</v>
      </c>
    </row>
    <row r="149" spans="5:23" ht="42.75">
      <c r="E149" s="49" t="s">
        <v>537</v>
      </c>
      <c r="F149" s="50">
        <v>430870</v>
      </c>
      <c r="G149" s="30">
        <v>84848</v>
      </c>
      <c r="H149" s="31">
        <v>84360</v>
      </c>
      <c r="I149" s="31">
        <v>107721</v>
      </c>
      <c r="J149" s="32">
        <v>153941</v>
      </c>
      <c r="K149" s="30">
        <v>78118.070000000007</v>
      </c>
      <c r="L149" s="35">
        <v>89535.28</v>
      </c>
      <c r="M149" s="44">
        <v>95656.28</v>
      </c>
      <c r="N149" s="36">
        <v>78232.149999999994</v>
      </c>
      <c r="O149" s="192">
        <f t="shared" si="23"/>
        <v>0.92068251461436934</v>
      </c>
      <c r="P149" s="199">
        <f t="shared" si="23"/>
        <v>1.0613475580844001</v>
      </c>
      <c r="Q149" s="199">
        <f t="shared" si="23"/>
        <v>0.88800029706371086</v>
      </c>
      <c r="R149" s="193">
        <f t="shared" si="27"/>
        <v>0.50819567236798513</v>
      </c>
      <c r="S149" s="192">
        <f t="shared" si="24"/>
        <v>0.18130310766588531</v>
      </c>
      <c r="T149" s="199">
        <f t="shared" si="25"/>
        <v>0.99081219564086809</v>
      </c>
      <c r="U149" s="202">
        <f t="shared" si="26"/>
        <v>1.0517237823774239</v>
      </c>
      <c r="V149" s="194">
        <f t="shared" si="28"/>
        <v>0.79267941606517056</v>
      </c>
      <c r="W149" s="55" t="s">
        <v>538</v>
      </c>
    </row>
    <row r="150" spans="5:23" ht="42.75">
      <c r="E150" s="49" t="s">
        <v>539</v>
      </c>
      <c r="F150" s="50">
        <v>247810</v>
      </c>
      <c r="G150" s="30">
        <v>50511</v>
      </c>
      <c r="H150" s="31">
        <v>50515</v>
      </c>
      <c r="I150" s="31">
        <v>62028</v>
      </c>
      <c r="J150" s="32">
        <v>84756</v>
      </c>
      <c r="K150" s="30">
        <v>44155.82</v>
      </c>
      <c r="L150" s="35">
        <v>51754.1</v>
      </c>
      <c r="M150" s="44">
        <v>60204.07</v>
      </c>
      <c r="N150" s="36">
        <v>50333.369999999995</v>
      </c>
      <c r="O150" s="192">
        <f t="shared" si="23"/>
        <v>0.87418225733008648</v>
      </c>
      <c r="P150" s="199">
        <f t="shared" si="23"/>
        <v>1.0245293477184994</v>
      </c>
      <c r="Q150" s="199">
        <f t="shared" si="23"/>
        <v>0.9705950538466499</v>
      </c>
      <c r="R150" s="193">
        <f t="shared" si="27"/>
        <v>0.59386202746708194</v>
      </c>
      <c r="S150" s="192">
        <f t="shared" si="24"/>
        <v>0.17818417335862152</v>
      </c>
      <c r="T150" s="199">
        <f t="shared" si="25"/>
        <v>0.94935877892819664</v>
      </c>
      <c r="U150" s="202">
        <f t="shared" si="26"/>
        <v>1.0444547602684424</v>
      </c>
      <c r="V150" s="194">
        <f t="shared" si="28"/>
        <v>0.83308728461321169</v>
      </c>
      <c r="W150" s="55" t="s">
        <v>540</v>
      </c>
    </row>
    <row r="151" spans="5:23" ht="42.75">
      <c r="E151" s="49" t="s">
        <v>541</v>
      </c>
      <c r="F151" s="50">
        <v>262253</v>
      </c>
      <c r="G151" s="30">
        <v>53647</v>
      </c>
      <c r="H151" s="31">
        <v>52494</v>
      </c>
      <c r="I151" s="31">
        <v>66045</v>
      </c>
      <c r="J151" s="32">
        <v>90067</v>
      </c>
      <c r="K151" s="30">
        <v>64862.62</v>
      </c>
      <c r="L151" s="35">
        <v>54377.039999999986</v>
      </c>
      <c r="M151" s="44">
        <v>88686.33</v>
      </c>
      <c r="N151" s="36">
        <v>65891.39</v>
      </c>
      <c r="O151" s="192">
        <f t="shared" si="23"/>
        <v>1.2090633213413611</v>
      </c>
      <c r="P151" s="199">
        <f t="shared" si="23"/>
        <v>1.0358715281746482</v>
      </c>
      <c r="Q151" s="199">
        <f t="shared" si="23"/>
        <v>1.3428167158755395</v>
      </c>
      <c r="R151" s="193">
        <f t="shared" si="27"/>
        <v>0.73158193344954314</v>
      </c>
      <c r="S151" s="192">
        <f t="shared" si="24"/>
        <v>0.24732841950330406</v>
      </c>
      <c r="T151" s="199">
        <f t="shared" si="25"/>
        <v>1.1234081080826446</v>
      </c>
      <c r="U151" s="202">
        <f t="shared" si="26"/>
        <v>0.82811196426189915</v>
      </c>
      <c r="V151" s="194">
        <f t="shared" si="28"/>
        <v>1.044096273445871</v>
      </c>
      <c r="W151" s="55" t="s">
        <v>542</v>
      </c>
    </row>
    <row r="152" spans="5:23" ht="42.75">
      <c r="E152" s="49" t="s">
        <v>543</v>
      </c>
      <c r="F152" s="50">
        <v>353133</v>
      </c>
      <c r="G152" s="30">
        <v>11632</v>
      </c>
      <c r="H152" s="31">
        <v>318229</v>
      </c>
      <c r="I152" s="31">
        <v>11635</v>
      </c>
      <c r="J152" s="32">
        <v>11637</v>
      </c>
      <c r="K152" s="30">
        <v>25841.94</v>
      </c>
      <c r="L152" s="35">
        <v>345653.5</v>
      </c>
      <c r="M152" s="44">
        <v>12459.16</v>
      </c>
      <c r="N152" s="36">
        <v>6412</v>
      </c>
      <c r="O152" s="192">
        <f t="shared" si="23"/>
        <v>2.2216248280605226</v>
      </c>
      <c r="P152" s="199">
        <f t="shared" si="23"/>
        <v>1.0861785066728677</v>
      </c>
      <c r="Q152" s="199">
        <f t="shared" si="23"/>
        <v>1.0708345509239363</v>
      </c>
      <c r="R152" s="193">
        <f t="shared" si="27"/>
        <v>0.5510011171264072</v>
      </c>
      <c r="S152" s="192">
        <f t="shared" si="24"/>
        <v>7.3179057182421348E-2</v>
      </c>
      <c r="T152" s="199">
        <f t="shared" si="25"/>
        <v>1.1262181343050557</v>
      </c>
      <c r="U152" s="202">
        <f t="shared" si="26"/>
        <v>0.88941765510818216</v>
      </c>
      <c r="V152" s="194">
        <f t="shared" si="28"/>
        <v>1.1054378945043368</v>
      </c>
      <c r="W152" s="55" t="s">
        <v>544</v>
      </c>
    </row>
    <row r="153" spans="5:23" ht="57">
      <c r="E153" s="49" t="s">
        <v>545</v>
      </c>
      <c r="F153" s="50">
        <v>213196</v>
      </c>
      <c r="G153" s="30">
        <v>172852</v>
      </c>
      <c r="H153" s="31">
        <v>17281</v>
      </c>
      <c r="I153" s="31">
        <v>15579</v>
      </c>
      <c r="J153" s="32">
        <v>7484</v>
      </c>
      <c r="K153" s="30">
        <v>5141.57</v>
      </c>
      <c r="L153" s="35">
        <v>1996</v>
      </c>
      <c r="M153" s="44">
        <v>16920.73</v>
      </c>
      <c r="N153" s="36">
        <v>113769.98000000001</v>
      </c>
      <c r="O153" s="192">
        <f t="shared" si="23"/>
        <v>2.9745504824936937E-2</v>
      </c>
      <c r="P153" s="199">
        <f t="shared" si="23"/>
        <v>0.11550257508246051</v>
      </c>
      <c r="Q153" s="199">
        <f t="shared" si="23"/>
        <v>1.0861242698504396</v>
      </c>
      <c r="R153" s="193">
        <f t="shared" si="27"/>
        <v>15.201761090326031</v>
      </c>
      <c r="S153" s="192">
        <f t="shared" si="24"/>
        <v>2.4116634458432616E-2</v>
      </c>
      <c r="T153" s="199">
        <f t="shared" si="25"/>
        <v>3.7539879978751717E-2</v>
      </c>
      <c r="U153" s="202">
        <f t="shared" si="26"/>
        <v>8.5505625917043186</v>
      </c>
      <c r="V153" s="194">
        <f t="shared" si="28"/>
        <v>0.64648623801572258</v>
      </c>
      <c r="W153" s="55" t="s">
        <v>546</v>
      </c>
    </row>
    <row r="154" spans="5:23" ht="42.75">
      <c r="E154" s="49" t="s">
        <v>547</v>
      </c>
      <c r="F154" s="50">
        <v>716411</v>
      </c>
      <c r="G154" s="30">
        <v>148177</v>
      </c>
      <c r="H154" s="31">
        <v>148069</v>
      </c>
      <c r="I154" s="31">
        <v>179526</v>
      </c>
      <c r="J154" s="32">
        <v>240639</v>
      </c>
      <c r="K154" s="30">
        <v>133737.29999999999</v>
      </c>
      <c r="L154" s="35">
        <v>134545.64000000001</v>
      </c>
      <c r="M154" s="44">
        <v>165112.48000000001</v>
      </c>
      <c r="N154" s="36">
        <v>132074.02000000002</v>
      </c>
      <c r="O154" s="192">
        <f t="shared" si="23"/>
        <v>0.90255100319212822</v>
      </c>
      <c r="P154" s="199">
        <f t="shared" si="23"/>
        <v>0.90866852616010108</v>
      </c>
      <c r="Q154" s="199">
        <f t="shared" si="23"/>
        <v>0.91971346768713169</v>
      </c>
      <c r="R154" s="193">
        <f t="shared" si="27"/>
        <v>0.54884711123300889</v>
      </c>
      <c r="S154" s="192">
        <f t="shared" si="24"/>
        <v>0.18667678190312542</v>
      </c>
      <c r="T154" s="199">
        <f t="shared" si="25"/>
        <v>0.90560864956826426</v>
      </c>
      <c r="U154" s="202">
        <f t="shared" si="26"/>
        <v>1.0977780983472321</v>
      </c>
      <c r="V154" s="194">
        <f t="shared" si="28"/>
        <v>0.78930870687356847</v>
      </c>
      <c r="W154" s="55" t="s">
        <v>548</v>
      </c>
    </row>
    <row r="155" spans="5:23" ht="42.75">
      <c r="E155" s="49" t="s">
        <v>549</v>
      </c>
      <c r="F155" s="50">
        <v>1794617.25</v>
      </c>
      <c r="G155" s="30">
        <v>787980.25</v>
      </c>
      <c r="H155" s="31">
        <v>254510</v>
      </c>
      <c r="I155" s="31">
        <v>312901</v>
      </c>
      <c r="J155" s="32">
        <v>439226</v>
      </c>
      <c r="K155" s="30">
        <v>225524.93</v>
      </c>
      <c r="L155" s="35">
        <v>248339.66</v>
      </c>
      <c r="M155" s="44">
        <v>282500.2</v>
      </c>
      <c r="N155" s="36">
        <v>263688.27</v>
      </c>
      <c r="O155" s="192">
        <f t="shared" si="23"/>
        <v>0.28620632306456917</v>
      </c>
      <c r="P155" s="199">
        <f t="shared" si="23"/>
        <v>0.97575600172881227</v>
      </c>
      <c r="Q155" s="199">
        <f t="shared" si="23"/>
        <v>0.90284211300059769</v>
      </c>
      <c r="R155" s="193">
        <f t="shared" si="27"/>
        <v>0.60034758871287219</v>
      </c>
      <c r="S155" s="192">
        <f t="shared" si="24"/>
        <v>0.12566742574217427</v>
      </c>
      <c r="T155" s="199">
        <f t="shared" si="25"/>
        <v>0.45455062049740991</v>
      </c>
      <c r="U155" s="202">
        <f t="shared" si="26"/>
        <v>1.791980890596454</v>
      </c>
      <c r="V155" s="194">
        <f t="shared" si="28"/>
        <v>0.56839588497212989</v>
      </c>
      <c r="W155" s="55" t="s">
        <v>550</v>
      </c>
    </row>
    <row r="156" spans="5:23" ht="57">
      <c r="E156" s="49" t="s">
        <v>551</v>
      </c>
      <c r="F156" s="50">
        <v>250045.31</v>
      </c>
      <c r="G156" s="30">
        <v>157213.31</v>
      </c>
      <c r="H156" s="31">
        <v>67193</v>
      </c>
      <c r="I156" s="31">
        <v>12819</v>
      </c>
      <c r="J156" s="32">
        <v>12820</v>
      </c>
      <c r="K156" s="30">
        <v>135727.63</v>
      </c>
      <c r="L156" s="35">
        <v>80888.670000000013</v>
      </c>
      <c r="M156" s="44">
        <v>61072.15</v>
      </c>
      <c r="N156" s="36">
        <v>82618.33</v>
      </c>
      <c r="O156" s="192">
        <f t="shared" si="23"/>
        <v>0.86333421769441787</v>
      </c>
      <c r="P156" s="199">
        <f t="shared" si="23"/>
        <v>1.2038258449540877</v>
      </c>
      <c r="Q156" s="199">
        <f t="shared" si="23"/>
        <v>4.7641898744051803</v>
      </c>
      <c r="R156" s="193">
        <f t="shared" si="27"/>
        <v>6.4444875195007798</v>
      </c>
      <c r="S156" s="192">
        <f t="shared" si="24"/>
        <v>0.54281214072761452</v>
      </c>
      <c r="T156" s="199">
        <f t="shared" si="25"/>
        <v>0.96528613656184636</v>
      </c>
      <c r="U156" s="202">
        <f t="shared" si="26"/>
        <v>0.85428583723953944</v>
      </c>
      <c r="V156" s="194">
        <f t="shared" si="28"/>
        <v>1.4409659593295312</v>
      </c>
      <c r="W156" s="55" t="s">
        <v>552</v>
      </c>
    </row>
    <row r="157" spans="5:23" ht="57">
      <c r="E157" s="49" t="s">
        <v>553</v>
      </c>
      <c r="F157" s="50">
        <v>1813384</v>
      </c>
      <c r="G157" s="30">
        <v>1774671</v>
      </c>
      <c r="H157" s="31">
        <v>32905</v>
      </c>
      <c r="I157" s="31">
        <v>2904</v>
      </c>
      <c r="J157" s="32">
        <v>2904</v>
      </c>
      <c r="K157" s="30">
        <v>1905.59</v>
      </c>
      <c r="L157" s="35">
        <v>73064.440000000031</v>
      </c>
      <c r="M157" s="44">
        <v>47898.05</v>
      </c>
      <c r="N157" s="36">
        <v>38880.92</v>
      </c>
      <c r="O157" s="192">
        <f t="shared" si="23"/>
        <v>1.0737708566827316E-3</v>
      </c>
      <c r="P157" s="199">
        <f t="shared" si="23"/>
        <v>2.2204661905485499</v>
      </c>
      <c r="Q157" s="199">
        <f t="shared" si="23"/>
        <v>16.493818870523416</v>
      </c>
      <c r="R157" s="193">
        <f t="shared" si="27"/>
        <v>13.388746556473828</v>
      </c>
      <c r="S157" s="192">
        <f t="shared" si="24"/>
        <v>1.0508474763205144E-3</v>
      </c>
      <c r="T157" s="199">
        <f t="shared" si="25"/>
        <v>4.1475451101364497E-2</v>
      </c>
      <c r="U157" s="202">
        <f t="shared" si="26"/>
        <v>14.73515334495338</v>
      </c>
      <c r="V157" s="194">
        <f t="shared" si="28"/>
        <v>8.9197323898302858E-2</v>
      </c>
      <c r="W157" s="146" t="s">
        <v>554</v>
      </c>
    </row>
    <row r="158" spans="5:23" ht="42.75">
      <c r="E158" s="49" t="s">
        <v>555</v>
      </c>
      <c r="F158" s="50">
        <v>6135</v>
      </c>
      <c r="G158" s="30">
        <v>515</v>
      </c>
      <c r="H158" s="31">
        <v>5620</v>
      </c>
      <c r="I158" s="31">
        <v>0</v>
      </c>
      <c r="J158" s="32">
        <v>0</v>
      </c>
      <c r="K158" s="30">
        <v>0</v>
      </c>
      <c r="L158" s="35">
        <v>0</v>
      </c>
      <c r="M158" s="44">
        <v>444</v>
      </c>
      <c r="N158" s="36">
        <v>14000</v>
      </c>
      <c r="O158" s="192">
        <f t="shared" si="23"/>
        <v>0</v>
      </c>
      <c r="P158" s="199">
        <f t="shared" si="23"/>
        <v>0</v>
      </c>
      <c r="Q158" s="199" t="str">
        <f t="shared" si="23"/>
        <v>100%</v>
      </c>
      <c r="R158" s="193" t="str">
        <f t="shared" si="27"/>
        <v>100%</v>
      </c>
      <c r="S158" s="192">
        <f t="shared" si="24"/>
        <v>0</v>
      </c>
      <c r="T158" s="199">
        <f t="shared" si="25"/>
        <v>0</v>
      </c>
      <c r="U158" s="202">
        <f t="shared" si="26"/>
        <v>13.817567567567568</v>
      </c>
      <c r="V158" s="194">
        <f t="shared" si="28"/>
        <v>2.3543602281988592</v>
      </c>
      <c r="W158" s="55" t="s">
        <v>556</v>
      </c>
    </row>
    <row r="159" spans="5:23" ht="57">
      <c r="E159" s="49" t="s">
        <v>557</v>
      </c>
      <c r="F159" s="50">
        <v>848899</v>
      </c>
      <c r="G159" s="30">
        <v>570294</v>
      </c>
      <c r="H159" s="31">
        <v>66824</v>
      </c>
      <c r="I159" s="31">
        <v>89398</v>
      </c>
      <c r="J159" s="32">
        <v>122383</v>
      </c>
      <c r="K159" s="30">
        <v>451406.25</v>
      </c>
      <c r="L159" s="35">
        <v>76107.649999999994</v>
      </c>
      <c r="M159" s="44">
        <v>84114.68</v>
      </c>
      <c r="N159" s="36">
        <v>198904.63</v>
      </c>
      <c r="O159" s="192">
        <f t="shared" si="23"/>
        <v>0.79153252532904084</v>
      </c>
      <c r="P159" s="199">
        <f t="shared" si="23"/>
        <v>1.138926882557165</v>
      </c>
      <c r="Q159" s="199">
        <f t="shared" si="23"/>
        <v>0.94090113872793568</v>
      </c>
      <c r="R159" s="193">
        <f t="shared" si="27"/>
        <v>1.6252635578470866</v>
      </c>
      <c r="S159" s="192">
        <f t="shared" si="24"/>
        <v>0.53175495553652441</v>
      </c>
      <c r="T159" s="199">
        <f t="shared" si="25"/>
        <v>0.82796891627610592</v>
      </c>
      <c r="U159" s="202">
        <f t="shared" si="26"/>
        <v>1.1878385408347005</v>
      </c>
      <c r="V159" s="194">
        <f t="shared" si="28"/>
        <v>0.95480523595857703</v>
      </c>
      <c r="W159" s="55" t="s">
        <v>558</v>
      </c>
    </row>
    <row r="160" spans="5:23" ht="57">
      <c r="E160" s="49" t="s">
        <v>559</v>
      </c>
      <c r="F160" s="50">
        <v>2540257.3000000003</v>
      </c>
      <c r="G160" s="30">
        <v>947633.3</v>
      </c>
      <c r="H160" s="31">
        <v>511845</v>
      </c>
      <c r="I160" s="31">
        <v>524787</v>
      </c>
      <c r="J160" s="32">
        <v>555992</v>
      </c>
      <c r="K160" s="30">
        <v>451597.15</v>
      </c>
      <c r="L160" s="35">
        <v>886595.63999999978</v>
      </c>
      <c r="M160" s="44">
        <v>813368.17</v>
      </c>
      <c r="N160" s="36">
        <v>1007198.0299999999</v>
      </c>
      <c r="O160" s="192">
        <f t="shared" ref="O160:Q186" si="29">IFERROR((K160/G160),"100%")</f>
        <v>0.47655263908518203</v>
      </c>
      <c r="P160" s="199">
        <f t="shared" si="29"/>
        <v>1.7321564926882158</v>
      </c>
      <c r="Q160" s="199">
        <f t="shared" si="29"/>
        <v>1.5499015219508105</v>
      </c>
      <c r="R160" s="193">
        <f t="shared" si="27"/>
        <v>1.8115333134289699</v>
      </c>
      <c r="S160" s="192">
        <f t="shared" si="24"/>
        <v>0.17777614495980387</v>
      </c>
      <c r="T160" s="199">
        <f t="shared" si="25"/>
        <v>0.91689803815514059</v>
      </c>
      <c r="U160" s="202">
        <f t="shared" si="26"/>
        <v>0.92224451776630123</v>
      </c>
      <c r="V160" s="194">
        <f t="shared" si="28"/>
        <v>1.2434799380361981</v>
      </c>
      <c r="W160" s="55" t="s">
        <v>560</v>
      </c>
    </row>
    <row r="161" spans="5:23" ht="42.75">
      <c r="E161" s="49" t="s">
        <v>561</v>
      </c>
      <c r="F161" s="50">
        <v>297978</v>
      </c>
      <c r="G161" s="30">
        <v>60751</v>
      </c>
      <c r="H161" s="31">
        <v>58244</v>
      </c>
      <c r="I161" s="31">
        <v>73657</v>
      </c>
      <c r="J161" s="32">
        <v>105326</v>
      </c>
      <c r="K161" s="30">
        <v>104114.08</v>
      </c>
      <c r="L161" s="35">
        <v>60273.39</v>
      </c>
      <c r="M161" s="44">
        <v>58457.25</v>
      </c>
      <c r="N161" s="36">
        <v>59943.630000000005</v>
      </c>
      <c r="O161" s="192">
        <f t="shared" si="29"/>
        <v>1.7137838060278843</v>
      </c>
      <c r="P161" s="199">
        <f t="shared" si="29"/>
        <v>1.0348429022731955</v>
      </c>
      <c r="Q161" s="199">
        <f t="shared" si="29"/>
        <v>0.79364147331550294</v>
      </c>
      <c r="R161" s="193">
        <f t="shared" si="27"/>
        <v>0.56912471754362648</v>
      </c>
      <c r="S161" s="192">
        <f t="shared" si="24"/>
        <v>0.34940190215385031</v>
      </c>
      <c r="T161" s="199">
        <f t="shared" si="25"/>
        <v>1.3814653556872138</v>
      </c>
      <c r="U161" s="202">
        <f t="shared" si="26"/>
        <v>0.8645122935827243</v>
      </c>
      <c r="V161" s="194">
        <f t="shared" si="28"/>
        <v>0.94902425682432923</v>
      </c>
      <c r="W161" s="55" t="s">
        <v>562</v>
      </c>
    </row>
    <row r="162" spans="5:23" ht="57">
      <c r="E162" s="49" t="s">
        <v>563</v>
      </c>
      <c r="F162" s="50">
        <v>186931</v>
      </c>
      <c r="G162" s="30">
        <v>48639</v>
      </c>
      <c r="H162" s="31">
        <v>46646</v>
      </c>
      <c r="I162" s="31">
        <v>46646</v>
      </c>
      <c r="J162" s="32">
        <v>45000</v>
      </c>
      <c r="K162" s="30">
        <v>57757.26</v>
      </c>
      <c r="L162" s="35">
        <v>59327.959999999992</v>
      </c>
      <c r="M162" s="44">
        <v>45290.76</v>
      </c>
      <c r="N162" s="36">
        <v>48919.79</v>
      </c>
      <c r="O162" s="192">
        <f t="shared" si="29"/>
        <v>1.187468081169432</v>
      </c>
      <c r="P162" s="199">
        <f t="shared" si="29"/>
        <v>1.2718766882476524</v>
      </c>
      <c r="Q162" s="199">
        <f t="shared" si="29"/>
        <v>0.97094627620803498</v>
      </c>
      <c r="R162" s="193">
        <f t="shared" si="27"/>
        <v>1.0871064444444445</v>
      </c>
      <c r="S162" s="192">
        <f t="shared" si="24"/>
        <v>0.3089763602612729</v>
      </c>
      <c r="T162" s="199">
        <f t="shared" si="25"/>
        <v>1.2287896311066799</v>
      </c>
      <c r="U162" s="202">
        <f t="shared" si="26"/>
        <v>0.87408864291381028</v>
      </c>
      <c r="V162" s="194">
        <f t="shared" si="28"/>
        <v>1.1303409814316514</v>
      </c>
      <c r="W162" s="55" t="s">
        <v>564</v>
      </c>
    </row>
    <row r="163" spans="5:23" ht="57">
      <c r="E163" s="49" t="s">
        <v>565</v>
      </c>
      <c r="F163" s="50">
        <v>380060</v>
      </c>
      <c r="G163" s="30">
        <v>124959</v>
      </c>
      <c r="H163" s="31">
        <v>74961</v>
      </c>
      <c r="I163" s="31">
        <v>82809</v>
      </c>
      <c r="J163" s="32">
        <v>97331</v>
      </c>
      <c r="K163" s="30">
        <v>63167.19</v>
      </c>
      <c r="L163" s="35">
        <v>126056.41</v>
      </c>
      <c r="M163" s="44">
        <v>126712.1</v>
      </c>
      <c r="N163" s="36">
        <v>120449.80000000002</v>
      </c>
      <c r="O163" s="192">
        <f t="shared" si="29"/>
        <v>0.50550332509062978</v>
      </c>
      <c r="P163" s="199">
        <f t="shared" si="29"/>
        <v>1.6816265791544938</v>
      </c>
      <c r="Q163" s="199">
        <f t="shared" si="29"/>
        <v>1.5301730488231957</v>
      </c>
      <c r="R163" s="193">
        <f t="shared" si="27"/>
        <v>1.2375276119633007</v>
      </c>
      <c r="S163" s="192">
        <f t="shared" si="24"/>
        <v>0.16620320475714362</v>
      </c>
      <c r="T163" s="199">
        <f t="shared" si="25"/>
        <v>0.94649659863945579</v>
      </c>
      <c r="U163" s="202">
        <f t="shared" si="26"/>
        <v>0.89489411927806828</v>
      </c>
      <c r="V163" s="194">
        <f t="shared" si="28"/>
        <v>1.1482015997474082</v>
      </c>
      <c r="W163" s="55" t="s">
        <v>566</v>
      </c>
    </row>
    <row r="164" spans="5:23" ht="42.75">
      <c r="E164" s="49" t="s">
        <v>567</v>
      </c>
      <c r="F164" s="50">
        <v>1273704</v>
      </c>
      <c r="G164" s="30">
        <v>274743</v>
      </c>
      <c r="H164" s="31">
        <v>292746</v>
      </c>
      <c r="I164" s="31">
        <v>338252</v>
      </c>
      <c r="J164" s="32">
        <v>367963</v>
      </c>
      <c r="K164" s="30">
        <v>249881.7</v>
      </c>
      <c r="L164" s="35">
        <v>257811.36</v>
      </c>
      <c r="M164" s="44">
        <v>275313.12</v>
      </c>
      <c r="N164" s="36">
        <v>177589.13000000003</v>
      </c>
      <c r="O164" s="192">
        <f t="shared" si="29"/>
        <v>0.90951070636922515</v>
      </c>
      <c r="P164" s="199">
        <f t="shared" si="29"/>
        <v>0.88066569654239502</v>
      </c>
      <c r="Q164" s="199">
        <f t="shared" si="29"/>
        <v>0.81392902333171713</v>
      </c>
      <c r="R164" s="193">
        <f t="shared" si="27"/>
        <v>0.48262768267461681</v>
      </c>
      <c r="S164" s="192">
        <f t="shared" si="24"/>
        <v>0.19618506340562644</v>
      </c>
      <c r="T164" s="199">
        <f t="shared" si="25"/>
        <v>0.89463066244455836</v>
      </c>
      <c r="U164" s="202">
        <f t="shared" si="26"/>
        <v>1.1567482136603315</v>
      </c>
      <c r="V164" s="194">
        <f t="shared" si="28"/>
        <v>0.75417468265782317</v>
      </c>
      <c r="W164" s="55" t="s">
        <v>568</v>
      </c>
    </row>
    <row r="165" spans="5:23" ht="57">
      <c r="E165" s="49" t="s">
        <v>569</v>
      </c>
      <c r="F165" s="50">
        <v>17612</v>
      </c>
      <c r="G165" s="30">
        <v>5561</v>
      </c>
      <c r="H165" s="31">
        <v>4152</v>
      </c>
      <c r="I165" s="31">
        <v>4257</v>
      </c>
      <c r="J165" s="32">
        <v>3642</v>
      </c>
      <c r="K165" s="30">
        <v>3639.25</v>
      </c>
      <c r="L165" s="35">
        <v>1894.86</v>
      </c>
      <c r="M165" s="44">
        <v>4100.21</v>
      </c>
      <c r="N165" s="36">
        <v>17249.22</v>
      </c>
      <c r="O165" s="192">
        <f t="shared" si="29"/>
        <v>0.65442366480848768</v>
      </c>
      <c r="P165" s="199">
        <f>IFERROR((L165/H165),"100%")</f>
        <v>0.45637283236994219</v>
      </c>
      <c r="Q165" s="199">
        <f t="shared" si="29"/>
        <v>0.96316889828517738</v>
      </c>
      <c r="R165" s="193">
        <f t="shared" si="27"/>
        <v>4.7361943986820432</v>
      </c>
      <c r="S165" s="192">
        <f t="shared" si="24"/>
        <v>0.20663468089938677</v>
      </c>
      <c r="T165" s="199">
        <f t="shared" si="25"/>
        <v>0.56976320395346436</v>
      </c>
      <c r="U165" s="202">
        <f t="shared" si="26"/>
        <v>1.4500244957609878</v>
      </c>
      <c r="V165" s="194">
        <f t="shared" si="28"/>
        <v>1.526433113786055</v>
      </c>
      <c r="W165" s="146" t="s">
        <v>570</v>
      </c>
    </row>
    <row r="166" spans="5:23" ht="42.75">
      <c r="E166" s="49" t="s">
        <v>571</v>
      </c>
      <c r="F166" s="50">
        <v>232982</v>
      </c>
      <c r="G166" s="30">
        <v>50909</v>
      </c>
      <c r="H166" s="31">
        <v>49378</v>
      </c>
      <c r="I166" s="31">
        <v>58092</v>
      </c>
      <c r="J166" s="32">
        <v>74603</v>
      </c>
      <c r="K166" s="30">
        <v>41034.29</v>
      </c>
      <c r="L166" s="35">
        <v>102417.01999999999</v>
      </c>
      <c r="M166" s="44">
        <v>79256.789999999994</v>
      </c>
      <c r="N166" s="36">
        <v>46669.770000000004</v>
      </c>
      <c r="O166" s="192">
        <f t="shared" si="29"/>
        <v>0.80603213577167099</v>
      </c>
      <c r="P166" s="199">
        <f t="shared" si="29"/>
        <v>2.0741427356312525</v>
      </c>
      <c r="Q166" s="199">
        <f t="shared" si="29"/>
        <v>1.3643322660607311</v>
      </c>
      <c r="R166" s="193">
        <f t="shared" si="27"/>
        <v>0.62557497687760555</v>
      </c>
      <c r="S166" s="192">
        <f t="shared" si="24"/>
        <v>0.17612643895236543</v>
      </c>
      <c r="T166" s="199">
        <f t="shared" si="25"/>
        <v>1.4304078295292511</v>
      </c>
      <c r="U166" s="202">
        <f t="shared" si="26"/>
        <v>0.71115060476022207</v>
      </c>
      <c r="V166" s="194">
        <f t="shared" si="28"/>
        <v>1.1562175189499617</v>
      </c>
      <c r="W166" s="55" t="s">
        <v>572</v>
      </c>
    </row>
    <row r="167" spans="5:23" ht="42.75">
      <c r="E167" s="49" t="s">
        <v>573</v>
      </c>
      <c r="F167" s="50">
        <v>448824</v>
      </c>
      <c r="G167" s="30">
        <v>88371</v>
      </c>
      <c r="H167" s="31">
        <v>85239</v>
      </c>
      <c r="I167" s="31">
        <v>130668</v>
      </c>
      <c r="J167" s="32">
        <v>144546</v>
      </c>
      <c r="K167" s="30">
        <v>71455.350000000006</v>
      </c>
      <c r="L167" s="35">
        <v>260309.30999999994</v>
      </c>
      <c r="M167" s="44">
        <v>217578.52</v>
      </c>
      <c r="N167" s="36">
        <v>96963.72</v>
      </c>
      <c r="O167" s="192">
        <f t="shared" si="29"/>
        <v>0.80858369827205767</v>
      </c>
      <c r="P167" s="199">
        <f t="shared" si="29"/>
        <v>3.0538756907049582</v>
      </c>
      <c r="Q167" s="199">
        <f t="shared" si="29"/>
        <v>1.6651247436250649</v>
      </c>
      <c r="R167" s="193">
        <f t="shared" si="27"/>
        <v>0.6708156572994064</v>
      </c>
      <c r="S167" s="192">
        <f t="shared" si="24"/>
        <v>0.15920572429281857</v>
      </c>
      <c r="T167" s="199">
        <f t="shared" si="25"/>
        <v>1.9109766718506993</v>
      </c>
      <c r="U167" s="202">
        <f t="shared" si="26"/>
        <v>0.55389419779453719</v>
      </c>
      <c r="V167" s="194">
        <f t="shared" si="28"/>
        <v>1.4400007575352474</v>
      </c>
      <c r="W167" s="55" t="s">
        <v>574</v>
      </c>
    </row>
    <row r="168" spans="5:23" ht="57">
      <c r="E168" s="49" t="s">
        <v>575</v>
      </c>
      <c r="F168" s="50">
        <v>2512202</v>
      </c>
      <c r="G168" s="30">
        <v>696731</v>
      </c>
      <c r="H168" s="31">
        <v>696680</v>
      </c>
      <c r="I168" s="31">
        <v>527013</v>
      </c>
      <c r="J168" s="32">
        <v>591778</v>
      </c>
      <c r="K168" s="30">
        <v>432965.07</v>
      </c>
      <c r="L168" s="35">
        <v>1029059.73</v>
      </c>
      <c r="M168" s="44">
        <v>922538.09</v>
      </c>
      <c r="N168" s="36">
        <v>676977.90000000014</v>
      </c>
      <c r="O168" s="192">
        <f t="shared" si="29"/>
        <v>0.62142357667449843</v>
      </c>
      <c r="P168" s="199">
        <f t="shared" si="29"/>
        <v>1.4770909599816271</v>
      </c>
      <c r="Q168" s="199">
        <f t="shared" si="29"/>
        <v>1.7505034790413139</v>
      </c>
      <c r="R168" s="193">
        <f t="shared" si="27"/>
        <v>1.1439727397774169</v>
      </c>
      <c r="S168" s="192">
        <f t="shared" si="24"/>
        <v>0.17234484726944729</v>
      </c>
      <c r="T168" s="199">
        <f t="shared" si="25"/>
        <v>1.0492416092595795</v>
      </c>
      <c r="U168" s="202">
        <f t="shared" si="26"/>
        <v>0.80535682579543955</v>
      </c>
      <c r="V168" s="194">
        <f t="shared" si="28"/>
        <v>1.2186682400539448</v>
      </c>
      <c r="W168" s="55" t="s">
        <v>576</v>
      </c>
    </row>
    <row r="169" spans="5:23" ht="42.75">
      <c r="E169" s="49" t="s">
        <v>577</v>
      </c>
      <c r="F169" s="50">
        <v>132950</v>
      </c>
      <c r="G169" s="30">
        <v>26684</v>
      </c>
      <c r="H169" s="31">
        <v>26687</v>
      </c>
      <c r="I169" s="31">
        <v>33518</v>
      </c>
      <c r="J169" s="32">
        <v>46061</v>
      </c>
      <c r="K169" s="30">
        <v>24833.39</v>
      </c>
      <c r="L169" s="35">
        <v>34327.950000000004</v>
      </c>
      <c r="M169" s="44">
        <v>36580.949999999997</v>
      </c>
      <c r="N169" s="36">
        <v>34390.990000000005</v>
      </c>
      <c r="O169" s="192">
        <f t="shared" si="29"/>
        <v>0.93064720431719383</v>
      </c>
      <c r="P169" s="199">
        <f t="shared" si="29"/>
        <v>1.28631730805261</v>
      </c>
      <c r="Q169" s="199">
        <f t="shared" si="29"/>
        <v>1.0913822423772301</v>
      </c>
      <c r="R169" s="193">
        <f t="shared" si="27"/>
        <v>0.7466401076832897</v>
      </c>
      <c r="S169" s="192">
        <f t="shared" si="24"/>
        <v>0.18678743888679955</v>
      </c>
      <c r="T169" s="199">
        <f t="shared" si="25"/>
        <v>1.1084922523467802</v>
      </c>
      <c r="U169" s="202">
        <f t="shared" si="26"/>
        <v>0.90752999536568424</v>
      </c>
      <c r="V169" s="194">
        <f t="shared" si="28"/>
        <v>0.97881368935690116</v>
      </c>
      <c r="W169" s="55" t="s">
        <v>578</v>
      </c>
    </row>
    <row r="170" spans="5:23" ht="42.75">
      <c r="E170" s="49" t="s">
        <v>579</v>
      </c>
      <c r="F170" s="50">
        <v>1235434</v>
      </c>
      <c r="G170" s="30">
        <v>253403</v>
      </c>
      <c r="H170" s="31">
        <v>256195</v>
      </c>
      <c r="I170" s="31">
        <v>311687</v>
      </c>
      <c r="J170" s="32">
        <v>414149</v>
      </c>
      <c r="K170" s="30">
        <v>258496.88</v>
      </c>
      <c r="L170" s="35">
        <v>233771.71000000005</v>
      </c>
      <c r="M170" s="44">
        <v>305295.73</v>
      </c>
      <c r="N170" s="36">
        <v>242288.24000000005</v>
      </c>
      <c r="O170" s="192">
        <f t="shared" si="29"/>
        <v>1.0201018930320478</v>
      </c>
      <c r="P170" s="199">
        <f t="shared" si="29"/>
        <v>0.91247569234372272</v>
      </c>
      <c r="Q170" s="199">
        <f t="shared" si="29"/>
        <v>0.97949458912306253</v>
      </c>
      <c r="R170" s="193">
        <f t="shared" si="27"/>
        <v>0.58502674158334333</v>
      </c>
      <c r="S170" s="192">
        <f t="shared" si="24"/>
        <v>0.20923568559712619</v>
      </c>
      <c r="T170" s="199">
        <f t="shared" si="25"/>
        <v>0.9659939599448979</v>
      </c>
      <c r="U170" s="202">
        <f t="shared" si="26"/>
        <v>1.0297414006684751</v>
      </c>
      <c r="V170" s="194">
        <f t="shared" si="28"/>
        <v>0.84169009433122288</v>
      </c>
      <c r="W170" s="55" t="s">
        <v>580</v>
      </c>
    </row>
    <row r="171" spans="5:23" ht="42.75">
      <c r="E171" s="49" t="s">
        <v>581</v>
      </c>
      <c r="F171" s="50">
        <v>524995</v>
      </c>
      <c r="G171" s="30">
        <v>105780</v>
      </c>
      <c r="H171" s="31">
        <v>105782</v>
      </c>
      <c r="I171" s="31">
        <v>131950</v>
      </c>
      <c r="J171" s="32">
        <v>181483</v>
      </c>
      <c r="K171" s="30">
        <v>128805.48</v>
      </c>
      <c r="L171" s="35">
        <v>101487.14000000001</v>
      </c>
      <c r="M171" s="44">
        <v>135008.13</v>
      </c>
      <c r="N171" s="36">
        <v>116711.03999999999</v>
      </c>
      <c r="O171" s="192">
        <f t="shared" si="29"/>
        <v>1.2176732841747022</v>
      </c>
      <c r="P171" s="199">
        <f t="shared" si="29"/>
        <v>0.95939895256281804</v>
      </c>
      <c r="Q171" s="199">
        <f t="shared" si="29"/>
        <v>1.0231764304660858</v>
      </c>
      <c r="R171" s="193">
        <f t="shared" si="27"/>
        <v>0.64309626797000263</v>
      </c>
      <c r="S171" s="192">
        <f t="shared" si="24"/>
        <v>0.24534610805817197</v>
      </c>
      <c r="T171" s="199">
        <f t="shared" si="25"/>
        <v>1.0885348975713975</v>
      </c>
      <c r="U171" s="202">
        <f t="shared" si="26"/>
        <v>0.94035394123882854</v>
      </c>
      <c r="V171" s="194">
        <f t="shared" si="28"/>
        <v>0.91812643929942184</v>
      </c>
      <c r="W171" s="55" t="s">
        <v>582</v>
      </c>
    </row>
    <row r="172" spans="5:23" ht="57">
      <c r="E172" s="49" t="s">
        <v>583</v>
      </c>
      <c r="F172" s="50">
        <v>476391</v>
      </c>
      <c r="G172" s="30">
        <v>93753</v>
      </c>
      <c r="H172" s="31">
        <v>93754</v>
      </c>
      <c r="I172" s="31">
        <v>119808</v>
      </c>
      <c r="J172" s="32">
        <v>169076</v>
      </c>
      <c r="K172" s="30">
        <v>88065.2</v>
      </c>
      <c r="L172" s="35">
        <v>96744.140000000014</v>
      </c>
      <c r="M172" s="44">
        <v>85821.55</v>
      </c>
      <c r="N172" s="36">
        <v>94743.42</v>
      </c>
      <c r="O172" s="192">
        <f t="shared" si="29"/>
        <v>0.93933207470694269</v>
      </c>
      <c r="P172" s="199">
        <f t="shared" si="29"/>
        <v>1.0318934658787893</v>
      </c>
      <c r="Q172" s="199">
        <f t="shared" si="29"/>
        <v>0.71632570446047006</v>
      </c>
      <c r="R172" s="193">
        <f t="shared" si="27"/>
        <v>0.56035995646928005</v>
      </c>
      <c r="S172" s="192">
        <f t="shared" si="24"/>
        <v>0.18485907584316244</v>
      </c>
      <c r="T172" s="199">
        <f t="shared" si="25"/>
        <v>0.98561301711402793</v>
      </c>
      <c r="U172" s="202">
        <f t="shared" si="26"/>
        <v>1.1355503431260192</v>
      </c>
      <c r="V172" s="194">
        <f t="shared" si="28"/>
        <v>0.7669630828458136</v>
      </c>
      <c r="W172" s="55" t="s">
        <v>584</v>
      </c>
    </row>
    <row r="173" spans="5:23" ht="42.75">
      <c r="E173" s="49" t="s">
        <v>585</v>
      </c>
      <c r="F173" s="50">
        <v>3218163</v>
      </c>
      <c r="G173" s="30">
        <v>676990</v>
      </c>
      <c r="H173" s="31">
        <v>688092</v>
      </c>
      <c r="I173" s="31">
        <v>787497</v>
      </c>
      <c r="J173" s="32">
        <v>1065584</v>
      </c>
      <c r="K173" s="30">
        <v>537978.77</v>
      </c>
      <c r="L173" s="35">
        <v>609330.59000000008</v>
      </c>
      <c r="M173" s="44">
        <v>526825.22</v>
      </c>
      <c r="N173" s="36">
        <v>572911.00000000012</v>
      </c>
      <c r="O173" s="192">
        <f t="shared" si="29"/>
        <v>0.79466280151848623</v>
      </c>
      <c r="P173" s="199">
        <f t="shared" si="29"/>
        <v>0.88553651255936716</v>
      </c>
      <c r="Q173" s="199">
        <f t="shared" si="29"/>
        <v>0.66898695487093918</v>
      </c>
      <c r="R173" s="193">
        <f t="shared" si="27"/>
        <v>0.53764977702367911</v>
      </c>
      <c r="S173" s="192">
        <f t="shared" si="24"/>
        <v>0.16716952186697814</v>
      </c>
      <c r="T173" s="199">
        <f t="shared" si="25"/>
        <v>0.84046918793156755</v>
      </c>
      <c r="U173" s="202">
        <f t="shared" si="26"/>
        <v>1.2857861164303768</v>
      </c>
      <c r="V173" s="194">
        <f t="shared" si="28"/>
        <v>0.69823858518042747</v>
      </c>
      <c r="W173" s="55" t="s">
        <v>586</v>
      </c>
    </row>
    <row r="174" spans="5:23" ht="42.75">
      <c r="E174" s="49" t="s">
        <v>587</v>
      </c>
      <c r="F174" s="50">
        <v>11376731</v>
      </c>
      <c r="G174" s="30">
        <v>2534842</v>
      </c>
      <c r="H174" s="31">
        <v>2524660</v>
      </c>
      <c r="I174" s="31">
        <v>2805359</v>
      </c>
      <c r="J174" s="32">
        <v>3511870</v>
      </c>
      <c r="K174" s="30">
        <v>2136125.5</v>
      </c>
      <c r="L174" s="35">
        <v>2524668.9899999984</v>
      </c>
      <c r="M174" s="44">
        <v>3077346.45</v>
      </c>
      <c r="N174" s="36">
        <v>2586401.9999999991</v>
      </c>
      <c r="O174" s="192">
        <f t="shared" si="29"/>
        <v>0.84270558086066116</v>
      </c>
      <c r="P174" s="199">
        <f t="shared" si="29"/>
        <v>1.0000035608755231</v>
      </c>
      <c r="Q174" s="199">
        <f t="shared" si="29"/>
        <v>1.0969528142387481</v>
      </c>
      <c r="R174" s="193">
        <f t="shared" si="27"/>
        <v>0.73647430001679992</v>
      </c>
      <c r="S174" s="192">
        <f t="shared" si="24"/>
        <v>0.18776267980670369</v>
      </c>
      <c r="T174" s="199">
        <f t="shared" si="25"/>
        <v>0.92119629362731714</v>
      </c>
      <c r="U174" s="202">
        <f t="shared" si="26"/>
        <v>1.0163760341124004</v>
      </c>
      <c r="V174" s="194">
        <f t="shared" si="28"/>
        <v>0.90751402489871635</v>
      </c>
      <c r="W174" s="55" t="s">
        <v>588</v>
      </c>
    </row>
    <row r="175" spans="5:23" ht="42.75">
      <c r="E175" s="49" t="s">
        <v>589</v>
      </c>
      <c r="F175" s="50">
        <v>560061.07999999996</v>
      </c>
      <c r="G175" s="30">
        <v>121090.08</v>
      </c>
      <c r="H175" s="31">
        <v>106922</v>
      </c>
      <c r="I175" s="31">
        <v>136977</v>
      </c>
      <c r="J175" s="32">
        <v>195072</v>
      </c>
      <c r="K175" s="30">
        <v>113579.38</v>
      </c>
      <c r="L175" s="35">
        <v>130370.53</v>
      </c>
      <c r="M175" s="44">
        <v>132168</v>
      </c>
      <c r="N175" s="36">
        <v>166074.75999999998</v>
      </c>
      <c r="O175" s="192">
        <f t="shared" si="29"/>
        <v>0.93797427501906017</v>
      </c>
      <c r="P175" s="199">
        <f t="shared" si="29"/>
        <v>1.2193050073885636</v>
      </c>
      <c r="Q175" s="199">
        <f t="shared" si="29"/>
        <v>0.96489191616110737</v>
      </c>
      <c r="R175" s="193">
        <f t="shared" si="27"/>
        <v>0.85135109087926497</v>
      </c>
      <c r="S175" s="192">
        <f t="shared" si="24"/>
        <v>0.20279820193897424</v>
      </c>
      <c r="T175" s="199">
        <f t="shared" si="25"/>
        <v>1.0698990597340281</v>
      </c>
      <c r="U175" s="202">
        <f t="shared" si="26"/>
        <v>0.97041132659702378</v>
      </c>
      <c r="V175" s="194">
        <f t="shared" si="28"/>
        <v>0.96809560485795576</v>
      </c>
      <c r="W175" s="55" t="s">
        <v>590</v>
      </c>
    </row>
    <row r="176" spans="5:23" ht="42.75">
      <c r="E176" s="49" t="s">
        <v>591</v>
      </c>
      <c r="F176" s="50">
        <v>1732552</v>
      </c>
      <c r="G176" s="30">
        <v>1358597</v>
      </c>
      <c r="H176" s="31">
        <v>13572</v>
      </c>
      <c r="I176" s="31">
        <v>13572</v>
      </c>
      <c r="J176" s="32">
        <v>346811</v>
      </c>
      <c r="K176" s="30">
        <v>2035583.94</v>
      </c>
      <c r="L176" s="35">
        <v>11626.79</v>
      </c>
      <c r="M176" s="44">
        <v>101271.72</v>
      </c>
      <c r="N176" s="36">
        <v>42415.399999999994</v>
      </c>
      <c r="O176" s="192">
        <f t="shared" si="29"/>
        <v>1.4982985683024472</v>
      </c>
      <c r="P176" s="199">
        <f t="shared" si="29"/>
        <v>0.85667477158856475</v>
      </c>
      <c r="Q176" s="199">
        <f t="shared" si="29"/>
        <v>7.4618125552608312</v>
      </c>
      <c r="R176" s="193">
        <f t="shared" si="27"/>
        <v>0.12230119575215317</v>
      </c>
      <c r="S176" s="192">
        <f t="shared" si="24"/>
        <v>1.1749049610054993</v>
      </c>
      <c r="T176" s="199">
        <f t="shared" si="25"/>
        <v>1.491952325114472</v>
      </c>
      <c r="U176" s="202">
        <f t="shared" si="26"/>
        <v>0.64498595275935344</v>
      </c>
      <c r="V176" s="194">
        <f t="shared" si="28"/>
        <v>1.2645495488735692</v>
      </c>
      <c r="W176" s="55" t="s">
        <v>592</v>
      </c>
    </row>
    <row r="177" spans="5:23" ht="57">
      <c r="E177" s="49" t="s">
        <v>593</v>
      </c>
      <c r="F177" s="50">
        <v>3249445.96</v>
      </c>
      <c r="G177" s="30">
        <v>1406996.96</v>
      </c>
      <c r="H177" s="31">
        <v>784335</v>
      </c>
      <c r="I177" s="31">
        <v>418532.5</v>
      </c>
      <c r="J177" s="32">
        <v>639581.5</v>
      </c>
      <c r="K177" s="30">
        <v>491060.04</v>
      </c>
      <c r="L177" s="35">
        <v>600244.57000000007</v>
      </c>
      <c r="M177" s="44">
        <v>1198541.96</v>
      </c>
      <c r="N177" s="36">
        <v>662880.26</v>
      </c>
      <c r="O177" s="192">
        <f t="shared" si="29"/>
        <v>0.34901286496027684</v>
      </c>
      <c r="P177" s="199">
        <f t="shared" si="29"/>
        <v>0.76529106822977433</v>
      </c>
      <c r="Q177" s="199">
        <f t="shared" si="29"/>
        <v>2.8636771576878735</v>
      </c>
      <c r="R177" s="193">
        <f t="shared" si="27"/>
        <v>1.0364281330838994</v>
      </c>
      <c r="S177" s="192">
        <f t="shared" si="24"/>
        <v>0.15112115912830876</v>
      </c>
      <c r="T177" s="199">
        <f t="shared" si="25"/>
        <v>0.49800971734104593</v>
      </c>
      <c r="U177" s="202">
        <f t="shared" si="26"/>
        <v>1.1397551670896446</v>
      </c>
      <c r="V177" s="194">
        <f t="shared" si="28"/>
        <v>0.90868623954589478</v>
      </c>
      <c r="W177" s="55" t="s">
        <v>594</v>
      </c>
    </row>
    <row r="178" spans="5:23" ht="42.75">
      <c r="E178" s="49" t="s">
        <v>595</v>
      </c>
      <c r="F178" s="50">
        <v>893482</v>
      </c>
      <c r="G178" s="30">
        <v>258000.5</v>
      </c>
      <c r="H178" s="31">
        <v>189484.5</v>
      </c>
      <c r="I178" s="31">
        <v>191914.5</v>
      </c>
      <c r="J178" s="32">
        <v>254082.5</v>
      </c>
      <c r="K178" s="30">
        <v>177808.47</v>
      </c>
      <c r="L178" s="35">
        <v>178909.8</v>
      </c>
      <c r="M178" s="44">
        <v>259715.79</v>
      </c>
      <c r="N178" s="36">
        <v>185506.67</v>
      </c>
      <c r="O178" s="192">
        <f t="shared" si="29"/>
        <v>0.6891787806612778</v>
      </c>
      <c r="P178" s="199">
        <f t="shared" si="29"/>
        <v>0.94419226902464315</v>
      </c>
      <c r="Q178" s="199">
        <f t="shared" si="29"/>
        <v>1.3532890427768616</v>
      </c>
      <c r="R178" s="193">
        <f t="shared" si="27"/>
        <v>0.73010408036759722</v>
      </c>
      <c r="S178" s="192">
        <f t="shared" si="24"/>
        <v>0.19900621389127032</v>
      </c>
      <c r="T178" s="199">
        <f t="shared" si="25"/>
        <v>0.79716251941405858</v>
      </c>
      <c r="U178" s="202">
        <f t="shared" si="26"/>
        <v>1.0372553067557622</v>
      </c>
      <c r="V178" s="194">
        <f t="shared" si="28"/>
        <v>0.89754547937171658</v>
      </c>
      <c r="W178" s="55" t="s">
        <v>596</v>
      </c>
    </row>
    <row r="179" spans="5:23" ht="42.75">
      <c r="E179" s="49" t="s">
        <v>597</v>
      </c>
      <c r="F179" s="50">
        <v>538398</v>
      </c>
      <c r="G179" s="30">
        <v>107528</v>
      </c>
      <c r="H179" s="31">
        <v>104749</v>
      </c>
      <c r="I179" s="31">
        <v>134481</v>
      </c>
      <c r="J179" s="32">
        <v>191640</v>
      </c>
      <c r="K179" s="30">
        <v>115219.6</v>
      </c>
      <c r="L179" s="35">
        <v>107366.26</v>
      </c>
      <c r="M179" s="44">
        <v>113780.93</v>
      </c>
      <c r="N179" s="36">
        <v>111999.95</v>
      </c>
      <c r="O179" s="192">
        <f t="shared" si="29"/>
        <v>1.0715311360761848</v>
      </c>
      <c r="P179" s="199">
        <f t="shared" si="29"/>
        <v>1.024986014186293</v>
      </c>
      <c r="Q179" s="199">
        <f t="shared" si="29"/>
        <v>0.84607438969073689</v>
      </c>
      <c r="R179" s="193">
        <f t="shared" si="27"/>
        <v>0.58442887706115632</v>
      </c>
      <c r="S179" s="192">
        <f t="shared" si="24"/>
        <v>0.21400450967499882</v>
      </c>
      <c r="T179" s="199">
        <f t="shared" si="25"/>
        <v>1.0485632451937799</v>
      </c>
      <c r="U179" s="202">
        <f t="shared" si="26"/>
        <v>1.0308924968484552</v>
      </c>
      <c r="V179" s="194">
        <f t="shared" si="28"/>
        <v>0.83277935653549973</v>
      </c>
      <c r="W179" s="55" t="s">
        <v>598</v>
      </c>
    </row>
    <row r="180" spans="5:23" ht="42.75">
      <c r="E180" s="49" t="s">
        <v>599</v>
      </c>
      <c r="F180" s="50">
        <v>1140931</v>
      </c>
      <c r="G180" s="30">
        <v>245723</v>
      </c>
      <c r="H180" s="31">
        <v>241165</v>
      </c>
      <c r="I180" s="31">
        <v>292851</v>
      </c>
      <c r="J180" s="32">
        <v>361192</v>
      </c>
      <c r="K180" s="30">
        <v>205976.2</v>
      </c>
      <c r="L180" s="35">
        <v>261911.94</v>
      </c>
      <c r="M180" s="44">
        <v>249553.43</v>
      </c>
      <c r="N180" s="36">
        <v>202170.5</v>
      </c>
      <c r="O180" s="192">
        <f t="shared" si="29"/>
        <v>0.83824550408386689</v>
      </c>
      <c r="P180" s="199">
        <f t="shared" si="29"/>
        <v>1.0860279891360687</v>
      </c>
      <c r="Q180" s="199">
        <f t="shared" si="29"/>
        <v>0.85215153781274433</v>
      </c>
      <c r="R180" s="193">
        <f t="shared" si="27"/>
        <v>0.5597313893995437</v>
      </c>
      <c r="S180" s="192">
        <f t="shared" si="24"/>
        <v>0.18053344154905074</v>
      </c>
      <c r="T180" s="199">
        <f t="shared" si="25"/>
        <v>0.96097693925502381</v>
      </c>
      <c r="U180" s="202">
        <f t="shared" si="26"/>
        <v>1.0868327576836674</v>
      </c>
      <c r="V180" s="194">
        <f t="shared" si="28"/>
        <v>0.80601900553144767</v>
      </c>
      <c r="W180" s="55" t="s">
        <v>600</v>
      </c>
    </row>
    <row r="181" spans="5:23" ht="42.75">
      <c r="E181" s="49" t="s">
        <v>601</v>
      </c>
      <c r="F181" s="50">
        <v>191767</v>
      </c>
      <c r="G181" s="30">
        <v>1452</v>
      </c>
      <c r="H181" s="31">
        <v>1452</v>
      </c>
      <c r="I181" s="31">
        <v>188863</v>
      </c>
      <c r="J181" s="32">
        <v>0</v>
      </c>
      <c r="K181" s="30">
        <v>74078.789999999994</v>
      </c>
      <c r="L181" s="35">
        <v>4051.71</v>
      </c>
      <c r="M181" s="44">
        <v>108626.33</v>
      </c>
      <c r="N181" s="36">
        <v>595.53</v>
      </c>
      <c r="O181" s="192">
        <f t="shared" si="29"/>
        <v>51.018450413223135</v>
      </c>
      <c r="P181" s="199">
        <f t="shared" si="29"/>
        <v>2.7904338842975207</v>
      </c>
      <c r="Q181" s="199">
        <f t="shared" si="29"/>
        <v>0.5751594012591138</v>
      </c>
      <c r="R181" s="193" t="str">
        <f t="shared" si="27"/>
        <v>100%</v>
      </c>
      <c r="S181" s="192">
        <f t="shared" si="24"/>
        <v>0.38629581731997681</v>
      </c>
      <c r="T181" s="199">
        <f t="shared" si="25"/>
        <v>26.904442148760332</v>
      </c>
      <c r="U181" s="202">
        <f t="shared" si="26"/>
        <v>1.0268272383933694</v>
      </c>
      <c r="V181" s="194">
        <f t="shared" si="28"/>
        <v>0.97697914656849205</v>
      </c>
      <c r="W181" s="55" t="s">
        <v>556</v>
      </c>
    </row>
    <row r="182" spans="5:23" ht="57">
      <c r="E182" s="49" t="s">
        <v>602</v>
      </c>
      <c r="F182" s="50">
        <v>932379</v>
      </c>
      <c r="G182" s="30">
        <v>215473</v>
      </c>
      <c r="H182" s="31">
        <v>215991</v>
      </c>
      <c r="I182" s="31">
        <v>250633</v>
      </c>
      <c r="J182" s="32">
        <v>250282</v>
      </c>
      <c r="K182" s="30">
        <v>203300.36</v>
      </c>
      <c r="L182" s="35">
        <v>269088.93</v>
      </c>
      <c r="M182" s="44">
        <v>252435.45</v>
      </c>
      <c r="N182" s="36">
        <v>256550.77</v>
      </c>
      <c r="O182" s="192">
        <f t="shared" si="29"/>
        <v>0.94350735358954485</v>
      </c>
      <c r="P182" s="199">
        <f t="shared" si="29"/>
        <v>1.2458339930830451</v>
      </c>
      <c r="Q182" s="199">
        <f t="shared" si="29"/>
        <v>1.0071915908918618</v>
      </c>
      <c r="R182" s="193">
        <f t="shared" si="27"/>
        <v>1.0250468271789421</v>
      </c>
      <c r="S182" s="192">
        <f t="shared" si="24"/>
        <v>0.21804476505798606</v>
      </c>
      <c r="T182" s="199">
        <f t="shared" si="25"/>
        <v>1.0948521545250589</v>
      </c>
      <c r="U182" s="202">
        <f t="shared" si="26"/>
        <v>0.94105093598212441</v>
      </c>
      <c r="V182" s="194">
        <f t="shared" si="28"/>
        <v>1.0525499930822122</v>
      </c>
      <c r="W182" s="55" t="s">
        <v>603</v>
      </c>
    </row>
    <row r="183" spans="5:23" ht="42.75">
      <c r="E183" s="49" t="s">
        <v>604</v>
      </c>
      <c r="F183" s="50">
        <v>2543354.84</v>
      </c>
      <c r="G183" s="30">
        <v>556429.84</v>
      </c>
      <c r="H183" s="31">
        <v>566236</v>
      </c>
      <c r="I183" s="31">
        <v>661972</v>
      </c>
      <c r="J183" s="32">
        <v>758717</v>
      </c>
      <c r="K183" s="30">
        <v>441403.78</v>
      </c>
      <c r="L183" s="35">
        <v>549307.6</v>
      </c>
      <c r="M183" s="44">
        <v>612717.62</v>
      </c>
      <c r="N183" s="36">
        <v>380372.01000000007</v>
      </c>
      <c r="O183" s="192">
        <f t="shared" si="29"/>
        <v>0.79327841224331186</v>
      </c>
      <c r="P183" s="199">
        <f t="shared" si="29"/>
        <v>0.97010363170126934</v>
      </c>
      <c r="Q183" s="199">
        <f t="shared" si="29"/>
        <v>0.92559446623120012</v>
      </c>
      <c r="R183" s="193">
        <f t="shared" si="27"/>
        <v>0.50133582086601469</v>
      </c>
      <c r="S183" s="192">
        <f t="shared" si="24"/>
        <v>0.17355178799982154</v>
      </c>
      <c r="T183" s="199">
        <f t="shared" si="25"/>
        <v>0.88246328043614486</v>
      </c>
      <c r="U183" s="202">
        <f t="shared" si="26"/>
        <v>1.1130133233214565</v>
      </c>
      <c r="V183" s="194">
        <f t="shared" si="28"/>
        <v>0.77999380141545649</v>
      </c>
      <c r="W183" s="55" t="s">
        <v>605</v>
      </c>
    </row>
    <row r="184" spans="5:23" ht="42.75">
      <c r="E184" s="49" t="s">
        <v>606</v>
      </c>
      <c r="F184" s="50">
        <v>40000</v>
      </c>
      <c r="G184" s="30">
        <v>10000</v>
      </c>
      <c r="H184" s="31">
        <v>10000</v>
      </c>
      <c r="I184" s="31">
        <v>10000</v>
      </c>
      <c r="J184" s="32">
        <v>10000</v>
      </c>
      <c r="K184" s="30">
        <v>0</v>
      </c>
      <c r="L184" s="35">
        <v>1873.6899999999998</v>
      </c>
      <c r="M184" s="44">
        <v>23837.919999999998</v>
      </c>
      <c r="N184" s="36">
        <v>54.46</v>
      </c>
      <c r="O184" s="192">
        <f t="shared" si="29"/>
        <v>0</v>
      </c>
      <c r="P184" s="199">
        <f t="shared" si="29"/>
        <v>0.18736899999999998</v>
      </c>
      <c r="Q184" s="199">
        <f t="shared" si="29"/>
        <v>2.3837919999999997</v>
      </c>
      <c r="R184" s="193">
        <f t="shared" si="27"/>
        <v>5.4460000000000003E-3</v>
      </c>
      <c r="S184" s="192">
        <f t="shared" si="24"/>
        <v>0</v>
      </c>
      <c r="T184" s="199">
        <f t="shared" si="25"/>
        <v>9.368449999999999E-2</v>
      </c>
      <c r="U184" s="202">
        <f t="shared" si="26"/>
        <v>1.1667880774482813</v>
      </c>
      <c r="V184" s="194">
        <f t="shared" si="28"/>
        <v>0.64415174999999991</v>
      </c>
      <c r="W184" s="55" t="s">
        <v>607</v>
      </c>
    </row>
    <row r="185" spans="5:23" ht="42.75">
      <c r="E185" s="49" t="s">
        <v>608</v>
      </c>
      <c r="F185" s="50">
        <v>3745928</v>
      </c>
      <c r="G185" s="30">
        <v>817587</v>
      </c>
      <c r="H185" s="31">
        <v>815491</v>
      </c>
      <c r="I185" s="31">
        <v>907701</v>
      </c>
      <c r="J185" s="32">
        <v>1205149</v>
      </c>
      <c r="K185" s="30">
        <v>761220.56</v>
      </c>
      <c r="L185" s="35">
        <v>904919.81000000017</v>
      </c>
      <c r="M185" s="44">
        <v>1173652.48</v>
      </c>
      <c r="N185" s="36">
        <v>1111179.6299999999</v>
      </c>
      <c r="O185" s="192">
        <f t="shared" si="29"/>
        <v>0.93105756329295852</v>
      </c>
      <c r="P185" s="199">
        <f t="shared" si="29"/>
        <v>1.1096625345957223</v>
      </c>
      <c r="Q185" s="199">
        <f t="shared" si="29"/>
        <v>1.2929945874247135</v>
      </c>
      <c r="R185" s="193">
        <f t="shared" si="27"/>
        <v>0.92202676183608823</v>
      </c>
      <c r="S185" s="192">
        <f t="shared" si="24"/>
        <v>0.20321281135141947</v>
      </c>
      <c r="T185" s="199">
        <f t="shared" si="25"/>
        <v>1.0202454322451224</v>
      </c>
      <c r="U185" s="202">
        <f t="shared" si="26"/>
        <v>0.89470575292137944</v>
      </c>
      <c r="V185" s="194">
        <f t="shared" si="28"/>
        <v>1.0547379661328247</v>
      </c>
      <c r="W185" s="55" t="s">
        <v>609</v>
      </c>
    </row>
    <row r="186" spans="5:23" ht="43.5" thickBot="1">
      <c r="E186" s="51" t="s">
        <v>610</v>
      </c>
      <c r="F186" s="52">
        <v>387292</v>
      </c>
      <c r="G186" s="37">
        <v>104825</v>
      </c>
      <c r="H186" s="38">
        <v>76139</v>
      </c>
      <c r="I186" s="38">
        <v>85638</v>
      </c>
      <c r="J186" s="39">
        <v>120690</v>
      </c>
      <c r="K186" s="37">
        <v>119318.13</v>
      </c>
      <c r="L186" s="40">
        <v>68684.300000000017</v>
      </c>
      <c r="M186" s="45">
        <v>78951.39</v>
      </c>
      <c r="N186" s="41">
        <v>59949.52</v>
      </c>
      <c r="O186" s="191">
        <f t="shared" si="29"/>
        <v>1.1382602432625806</v>
      </c>
      <c r="P186" s="200">
        <f t="shared" si="29"/>
        <v>0.90209091267287489</v>
      </c>
      <c r="Q186" s="200">
        <f t="shared" si="29"/>
        <v>0.9219200588523786</v>
      </c>
      <c r="R186" s="195">
        <f t="shared" si="27"/>
        <v>0.4967231750766426</v>
      </c>
      <c r="S186" s="191">
        <f t="shared" si="24"/>
        <v>0.30808312591016601</v>
      </c>
      <c r="T186" s="200">
        <f t="shared" si="25"/>
        <v>1.0388940894321523</v>
      </c>
      <c r="U186" s="203">
        <f t="shared" si="26"/>
        <v>0.99868209415396259</v>
      </c>
      <c r="V186" s="195">
        <f t="shared" si="28"/>
        <v>0.8440746000433782</v>
      </c>
      <c r="W186" s="196" t="s">
        <v>611</v>
      </c>
    </row>
    <row r="187" spans="5:23">
      <c r="L187" s="53"/>
      <c r="Q187" s="188"/>
    </row>
  </sheetData>
  <mergeCells count="29">
    <mergeCell ref="W10:W12"/>
    <mergeCell ref="B11:B12"/>
    <mergeCell ref="C11:C12"/>
    <mergeCell ref="D11:F11"/>
    <mergeCell ref="H10:V10"/>
    <mergeCell ref="H11:K11"/>
    <mergeCell ref="L11:O11"/>
    <mergeCell ref="P11:S11"/>
    <mergeCell ref="T11:V11"/>
    <mergeCell ref="B14:F14"/>
    <mergeCell ref="E142:E143"/>
    <mergeCell ref="F142:F143"/>
    <mergeCell ref="E2:U2"/>
    <mergeCell ref="E3:U3"/>
    <mergeCell ref="E4:U4"/>
    <mergeCell ref="E5:U5"/>
    <mergeCell ref="E6:U6"/>
    <mergeCell ref="B33:B34"/>
    <mergeCell ref="C33:C34"/>
    <mergeCell ref="G142:J142"/>
    <mergeCell ref="E144:F144"/>
    <mergeCell ref="E141:W141"/>
    <mergeCell ref="C135:F135"/>
    <mergeCell ref="L135:Q135"/>
    <mergeCell ref="U135:W135"/>
    <mergeCell ref="K142:N142"/>
    <mergeCell ref="O142:R142"/>
    <mergeCell ref="S142:V142"/>
    <mergeCell ref="W142:W143"/>
  </mergeCells>
  <phoneticPr fontId="11" type="noConversion"/>
  <conditionalFormatting sqref="F145:F186">
    <cfRule type="containsBlanks" dxfId="32" priority="9">
      <formula>LEN(TRIM(F145))=0</formula>
    </cfRule>
  </conditionalFormatting>
  <conditionalFormatting sqref="G144:J186">
    <cfRule type="containsBlanks" dxfId="31" priority="8">
      <formula>LEN(TRIM(G144))=0</formula>
    </cfRule>
  </conditionalFormatting>
  <conditionalFormatting sqref="G14:K14">
    <cfRule type="containsBlanks" dxfId="30" priority="1455">
      <formula>LEN(TRIM(G14))=0</formula>
    </cfRule>
  </conditionalFormatting>
  <conditionalFormatting sqref="H15:K122">
    <cfRule type="containsBlanks" dxfId="29" priority="191">
      <formula>LEN(TRIM(H15))=0</formula>
    </cfRule>
  </conditionalFormatting>
  <conditionalFormatting sqref="K144:N144 K145:L186">
    <cfRule type="containsBlanks" dxfId="28" priority="6">
      <formula>LEN(TRIM(K144))=0</formula>
    </cfRule>
  </conditionalFormatting>
  <conditionalFormatting sqref="L15">
    <cfRule type="containsBlanks" dxfId="27" priority="10">
      <formula>LEN(TRIM(L15))=0</formula>
    </cfRule>
  </conditionalFormatting>
  <conditionalFormatting sqref="L13:N13">
    <cfRule type="cellIs" priority="11" operator="equal">
      <formula>"NO DISPONIBLE"</formula>
    </cfRule>
  </conditionalFormatting>
  <conditionalFormatting sqref="L14:N14 M15:P15 L16:P122 P14 T14:V122 O13:O15">
    <cfRule type="containsBlanks" dxfId="26" priority="137">
      <formula>LEN(TRIM(L13))=0</formula>
    </cfRule>
  </conditionalFormatting>
  <conditionalFormatting sqref="O144:V144 O145:P186 Q145:Q187 R145:V186">
    <cfRule type="cellIs" dxfId="25" priority="82" stopIfTrue="1" operator="equal">
      <formula>"100%"</formula>
    </cfRule>
    <cfRule type="cellIs" dxfId="24" priority="83" stopIfTrue="1" operator="lessThan">
      <formula>0.5</formula>
    </cfRule>
    <cfRule type="cellIs" dxfId="23" priority="84" stopIfTrue="1" operator="between">
      <formula>0.5</formula>
      <formula>0.7</formula>
    </cfRule>
    <cfRule type="cellIs" dxfId="22" priority="85" stopIfTrue="1" operator="between">
      <formula>0.7</formula>
      <formula>1.2</formula>
    </cfRule>
    <cfRule type="cellIs" dxfId="21" priority="86" stopIfTrue="1" operator="greaterThanOrEqual">
      <formula>1.2</formula>
    </cfRule>
    <cfRule type="containsBlanks" dxfId="20" priority="87" stopIfTrue="1">
      <formula>LEN(TRIM(O144))=0</formula>
    </cfRule>
  </conditionalFormatting>
  <conditionalFormatting sqref="P13:S13">
    <cfRule type="cellIs" dxfId="19" priority="16" stopIfTrue="1" operator="equal">
      <formula>"NO DISPONIBLE"</formula>
    </cfRule>
    <cfRule type="cellIs" dxfId="18" priority="17" stopIfTrue="1" operator="lessThanOrEqual">
      <formula>0</formula>
    </cfRule>
    <cfRule type="cellIs" dxfId="17" priority="18" stopIfTrue="1" operator="greaterThanOrEqual">
      <formula>0.15</formula>
    </cfRule>
    <cfRule type="cellIs" dxfId="16" priority="19" stopIfTrue="1" operator="between">
      <formula>0</formula>
      <formula>0.15</formula>
    </cfRule>
  </conditionalFormatting>
  <conditionalFormatting sqref="P14:V122">
    <cfRule type="cellIs" dxfId="15" priority="75" stopIfTrue="1" operator="equal">
      <formula>"100%"</formula>
    </cfRule>
    <cfRule type="cellIs" dxfId="14" priority="76" stopIfTrue="1" operator="lessThan">
      <formula>0.5</formula>
    </cfRule>
    <cfRule type="cellIs" dxfId="13" priority="77" stopIfTrue="1" operator="between">
      <formula>0.5</formula>
      <formula>0.7</formula>
    </cfRule>
    <cfRule type="cellIs" dxfId="12" priority="78" stopIfTrue="1" operator="between">
      <formula>0.7</formula>
      <formula>1.2</formula>
    </cfRule>
    <cfRule type="cellIs" dxfId="11" priority="79" stopIfTrue="1" operator="greaterThanOrEqual">
      <formula>1.2</formula>
    </cfRule>
    <cfRule type="containsBlanks" dxfId="10" priority="80" stopIfTrue="1">
      <formula>LEN(TRIM(P14))=0</formula>
    </cfRule>
  </conditionalFormatting>
  <conditionalFormatting sqref="T13:V13">
    <cfRule type="cellIs" dxfId="9" priority="12" operator="equal">
      <formula>"NO DISPONIBLE"</formula>
    </cfRule>
    <cfRule type="cellIs" dxfId="8" priority="13" stopIfTrue="1" operator="greaterThanOrEqual">
      <formula>0.7</formula>
    </cfRule>
    <cfRule type="cellIs" dxfId="7" priority="14" stopIfTrue="1" operator="between">
      <formula>0.5</formula>
      <formula>0.7</formula>
    </cfRule>
    <cfRule type="cellIs" dxfId="6" priority="15" stopIfTrue="1" operator="lessThanOrEqual">
      <formula>0.5</formula>
    </cfRule>
  </conditionalFormatting>
  <conditionalFormatting sqref="T144:V186">
    <cfRule type="containsBlanks" dxfId="5" priority="81">
      <formula>LEN(TRIM(T144))=0</formula>
    </cfRule>
  </conditionalFormatting>
  <conditionalFormatting sqref="P15:R122">
    <cfRule type="cellIs" dxfId="4" priority="5" operator="equal">
      <formula>"NO DISPONIBLE"</formula>
    </cfRule>
  </conditionalFormatting>
  <conditionalFormatting sqref="T15:U122">
    <cfRule type="cellIs" dxfId="3" priority="4" operator="equal">
      <formula>"NO DISPONIBLE"</formula>
    </cfRule>
  </conditionalFormatting>
  <conditionalFormatting sqref="M145:M147">
    <cfRule type="containsBlanks" dxfId="2" priority="3">
      <formula>LEN(TRIM(M145))=0</formula>
    </cfRule>
  </conditionalFormatting>
  <conditionalFormatting sqref="M148:M186">
    <cfRule type="containsBlanks" dxfId="1" priority="2">
      <formula>LEN(TRIM(M148))=0</formula>
    </cfRule>
  </conditionalFormatting>
  <conditionalFormatting sqref="N145:N186">
    <cfRule type="containsBlanks" dxfId="0" priority="1">
      <formula>LEN(TRIM(N145))=0</formula>
    </cfRule>
  </conditionalFormatting>
  <pageMargins left="0.26" right="0.62" top="0.35433070866141736" bottom="0.34" header="0.31496062992125984" footer="0.31496062992125984"/>
  <pageSetup paperSize="5" scale="34" fitToHeight="0" orientation="landscape" r:id="rId1"/>
  <rowBreaks count="1" manualBreakCount="1">
    <brk id="137" min="1" max="22" man="1"/>
  </rowBreaks>
  <ignoredErrors>
    <ignoredError sqref="L28:L29 L25:L2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L3" sqref="L3"/>
    </sheetView>
  </sheetViews>
  <sheetFormatPr defaultColWidth="11.42578125" defaultRowHeight="15"/>
  <cols>
    <col min="1" max="1" width="20.28515625" customWidth="1"/>
    <col min="2" max="2" width="34.7109375" customWidth="1"/>
  </cols>
  <sheetData>
    <row r="1" spans="1:2">
      <c r="A1" s="1" t="s">
        <v>612</v>
      </c>
    </row>
    <row r="3" spans="1:2" ht="120" customHeight="1">
      <c r="A3" s="252" t="s">
        <v>613</v>
      </c>
      <c r="B3" s="252"/>
    </row>
    <row r="5" spans="1:2" ht="45">
      <c r="A5" s="2"/>
      <c r="B5" s="3" t="s">
        <v>614</v>
      </c>
    </row>
    <row r="6" spans="1:2" ht="60">
      <c r="A6" s="4"/>
      <c r="B6" s="3" t="s">
        <v>615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Graciela Chan May</cp:lastModifiedBy>
  <cp:revision/>
  <dcterms:created xsi:type="dcterms:W3CDTF">2021-02-22T21:43:21Z</dcterms:created>
  <dcterms:modified xsi:type="dcterms:W3CDTF">2025-01-16T16:43:16Z</dcterms:modified>
  <cp:category/>
  <cp:contentStatus/>
</cp:coreProperties>
</file>