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epor\Mi unidad\Presupuestos MIR\Presupuesto 2025\Planeación 2025\3er T 2025\"/>
    </mc:Choice>
  </mc:AlternateContent>
  <xr:revisionPtr revIDLastSave="0" documentId="13_ncr:1_{07C94121-655C-4619-BCA5-51916FCD6E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GUIMIENTO 2025" sheetId="1" r:id="rId1"/>
    <sheet name="SEGUIMIENTO 2026" sheetId="6" r:id="rId2"/>
    <sheet name="SEGUIMIENTO 2027" sheetId="7" r:id="rId3"/>
    <sheet name="Instrucciones" sheetId="3" r:id="rId4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" i="1" l="1"/>
  <c r="U15" i="1"/>
  <c r="R15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P54" i="1"/>
  <c r="V51" i="1" l="1"/>
  <c r="U51" i="1"/>
  <c r="T51" i="1"/>
  <c r="S51" i="1"/>
  <c r="R51" i="1"/>
  <c r="Q51" i="1"/>
  <c r="P51" i="1"/>
  <c r="O51" i="1"/>
  <c r="V50" i="1"/>
  <c r="U50" i="1"/>
  <c r="T50" i="1"/>
  <c r="S50" i="1"/>
  <c r="R50" i="1"/>
  <c r="Q50" i="1"/>
  <c r="P50" i="1"/>
  <c r="O50" i="1"/>
  <c r="Q36" i="1"/>
  <c r="Q38" i="1"/>
  <c r="Q37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Q15" i="1"/>
  <c r="Q18" i="1"/>
  <c r="Q17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5" i="1"/>
  <c r="T16" i="1"/>
  <c r="W16" i="1"/>
  <c r="V16" i="1"/>
  <c r="P15" i="1" l="1"/>
  <c r="P16" i="1"/>
  <c r="P17" i="1"/>
  <c r="V52" i="1" l="1"/>
  <c r="U52" i="1"/>
  <c r="T52" i="1"/>
  <c r="S52" i="1"/>
  <c r="R52" i="1"/>
  <c r="Q52" i="1"/>
  <c r="P52" i="1"/>
  <c r="O52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V51" i="7" l="1"/>
  <c r="U51" i="7"/>
  <c r="T51" i="7"/>
  <c r="S51" i="7"/>
  <c r="R51" i="7"/>
  <c r="Q51" i="7"/>
  <c r="P51" i="7"/>
  <c r="O51" i="7"/>
  <c r="V50" i="7"/>
  <c r="U50" i="7"/>
  <c r="T50" i="7"/>
  <c r="S50" i="7"/>
  <c r="R50" i="7"/>
  <c r="Q50" i="7"/>
  <c r="P50" i="7"/>
  <c r="O50" i="7"/>
  <c r="V49" i="7"/>
  <c r="U49" i="7"/>
  <c r="T49" i="7"/>
  <c r="S49" i="7"/>
  <c r="R49" i="7"/>
  <c r="Q49" i="7"/>
  <c r="P49" i="7"/>
  <c r="O49" i="7"/>
  <c r="V48" i="7"/>
  <c r="U48" i="7"/>
  <c r="T48" i="7"/>
  <c r="S48" i="7"/>
  <c r="R48" i="7"/>
  <c r="Q48" i="7"/>
  <c r="P48" i="7"/>
  <c r="O48" i="7"/>
  <c r="W16" i="7"/>
  <c r="V16" i="7"/>
  <c r="U16" i="7"/>
  <c r="T16" i="7"/>
  <c r="S16" i="7"/>
  <c r="R16" i="7"/>
  <c r="Q16" i="7"/>
  <c r="P16" i="7"/>
  <c r="V51" i="6"/>
  <c r="U51" i="6"/>
  <c r="T51" i="6"/>
  <c r="S51" i="6"/>
  <c r="R51" i="6"/>
  <c r="Q51" i="6"/>
  <c r="P51" i="6"/>
  <c r="O51" i="6"/>
  <c r="V50" i="6"/>
  <c r="U50" i="6"/>
  <c r="T50" i="6"/>
  <c r="S50" i="6"/>
  <c r="R50" i="6"/>
  <c r="Q50" i="6"/>
  <c r="P50" i="6"/>
  <c r="O50" i="6"/>
  <c r="V49" i="6"/>
  <c r="U49" i="6"/>
  <c r="T49" i="6"/>
  <c r="S49" i="6"/>
  <c r="R49" i="6"/>
  <c r="Q49" i="6"/>
  <c r="P49" i="6"/>
  <c r="O49" i="6"/>
  <c r="V48" i="6"/>
  <c r="U48" i="6"/>
  <c r="T48" i="6"/>
  <c r="S48" i="6"/>
  <c r="R48" i="6"/>
  <c r="Q48" i="6"/>
  <c r="P48" i="6"/>
  <c r="O48" i="6"/>
  <c r="W16" i="6"/>
  <c r="V16" i="6"/>
  <c r="U16" i="6"/>
  <c r="T16" i="6"/>
  <c r="S16" i="6"/>
  <c r="R16" i="6"/>
  <c r="Q16" i="6"/>
  <c r="P16" i="6"/>
  <c r="V48" i="1"/>
  <c r="V49" i="1"/>
  <c r="V53" i="1"/>
  <c r="V54" i="1"/>
  <c r="U49" i="1"/>
  <c r="U53" i="1"/>
  <c r="U54" i="1"/>
  <c r="U48" i="1"/>
  <c r="T53" i="1"/>
  <c r="T54" i="1"/>
  <c r="T49" i="1"/>
  <c r="T48" i="1"/>
  <c r="S48" i="1"/>
  <c r="O48" i="1"/>
  <c r="S49" i="1"/>
  <c r="S54" i="1"/>
  <c r="S53" i="1"/>
  <c r="R53" i="1"/>
  <c r="R54" i="1"/>
  <c r="R49" i="1"/>
  <c r="R48" i="1"/>
  <c r="Q48" i="1"/>
  <c r="Q49" i="1"/>
  <c r="Q53" i="1"/>
  <c r="Q54" i="1"/>
  <c r="P48" i="1"/>
  <c r="P49" i="1"/>
  <c r="P53" i="1"/>
  <c r="O54" i="1"/>
  <c r="O53" i="1"/>
  <c r="O49" i="1"/>
  <c r="S16" i="1"/>
  <c r="R16" i="1"/>
  <c r="Q16" i="1"/>
</calcChain>
</file>

<file path=xl/sharedStrings.xml><?xml version="1.0" encoding="utf-8"?>
<sst xmlns="http://schemas.openxmlformats.org/spreadsheetml/2006/main" count="642" uniqueCount="193">
  <si>
    <t>FORMATO PARA LA PROGRAMACIÓN, SEGUIMIENTO Y EVALUACIÓN DEL AVANCE EN CUMPLIMIENTO DE METAS Y OBJETIVOS DEL PROGRAMA PRESUPUESTARIO ANUAL 2025</t>
  </si>
  <si>
    <t>EJE 3: TODOS POR LA PAZ</t>
  </si>
  <si>
    <t>AVANCE EN CUMPLIMIENTO DE METAS TRIMESTRAL Y ANUAL ACUMULADO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</si>
  <si>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</si>
  <si>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</si>
  <si>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</si>
  <si>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2025</t>
  </si>
  <si>
    <t>META ALCANZADA 2025</t>
  </si>
  <si>
    <t>PORCENTAJE DE AVANCE TRIMESTRAL 2025</t>
  </si>
  <si>
    <t>PORCENTAJE DE AVANCE TRIMESTRAL ACUMULADO 2025</t>
  </si>
  <si>
    <t>JUSTIFICACION TRIMESTRAL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</si>
  <si>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</si>
  <si>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</si>
  <si>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</si>
  <si>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</t>
  </si>
  <si>
    <t>TRIMESTRE 1</t>
  </si>
  <si>
    <t>TRIMESTRE 2</t>
  </si>
  <si>
    <t>TRIMESTRE 3</t>
  </si>
  <si>
    <t>TRIMESTRE 4</t>
  </si>
  <si>
    <t>Fin
(DP de la DGPM)</t>
  </si>
  <si>
    <r>
      <rPr>
        <b/>
        <sz val="11"/>
        <color theme="1"/>
        <rFont val="Arial"/>
        <family val="2"/>
      </rPr>
      <t xml:space="preserve">3.X.1 </t>
    </r>
    <r>
      <rPr>
        <sz val="11"/>
        <color theme="1"/>
        <rFont val="Arial"/>
        <family val="2"/>
      </rPr>
      <t>Contribuir a la creación de una sociedad más segura y unida mediante estrategias de prevención de la violencia y el impulso de actividades que fomenten la convivencia y el bienestar social.</t>
    </r>
  </si>
  <si>
    <r>
      <rPr>
        <b/>
        <sz val="11"/>
        <color theme="1"/>
        <rFont val="Arial"/>
        <family val="2"/>
      </rPr>
      <t xml:space="preserve">I_TOD_PAZ: </t>
    </r>
    <r>
      <rPr>
        <sz val="11"/>
        <color theme="1"/>
        <rFont val="Arial"/>
        <family val="2"/>
      </rPr>
      <t xml:space="preserve">Índice de Todos por la Paz. </t>
    </r>
  </si>
  <si>
    <t>Trianual</t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</si>
  <si>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</t>
    </r>
  </si>
  <si>
    <t>No Aplica</t>
  </si>
  <si>
    <t>EJEMPLO</t>
  </si>
  <si>
    <t>Justificacion Trimestral:</t>
  </si>
  <si>
    <t>ELABORÓ</t>
  </si>
  <si>
    <t>REVISÓ
Dr. Enrique E. Encalada Sánchez
Dirección de Planeación de la DGPM</t>
  </si>
  <si>
    <t>AUTORIZÓ</t>
  </si>
  <si>
    <t>SEGUIMIENTO A LA EJECUCIÓN DEL PRESUPUESTO AUTORIZADO</t>
  </si>
  <si>
    <t>UNIDAD ADMINISTRATIVA</t>
  </si>
  <si>
    <t>PRESUPUESTO ANUAL AUTORIZADO 2025</t>
  </si>
  <si>
    <t>PRESUPUESTO A EJERCER POR TRIMESTRE</t>
  </si>
  <si>
    <t xml:space="preserve">PRESUPUESTO EJERCIDO POR TRIMESTRE </t>
  </si>
  <si>
    <t>PORCENTAJE DEL PRESUPUESTO EJERCIDO  POR TRIMESTRE</t>
  </si>
  <si>
    <t>PORCENTAJE DEL PRESUPUESTO ANUAL EJERCIDO</t>
  </si>
  <si>
    <t>JUSTIFICACION TRIMESTRAL Y ANUAL DE AVANCE DE RESULTADOS 2025</t>
  </si>
  <si>
    <t>TRIMESTRE 1 2025</t>
  </si>
  <si>
    <t>TRIMESTRE 2 2025</t>
  </si>
  <si>
    <t>TRIMESTRE 3 2025</t>
  </si>
  <si>
    <t>TRIMESTRE 4 2025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</si>
  <si>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</si>
  <si>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</si>
  <si>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</si>
  <si>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</si>
  <si>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r>
      <rPr>
        <b/>
        <sz val="11"/>
        <color theme="1"/>
        <rFont val="Arial"/>
        <family val="2"/>
      </rPr>
      <t xml:space="preserve">Justificación Trimestral:  </t>
    </r>
    <r>
      <rPr>
        <sz val="11"/>
        <color theme="1"/>
        <rFont val="Arial"/>
        <family val="2"/>
      </rPr>
      <t xml:space="preserve">
Se considera que no aplica para el primer trimestre del 2025, debido a que es un Índice de nueva creación para el eje 3 Todos por la Paz y que tiene una periodicidad trianual sin línea base y con una meta establecida hasta diciembre 2027, fecha en que se verificará si la meta programada se logró.
</t>
    </r>
  </si>
  <si>
    <t>FORMATO PARA LA PROGRAMACIÓN, SEGUIMIENTO Y EVALUACIÓN DEL AVANCE EN CUMPLIMIENTO DE METAS Y OBJETIVOS DEL PROGRAMA PRESUPUESTARIO ANUAL 2026</t>
  </si>
  <si>
    <t>AVANCE EN CUMPLIMIENTO DE METAS TRIMESTRAL Y ANUAL ACUMULADO 2026</t>
  </si>
  <si>
    <t>META PROGRAMADA 2026</t>
  </si>
  <si>
    <t>META ALCANZADA 2026</t>
  </si>
  <si>
    <t>PORCENTAJE DE AVANCE TRIMESTRAL 2026</t>
  </si>
  <si>
    <t>PORCENTAJE DE AVANCE TRIMESTRAL ACUMULADO 2026</t>
  </si>
  <si>
    <t>PRESUPUESTO ANUAL AUTORIZADO 2026</t>
  </si>
  <si>
    <t>JUSTIFICACION TRIMESTRAL Y ANUAL DE AVANCE DE RESULTADOS 2026</t>
  </si>
  <si>
    <t>TRIMESTRE 1 2026</t>
  </si>
  <si>
    <t>TRIMESTRE 2 2026</t>
  </si>
  <si>
    <t>TRIMESTRE 3 2026</t>
  </si>
  <si>
    <t>TRIMESTRE 4 2026</t>
  </si>
  <si>
    <t>FORMATO PARA LA PROGRAMACIÓN, SEGUIMIENTO Y EVALUACIÓN DEL AVANCE EN CUMPLIMIENTO DE METAS Y OBJETIVOS DEL PROGRAMA PRESUPUESTARIO ANUAL 2027</t>
  </si>
  <si>
    <t>AVANCE EN CUMPLIMIENTO DE METAS TRIMESTRAL Y ANUAL ACUMULADO 2027</t>
  </si>
  <si>
    <t>META PROGRAMADA 2027</t>
  </si>
  <si>
    <t>META ALCANZADA 2027</t>
  </si>
  <si>
    <t>PORCENTAJE DE AVANCE TRIMESTRAL 2027</t>
  </si>
  <si>
    <t>PORCENTAJE DE AVANCE TRIMESTRAL ACUMULADO 2027</t>
  </si>
  <si>
    <t>JUSTIFICACION TRIMESTRAL DE AVANCE DE RESULTADOS 2027</t>
  </si>
  <si>
    <t>PRESUPUESTO ANUAL AUTORIZADO 2027</t>
  </si>
  <si>
    <t>JUSTIFICACION TRIMESTRAL Y ANUAL DE AVANCE DE RESULTADOS 2027</t>
  </si>
  <si>
    <t>TRIMESTRE 1 2027</t>
  </si>
  <si>
    <t>TRIMESTRE 2 2027</t>
  </si>
  <si>
    <t>TRIMESTRE 3 2027</t>
  </si>
  <si>
    <t>TRIMESTRE 4 2027</t>
  </si>
  <si>
    <t>Propósito
(Instituto del Deporte)</t>
  </si>
  <si>
    <t>3.3.1.1 La población del Municipio de Benito Juárez participa regularmente en actividades físicas y recreativas del Instituto del Deporte.</t>
  </si>
  <si>
    <t xml:space="preserve">
PCPAO : Porcentaje de ciudadanos que participan regularmente en actividades físicas y recreativas organizadas.
</t>
  </si>
  <si>
    <t>Componente
( Coordinación Administrativa )</t>
  </si>
  <si>
    <t>3.3.1.1.1 Registros de finanzas públicas realizadas</t>
  </si>
  <si>
    <t>PFR: Porcentaje de registros de finanzas públicas realizadas.</t>
  </si>
  <si>
    <t>Actividad</t>
  </si>
  <si>
    <t>3.3.1.1.1.1 Recaudación por actividades y eventos en el Instituto del Deporte</t>
  </si>
  <si>
    <t>PRR: Porcentaje de recaudaciones realizadas.</t>
  </si>
  <si>
    <t>Componente
( Coordinación de Mantenimiento e infraestructura de Instalaciones Deportivas )</t>
  </si>
  <si>
    <t>3.3.1.1.2 Espacios deportivos atendidos.</t>
  </si>
  <si>
    <t xml:space="preserve">PMPCED: Porcentaje de Mantenimiento Preventivo y Creación de Espacios Deportivos </t>
  </si>
  <si>
    <t>3.3.1.1.2.1 Realización de limpieza y mantenimiento de instalaciones deportivas.</t>
  </si>
  <si>
    <t>PMDR: Porcentaje de limpieza y mantenimiento en instalaciones deportivas realizados.</t>
  </si>
  <si>
    <t>Componente
( Coordinación de Operaciones y Logística )</t>
  </si>
  <si>
    <t>3.3.1.1.3 Recursos económicos y en especie a favor de la práctica deportiva ejercidos</t>
  </si>
  <si>
    <t xml:space="preserve">PIADR: Porcentaje de Impulsos de actividades deportivas y recreativas. económicos o en especie ejercidos
</t>
  </si>
  <si>
    <t>3.3.1.1.3.1 Entrega de incentivos a talentos deportivos</t>
  </si>
  <si>
    <t>PITD: Porcentaje de incentivos para talentos deportivos entregados</t>
  </si>
  <si>
    <t>3.3.1.1.3.2 Realización de eventos de turismo deportivo</t>
  </si>
  <si>
    <t>PAETD: Porcentaje de asistentes en eventos de turismo deportivo.</t>
  </si>
  <si>
    <t>3.3.1.1.3.3 Realización del Maratón Internacional de Cancún con apoyos a atletas participantes.</t>
  </si>
  <si>
    <t>PAME: Porcentaje de apoyos a atletas de la Maratón entregados.</t>
  </si>
  <si>
    <t>3.3.1.1.3.4 Coordinación de actividades deportivas</t>
  </si>
  <si>
    <t xml:space="preserve">PADC: Porcentaje de Asistentes a Actividades deportivas coordinadas
</t>
  </si>
  <si>
    <t>Componente
( Coordinación de Deporte Federado )</t>
  </si>
  <si>
    <t xml:space="preserve">3.3.1.1.4 Eventos deportivos Federados realizados. </t>
  </si>
  <si>
    <t>PEDO: Porcentaje de Eventos deportivos Organizados realizados.</t>
  </si>
  <si>
    <t>3.3.1.1.4.1 Coordinación de eventos deportivos Federados.</t>
  </si>
  <si>
    <t xml:space="preserve">PEDFC: Porcentaje de eventos deportivos federados coordinados. </t>
  </si>
  <si>
    <t>Componente
( Coordinación de Deporte Estudiantil )</t>
  </si>
  <si>
    <t xml:space="preserve">3.3.1.1.5 Eventos deportivos de categoría estudiantil realizados </t>
  </si>
  <si>
    <t xml:space="preserve">PED: Porcentaje de Estímulos a deportistas
</t>
  </si>
  <si>
    <t xml:space="preserve">3.3.1.1.5.1 Participación de deportistas seleccionados(as) de los Juegos Municipales de la CONADE </t>
  </si>
  <si>
    <t>PDSP: Porcentaje de deportistas seleccionadas(os) participantes.</t>
  </si>
  <si>
    <t xml:space="preserve">3.3.1.1.5.2 Premiación a atletas destacadas(os) con el Mérito Deportivo </t>
  </si>
  <si>
    <t xml:space="preserve">PAIMD: Porcentajes de atletas influenciados (as) con el mérito deportivo.
</t>
  </si>
  <si>
    <t>3.3.1.1.5.3 Realización de curso de verano Baaxlob Palaloob</t>
  </si>
  <si>
    <t>PNPCV: Porcentaje de niñas y niños participantes curso de verano.</t>
  </si>
  <si>
    <t>Componente
( Coordinación de Deporte Popular )</t>
  </si>
  <si>
    <t>3.3.1.1.6 Eventos deportivos populares organizados.</t>
  </si>
  <si>
    <t>PEPO: Porcentaje de eventos populares organizados.</t>
  </si>
  <si>
    <t>3.3.1.1.6.1 Conformación de comités deportivos.</t>
  </si>
  <si>
    <t>PCDC: Porcentaje de comités deportivos conformados.</t>
  </si>
  <si>
    <t>3.3.1.1.6.2 Promoción de eventos deportivos populares realizados.</t>
  </si>
  <si>
    <t>PCEDP: Porcentaje de Ciudadanos en Eventos Deportivos Populares</t>
  </si>
  <si>
    <t>3.3.1.1.6.3 Representación en los Juegos Nacionales Populares etapa Municipal</t>
  </si>
  <si>
    <t xml:space="preserve">PDRJP: Porcentaje de Deportistas en la Representación de los Juegos Nacionales Populares etapa Municipal
</t>
  </si>
  <si>
    <t>Componente
( Coordinación de Deporte Adaptado )</t>
  </si>
  <si>
    <t>3.3.1.1.7 Organización de eventos de deporte adaptado para deportistas seleccionados.</t>
  </si>
  <si>
    <t>PDS: Porcentaje de deportistas seleccionadas(os) participantes</t>
  </si>
  <si>
    <t>3.3.1.1.7.1 Realización de los Juegos Paranacionales en la etapa Municipal.</t>
  </si>
  <si>
    <t>PAPP: Porcentaje de atletas paraolímpicos participantes.</t>
  </si>
  <si>
    <t>Trimestral</t>
  </si>
  <si>
    <t>Anual</t>
  </si>
  <si>
    <t>Semestral</t>
  </si>
  <si>
    <t>UNIDAD DE MEDIDA DEL INDICADOR: Porcentaje
UNIDAD DE MEDIDA DE LAS VARIABLE: Deportistas</t>
  </si>
  <si>
    <t>UNIDAD DE MEDIDA DEL INDICADOR: Porcentaje
UNIDAD DE MEDIDA DE LAS VARIABLE: Registros de finanzas públicas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</si>
  <si>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Recaudaciones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</si>
  <si>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Porcentaje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MEDIDA DE LA VARIABLE: Espacios deportivos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</si>
  <si>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
Espacios Deportivos</t>
  </si>
  <si>
    <t>UNIDAD DE MEDIDA DEL INDICADOR: Porcentaje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Impulsos de actividades</t>
  </si>
  <si>
    <t>UNIDAD DE LA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UNIDAD DE LA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Incentivos para talentos deportivos</t>
  </si>
  <si>
    <t xml:space="preserve"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
Asistentes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</si>
  <si>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Apoyos
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</si>
  <si>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Porcentaje.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Asistentes</t>
  </si>
  <si>
    <t xml:space="preserve"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Eventos deportivos 
</t>
  </si>
  <si>
    <t xml:space="preserve"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Eventos Deportivos 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</si>
  <si>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Deportistas</t>
  </si>
  <si>
    <t xml:space="preserve">UNIDAD DE MEDIDA: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Deportistas 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</si>
  <si>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Porcentaje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Atletas</t>
  </si>
  <si>
    <t xml:space="preserve"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Porcentaje. 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Niñas y niños 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</si>
  <si>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Eventos Populares</t>
  </si>
  <si>
    <t xml:space="preserve"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Porcentaje.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Comités 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</si>
  <si>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Porcentaje.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Ciudadanos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</si>
  <si>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Porcentaje.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Deportistas</t>
  </si>
  <si>
    <t xml:space="preserve"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
Deportistas 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</si>
  <si>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Atletas paraolímpicos</t>
  </si>
  <si>
    <t>CLAVE Y NOMBRE DEL PPA: E-PPE 3.3 PPROGRAMA DEPORTE SIN LÍMITES</t>
  </si>
  <si>
    <t>NOMBRE DE LA DEPENDENCIA QUE ATIENDE AL PROGRAMA INSTITUTO DEL DEPORTE DEL MUNICIPIO DE BENITO JUÁREZ</t>
  </si>
  <si>
    <t>CLAVE Y NOMBRE DEL PPA: E-PPA PROGRAMA DEORTE SIN LÍMITES</t>
  </si>
  <si>
    <t>UNIDAD DE LA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LA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Incentivos para talentos deportivos</t>
  </si>
  <si>
    <t xml:space="preserve"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
Asistentes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</si>
  <si>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UNIDAD DE MEDIDA DEL INDICADOR:                                                                                                                                                                                                                                                                                              Porcentaje                                                                                                                                                                                                                                                                                                                                               
UNIDAD DE MEDIDA DE LA VARIABLE:                                                                                                                                                                                                                                                                                                                                                                                                                                                                                                                                                         Apoyos</t>
  </si>
  <si>
    <t>ELABORÓ
C. Carlos Miguel Velázquez Madariaga
Coordinador Administrativo</t>
  </si>
  <si>
    <t>Coordinación Administrativa</t>
  </si>
  <si>
    <t>Coordinación de Infraestructura y mantenimiento</t>
  </si>
  <si>
    <t>Coordinación de Operaciones y Logística</t>
  </si>
  <si>
    <t>Coordinación de Deporte Federado</t>
  </si>
  <si>
    <t>Coordinación de Deporte Estudiantil</t>
  </si>
  <si>
    <t>Coordinación de Deporte Popular</t>
  </si>
  <si>
    <t>Coordinación de Deporte Adaptado</t>
  </si>
  <si>
    <t>Fin
(Dirección de Planeación Municipal )</t>
  </si>
  <si>
    <t>-</t>
  </si>
  <si>
    <t>Se aplica el presupuesto programado en el trimestre del 2025</t>
  </si>
  <si>
    <t>Este trimestre no hubo presupuesto por aplicar</t>
  </si>
  <si>
    <t xml:space="preserve">REVISÓ
Lic. José Fernando Díaz Nuñez
Director General de la Dirección General 
de Planeación Municipal </t>
  </si>
  <si>
    <t>Este trimestre sólo hubo gastos menores a las actividades programadas al siguiente trimestre.</t>
  </si>
  <si>
    <t>La meta en la actividad en el trimestre es de 0.00. Ya que no hay actividad programada.
Meta trimestral: La meta trimestral es de 0.00 ya que el evento se realiza en noviembre.
Avance trimestral:  No se obtiene un porcentaje de avance trimestral siendo de 0.00% que debido a que la actividad se realiza en el cuarto trimestre. La meta en el porcentaje anual es 0.00% por no haber actividad programada</t>
  </si>
  <si>
    <t>La meta en la actividad programada en el trimestre es de 0.00 .
Meta trimestral: La meta trimestral es de 0.00
Avance trimestral:  El porcentaje de avance trimestral es del 0%  actividad se realizada acorde a lo programado. 
La meta en el porcentaje anual es 0.00% por no haber actividad programada.</t>
  </si>
  <si>
    <t>La meta en la actividad en el trimestre es de 0.00 ya que no hay actividad programada.
Meta trimestral: La meta trimestral es de 0.00 pno hay actividad programada
Avance trimestral:  El porcentaje de avance trimestral es del 0.00%  . La meta de avance en el porcentaje anual ya es de 100.00 % de participantes.</t>
  </si>
  <si>
    <t>Meta Trimestral:  
El Índice Municipal de Todos por la Paz se integra con 3 Dimensiones y 9 subdimensiones que miden aspectos de Seguridad y Justicia, Cohesión Social y Educación para la Paz con indicadores de diferentes instituciones externas e internas al municipio . En el tercer trimestre la meta realizada se consideró igual a la programada debido a que los indicadores no han tenido actualizaciones.</t>
  </si>
  <si>
    <t xml:space="preserve">
La meta alcanzada en el trimestre fue del 77.35%, monto superado ya que la participación de deportistas y asistentes fue de buena aceptación por la promoción y convocatoria.
Justificación trimestral: La meta de deportistas participantes en el trimestre es de 5390.00 y sólo llega a 4169.00. 
La meta alcanzada en el porcentaje anual es de 55.04% deportistas y asistentes.</t>
  </si>
  <si>
    <t>Se realizan los informes y reportes conforme a la normatividad vigente
Meta trimestral: el número de reportes administrativos oficiales se cumple alcanzando la meta de 3.00 en el trimestre de los 2.00 programados.
Avance trimestral: En el trimestre se realizan los reportes programados cumpliendo el 100.00%. La meta alcanzada en el porcentaje anual es de 70.00 % de reportes administrativos.</t>
  </si>
  <si>
    <t>Se realizan recaudaciones alcanzando en el trimestre 100.00% de la meta programada.
Meta trimestral: Alcance fue de 510.00 en el trimestre de los 510.00 programados.
La meta alcanzada en el porcentaje anual es de 70.10% de recaudaciones.</t>
  </si>
  <si>
    <t>Las actividades no se realizaron en su totalidad a lo programado en porcentaje del resultado anual, debido a que no hubo ingresos de recursos en el de período fiscal para su completa ejecución.
Meta trimestral: La meta de 25.00 espacios atendidos la cual sólo se ejecuta mantenimiento en 20.00 espacios.
Avance trimestral: El avance fue del 80.00%, se da atención a 20.00 instalaciones deportivas. 
La meta alcanzada en el porcentaje anual es de 33.94 % de espacios deportivos atendidos.</t>
  </si>
  <si>
    <t>La meta programada no se supera debido al cambio y la calendarización de eventos deportivos.
Meta trimestral: de 4500.00 impulsos deportivos se  llega a 2883.00 con porcentage de 64.07% .
La meta alcanzada en el porcentaje anual es de 36..21 % de impulsos de actividades deportivas.</t>
  </si>
  <si>
    <t>Meta trimestral: La meta se supera con 638.00 incentivos con un programado de 500.00 incentivos deportivos entregados, incluyendo equipos que recibieron material deportivo o apoyo en transportación. No se cumplieron los requisitos para ser otorgados más incentivos u apoyos.
Avance trimestral: El avance a lo programado de 127.60% fue muy por encima de la meta. 
La meta alcanzada en el porcentaje anual es superada con el 204.88 % de incentivos deportivos.</t>
  </si>
  <si>
    <t>La meta programada no se supera con el 56.13%.
Meta trimestral: de 4000.00 impulsos deportivos no se supera con 2245.00 debido a cambio de calendarización de acciones en las actividades deportivas.
Avance trimestral: El avance trimestral es de 56.13% debido a la recalendarización de los eventos deportivos. 
La meta alcanzada en el porcentaje anual es de 97.89 % de asistencia.</t>
  </si>
  <si>
    <t>Se realizan actividades deportivas en coordinación con el Instituto del Deporte y la organización de más eventos de los agendados superando el porcentaje que resultó con el 146.67%. 
Meta trimestral: La meta de 15.00 eventos deportivos se supera en el trimestre llegando a 22.00 eventos deportivos organizados por iniciativa privada y asociaciones en coordinación con el Instituto del Deporte.
Avance trimestral: El avance porcentual es del 146.67% superior a lo programado ya que se realizan y oganiza un mayor número de eventos deportivos coordinados con el Instituto del Deporte. 
La meta alcanzada en el porcentaje anual es de 91.67% de eventos deportivos.</t>
  </si>
  <si>
    <t>La meta en la actividad en el trimestre es de 350.00 inscritos en la actividad programada.
Meta trimestral: La meta trimestral es de 350.00 siendo superada con 520.00
Avance trimestral:  El porcentaje de avance trimestral es del 148.57% . 
La meta de avance en el porcentaje anual con respecto a este trimestre es de 80.28 % de participantes.</t>
  </si>
  <si>
    <t>La meta en la actividad en el trimestre es de 350.00 inscritos en la actividad programada.
Meta trimestral: La meta trimestral es de 350.00 siendo superada con 520.00
Avance trimestral:  El porcentaje de avance trimestral es del 148.57% . 
La meta de avance en el porcentaje anual con respecto a este trimestre es de 148.57 % de participantes.</t>
  </si>
  <si>
    <t>Se realiza un 314.29% de lo programado en eventos populares, ya que realizaron eventos adicionales agendados. 
Meta trimestral: La meta trimestral es de 7.00 eventos en el trimestre, la meta se supera con 22.00 eventos.
Avance trimestral: Se supera el avance llegando al porcentaje del 314.29% en los eventos populares,, torneos convocados. 
La meta alcanzada en el porcentaje anual es de 170.00% de eventos</t>
  </si>
  <si>
    <t>La meta en los comités deportivos fue inferior debido a que se reprogramó la actividad en las zonas programadas y por ser mejor  logísticamente.
Meta trimestral: La meta en el trimestre es de 42.86% de 3 actividades realizadas debido a su reprogramación por cuestiones de logística.
El avance en la meta anual alcanzada con respeto al trimestre es un porcentaje de 35.00% de comités deportivos.</t>
  </si>
  <si>
    <t>Se realizan eventos populares con la participación de 600.00 deportistas y promotores del deporte.
Meta trimestral: La meta en el trimestre es de 400.00 ciudadanos y se logra superar con 600.00 ciudadanos participantes, debido a una mayor promoción y aceptación de los deportistas. 
Avance trimestral: El porcentaje de avance de ciudadanos participantes en eventos es de 150% en el trimestre, derivado de un magno torneos realizado y la aceptación a su convocatoria.
La meta alcanzada en el porcentaje anual es de 259.74% de ciudadanos participantes.</t>
  </si>
  <si>
    <t>La meta en la actividad programada en el trimestre es de 20.00 deportistas siendo superada con 46.00
Avance en la Meta trimestral: La meta trimestral es de 20.00 la cual es superada con el 230.00%
La meta en el porcentaje anual es superada con el 143.33% de avance de lo programado.</t>
  </si>
  <si>
    <t>La meta en el componente programado se cumple en el trimestre con 120.00 deportistas seleccionados.
Avance en la Meta trimestral: La meta trimestral es de 120.00 deportistas cumpliendo el 100.00% de lo programado.
La meta del trimestres con respecto a el porcentaje anual es 100.00% al cumplirse la actividad programada con el número de selecionados.</t>
  </si>
  <si>
    <t>AUTORIZÓ
Mtro. Alejandro Luna López
Director General</t>
  </si>
  <si>
    <r>
      <rPr>
        <b/>
        <sz val="11"/>
        <rFont val="Arial"/>
        <family val="2"/>
      </rPr>
      <t xml:space="preserve">3.3.1 </t>
    </r>
    <r>
      <rPr>
        <sz val="11"/>
        <rFont val="Arial"/>
        <family val="2"/>
      </rPr>
      <t>Contribuir a una sociedad más segura, cohesionada y pacífica en el municipio de Benito Juárez mediante estrategias de prevención de la violencia, impulso a la convivencia y fortalecimiento del bienestar social”.</t>
    </r>
  </si>
  <si>
    <r>
      <rPr>
        <b/>
        <sz val="11"/>
        <rFont val="Arial"/>
        <family val="2"/>
      </rPr>
      <t>I_TOD_PAZ:</t>
    </r>
    <r>
      <rPr>
        <sz val="11"/>
        <rFont val="Arial"/>
        <family val="2"/>
      </rPr>
      <t xml:space="preserve"> Índice de Todos por la Paz</t>
    </r>
  </si>
  <si>
    <r>
      <rPr>
        <b/>
        <sz val="11"/>
        <rFont val="Arial"/>
        <family val="2"/>
      </rPr>
      <t xml:space="preserve">Unidad de medida del indicador: </t>
    </r>
    <r>
      <rPr>
        <sz val="11"/>
        <rFont val="Arial"/>
        <family val="2"/>
      </rPr>
      <t xml:space="preserve">
Porcentaje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</si>
</sst>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24"/>
      <color theme="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7EFCE"/>
        <bgColor indexed="64"/>
      </patternFill>
    </fill>
    <fill>
      <patternFill patternType="solid">
        <fgColor rgb="FFFFEB9C"/>
        <bgColor rgb="FFF2F2F2"/>
      </patternFill>
    </fill>
    <fill>
      <patternFill patternType="solid">
        <fgColor rgb="FF30BDE9"/>
        <bgColor indexed="64"/>
      </patternFill>
    </fill>
    <fill>
      <patternFill patternType="solid">
        <fgColor rgb="FF30BDE9"/>
        <bgColor rgb="FF000000"/>
      </patternFill>
    </fill>
    <fill>
      <patternFill patternType="solid">
        <fgColor rgb="FF98DEF4"/>
        <bgColor rgb="FF000000"/>
      </patternFill>
    </fill>
    <fill>
      <patternFill patternType="solid">
        <fgColor rgb="FF98DEF4"/>
        <bgColor indexed="64"/>
      </patternFill>
    </fill>
  </fills>
  <borders count="71">
    <border>
      <left/>
      <right/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4">
    <xf numFmtId="0" fontId="0" fillId="0" borderId="0" xfId="0"/>
    <xf numFmtId="10" fontId="0" fillId="4" borderId="12" xfId="0" applyNumberFormat="1" applyFill="1" applyBorder="1" applyAlignment="1">
      <alignment horizontal="center" vertical="center" wrapText="1"/>
    </xf>
    <xf numFmtId="10" fontId="0" fillId="4" borderId="11" xfId="0" applyNumberFormat="1" applyFill="1" applyBorder="1" applyAlignment="1">
      <alignment horizontal="center" vertical="center" wrapText="1"/>
    </xf>
    <xf numFmtId="10" fontId="0" fillId="4" borderId="13" xfId="0" applyNumberForma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0" fontId="0" fillId="4" borderId="19" xfId="0" applyNumberFormat="1" applyFill="1" applyBorder="1" applyAlignment="1">
      <alignment horizontal="center" vertical="center" wrapText="1"/>
    </xf>
    <xf numFmtId="10" fontId="0" fillId="4" borderId="20" xfId="0" applyNumberFormat="1" applyFill="1" applyBorder="1" applyAlignment="1">
      <alignment horizontal="center" vertical="center" wrapText="1"/>
    </xf>
    <xf numFmtId="10" fontId="0" fillId="4" borderId="21" xfId="0" applyNumberForma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justify" vertical="center" wrapText="1"/>
    </xf>
    <xf numFmtId="0" fontId="3" fillId="3" borderId="23" xfId="0" applyFont="1" applyFill="1" applyBorder="1" applyAlignment="1">
      <alignment horizontal="justify" vertical="center" wrapText="1"/>
    </xf>
    <xf numFmtId="0" fontId="4" fillId="3" borderId="23" xfId="0" applyFont="1" applyFill="1" applyBorder="1" applyAlignment="1">
      <alignment horizontal="center" vertical="center" wrapText="1"/>
    </xf>
    <xf numFmtId="10" fontId="0" fillId="4" borderId="31" xfId="0" applyNumberForma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3" fillId="2" borderId="35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36" xfId="0" applyNumberFormat="1" applyFont="1" applyFill="1" applyBorder="1" applyAlignment="1">
      <alignment horizontal="center" vertical="center" wrapText="1"/>
    </xf>
    <xf numFmtId="10" fontId="0" fillId="4" borderId="37" xfId="0" applyNumberFormat="1" applyFill="1" applyBorder="1" applyAlignment="1">
      <alignment horizontal="center" vertical="center" wrapText="1"/>
    </xf>
    <xf numFmtId="3" fontId="3" fillId="2" borderId="39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3" fontId="3" fillId="2" borderId="40" xfId="0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36" xfId="1" applyFont="1" applyFill="1" applyBorder="1" applyAlignment="1">
      <alignment horizontal="center" vertical="center" wrapText="1"/>
    </xf>
    <xf numFmtId="44" fontId="3" fillId="2" borderId="41" xfId="1" applyFont="1" applyFill="1" applyBorder="1" applyAlignment="1">
      <alignment horizontal="center" vertical="center" wrapText="1"/>
    </xf>
    <xf numFmtId="44" fontId="3" fillId="2" borderId="42" xfId="1" applyFont="1" applyFill="1" applyBorder="1" applyAlignment="1">
      <alignment horizontal="center" vertical="center" wrapText="1"/>
    </xf>
    <xf numFmtId="44" fontId="3" fillId="2" borderId="22" xfId="1" applyFont="1" applyFill="1" applyBorder="1" applyAlignment="1">
      <alignment horizontal="center" vertical="center" wrapText="1"/>
    </xf>
    <xf numFmtId="44" fontId="3" fillId="2" borderId="23" xfId="1" applyFont="1" applyFill="1" applyBorder="1" applyAlignment="1">
      <alignment horizontal="center" vertical="center" wrapText="1"/>
    </xf>
    <xf numFmtId="44" fontId="3" fillId="2" borderId="40" xfId="1" applyFont="1" applyFill="1" applyBorder="1" applyAlignment="1">
      <alignment horizontal="center" vertical="center" wrapText="1"/>
    </xf>
    <xf numFmtId="44" fontId="3" fillId="2" borderId="43" xfId="1" applyFont="1" applyFill="1" applyBorder="1" applyAlignment="1">
      <alignment horizontal="center" vertical="center" wrapText="1"/>
    </xf>
    <xf numFmtId="44" fontId="3" fillId="2" borderId="44" xfId="1" applyFont="1" applyFill="1" applyBorder="1" applyAlignment="1">
      <alignment horizontal="center" vertical="center" wrapText="1"/>
    </xf>
    <xf numFmtId="0" fontId="12" fillId="0" borderId="0" xfId="0" applyFont="1"/>
    <xf numFmtId="0" fontId="0" fillId="7" borderId="0" xfId="0" applyFill="1"/>
    <xf numFmtId="0" fontId="0" fillId="0" borderId="0" xfId="0" applyAlignment="1">
      <alignment wrapText="1"/>
    </xf>
    <xf numFmtId="0" fontId="0" fillId="6" borderId="0" xfId="0" applyFill="1"/>
    <xf numFmtId="10" fontId="0" fillId="4" borderId="38" xfId="0" applyNumberFormat="1" applyFill="1" applyBorder="1" applyAlignment="1">
      <alignment horizontal="center" vertical="center" wrapText="1"/>
    </xf>
    <xf numFmtId="3" fontId="3" fillId="5" borderId="35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3" fontId="3" fillId="5" borderId="36" xfId="0" applyNumberFormat="1" applyFont="1" applyFill="1" applyBorder="1" applyAlignment="1">
      <alignment horizontal="center" vertical="center" wrapText="1"/>
    </xf>
    <xf numFmtId="10" fontId="0" fillId="4" borderId="47" xfId="0" applyNumberFormat="1" applyFill="1" applyBorder="1" applyAlignment="1">
      <alignment horizontal="center" vertical="center" wrapText="1"/>
    </xf>
    <xf numFmtId="10" fontId="0" fillId="8" borderId="47" xfId="0" applyNumberFormat="1" applyFill="1" applyBorder="1" applyAlignment="1">
      <alignment horizontal="center" vertical="center" wrapText="1"/>
    </xf>
    <xf numFmtId="10" fontId="0" fillId="8" borderId="38" xfId="0" applyNumberFormat="1" applyFill="1" applyBorder="1" applyAlignment="1">
      <alignment horizontal="center" vertical="center" wrapText="1"/>
    </xf>
    <xf numFmtId="10" fontId="0" fillId="8" borderId="37" xfId="0" applyNumberForma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justify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3" fontId="3" fillId="5" borderId="51" xfId="0" applyNumberFormat="1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2" fontId="6" fillId="9" borderId="17" xfId="0" applyNumberFormat="1" applyFont="1" applyFill="1" applyBorder="1" applyAlignment="1">
      <alignment vertical="center" wrapText="1"/>
    </xf>
    <xf numFmtId="2" fontId="6" fillId="9" borderId="18" xfId="0" applyNumberFormat="1" applyFont="1" applyFill="1" applyBorder="1" applyAlignment="1">
      <alignment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2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left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9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justify" vertical="center" wrapText="1"/>
    </xf>
    <xf numFmtId="2" fontId="3" fillId="12" borderId="27" xfId="0" applyNumberFormat="1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justify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vertical="center" wrapText="1"/>
    </xf>
    <xf numFmtId="1" fontId="7" fillId="0" borderId="59" xfId="0" applyNumberFormat="1" applyFont="1" applyBorder="1" applyAlignment="1">
      <alignment horizontal="center" vertical="center" wrapText="1"/>
    </xf>
    <xf numFmtId="3" fontId="3" fillId="5" borderId="60" xfId="0" applyNumberFormat="1" applyFont="1" applyFill="1" applyBorder="1" applyAlignment="1">
      <alignment horizontal="center" vertical="center" wrapText="1"/>
    </xf>
    <xf numFmtId="3" fontId="3" fillId="5" borderId="61" xfId="0" applyNumberFormat="1" applyFont="1" applyFill="1" applyBorder="1" applyAlignment="1">
      <alignment horizontal="center" vertical="center" wrapText="1"/>
    </xf>
    <xf numFmtId="10" fontId="0" fillId="8" borderId="62" xfId="0" applyNumberFormat="1" applyFill="1" applyBorder="1" applyAlignment="1">
      <alignment horizontal="center" vertical="center" wrapText="1"/>
    </xf>
    <xf numFmtId="10" fontId="0" fillId="4" borderId="62" xfId="0" applyNumberFormat="1" applyFill="1" applyBorder="1" applyAlignment="1">
      <alignment horizontal="center" vertical="center" wrapText="1"/>
    </xf>
    <xf numFmtId="2" fontId="3" fillId="12" borderId="7" xfId="0" applyNumberFormat="1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justify" vertical="center" wrapText="1"/>
    </xf>
    <xf numFmtId="44" fontId="3" fillId="2" borderId="51" xfId="1" applyFont="1" applyFill="1" applyBorder="1" applyAlignment="1">
      <alignment horizontal="center" vertical="center" wrapText="1"/>
    </xf>
    <xf numFmtId="0" fontId="5" fillId="5" borderId="67" xfId="0" applyFont="1" applyFill="1" applyBorder="1" applyAlignment="1">
      <alignment vertical="center" wrapText="1"/>
    </xf>
    <xf numFmtId="164" fontId="4" fillId="3" borderId="65" xfId="0" applyNumberFormat="1" applyFont="1" applyFill="1" applyBorder="1" applyAlignment="1">
      <alignment horizontal="center" vertical="center" wrapText="1"/>
    </xf>
    <xf numFmtId="164" fontId="4" fillId="3" borderId="68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164" fontId="7" fillId="3" borderId="33" xfId="1" applyNumberFormat="1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left" vertical="center" wrapText="1"/>
    </xf>
    <xf numFmtId="0" fontId="4" fillId="12" borderId="25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2" fontId="5" fillId="9" borderId="54" xfId="0" applyNumberFormat="1" applyFont="1" applyFill="1" applyBorder="1" applyAlignment="1">
      <alignment horizontal="center" vertical="center" wrapText="1"/>
    </xf>
    <xf numFmtId="2" fontId="3" fillId="5" borderId="5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4" fillId="12" borderId="54" xfId="0" applyNumberFormat="1" applyFont="1" applyFill="1" applyBorder="1" applyAlignment="1">
      <alignment horizontal="center" vertical="center" wrapText="1"/>
    </xf>
    <xf numFmtId="2" fontId="3" fillId="2" borderId="5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3" fillId="3" borderId="54" xfId="0" applyNumberFormat="1" applyFont="1" applyFill="1" applyBorder="1" applyAlignment="1">
      <alignment horizontal="center" vertical="center" wrapText="1"/>
    </xf>
    <xf numFmtId="2" fontId="3" fillId="3" borderId="55" xfId="0" applyNumberFormat="1" applyFont="1" applyFill="1" applyBorder="1" applyAlignment="1">
      <alignment horizontal="center" vertical="center" wrapText="1"/>
    </xf>
    <xf numFmtId="2" fontId="3" fillId="2" borderId="52" xfId="0" applyNumberFormat="1" applyFont="1" applyFill="1" applyBorder="1" applyAlignment="1">
      <alignment horizontal="center" vertical="center" wrapText="1"/>
    </xf>
    <xf numFmtId="2" fontId="3" fillId="2" borderId="23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3" fontId="7" fillId="5" borderId="5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10" fontId="1" fillId="5" borderId="53" xfId="0" applyNumberFormat="1" applyFont="1" applyFill="1" applyBorder="1" applyAlignment="1">
      <alignment horizontal="center" vertical="center" wrapText="1"/>
    </xf>
    <xf numFmtId="10" fontId="7" fillId="0" borderId="59" xfId="0" applyNumberFormat="1" applyFont="1" applyBorder="1" applyAlignment="1">
      <alignment horizontal="center" vertical="center" wrapText="1"/>
    </xf>
    <xf numFmtId="10" fontId="3" fillId="5" borderId="60" xfId="0" applyNumberFormat="1" applyFont="1" applyFill="1" applyBorder="1" applyAlignment="1">
      <alignment horizontal="center" vertical="center" wrapText="1"/>
    </xf>
    <xf numFmtId="10" fontId="3" fillId="5" borderId="61" xfId="0" applyNumberFormat="1" applyFont="1" applyFill="1" applyBorder="1" applyAlignment="1">
      <alignment horizontal="center" vertical="center" wrapText="1"/>
    </xf>
    <xf numFmtId="10" fontId="0" fillId="4" borderId="69" xfId="0" applyNumberForma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justify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vertical="center" wrapText="1"/>
    </xf>
    <xf numFmtId="10" fontId="7" fillId="5" borderId="61" xfId="2" applyNumberFormat="1" applyFont="1" applyFill="1" applyBorder="1" applyAlignment="1">
      <alignment horizontal="center" vertical="center" wrapText="1"/>
    </xf>
    <xf numFmtId="10" fontId="14" fillId="4" borderId="47" xfId="0" applyNumberFormat="1" applyFont="1" applyFill="1" applyBorder="1" applyAlignment="1">
      <alignment horizontal="center" vertical="center" wrapText="1"/>
    </xf>
    <xf numFmtId="3" fontId="7" fillId="5" borderId="61" xfId="0" applyNumberFormat="1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justify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10" fontId="14" fillId="8" borderId="37" xfId="0" applyNumberFormat="1" applyFont="1" applyFill="1" applyBorder="1" applyAlignment="1">
      <alignment horizontal="center" vertical="center" wrapText="1"/>
    </xf>
    <xf numFmtId="10" fontId="14" fillId="4" borderId="37" xfId="0" applyNumberFormat="1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left" vertical="center" wrapText="1"/>
    </xf>
    <xf numFmtId="2" fontId="1" fillId="5" borderId="5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5" borderId="10" xfId="0" applyNumberFormat="1" applyFont="1" applyFill="1" applyBorder="1" applyAlignment="1">
      <alignment horizontal="center" vertical="center" wrapText="1"/>
    </xf>
    <xf numFmtId="2" fontId="1" fillId="5" borderId="35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5" borderId="36" xfId="0" applyNumberFormat="1" applyFont="1" applyFill="1" applyBorder="1" applyAlignment="1">
      <alignment horizontal="center" vertical="center" wrapText="1"/>
    </xf>
    <xf numFmtId="10" fontId="15" fillId="4" borderId="47" xfId="0" applyNumberFormat="1" applyFont="1" applyFill="1" applyBorder="1" applyAlignment="1">
      <alignment horizontal="center" vertical="center" wrapText="1"/>
    </xf>
    <xf numFmtId="10" fontId="15" fillId="4" borderId="38" xfId="0" applyNumberFormat="1" applyFont="1" applyFill="1" applyBorder="1" applyAlignment="1">
      <alignment horizontal="center" vertical="center" wrapText="1"/>
    </xf>
    <xf numFmtId="2" fontId="1" fillId="2" borderId="5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4" fontId="1" fillId="2" borderId="3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6" xfId="0" applyNumberFormat="1" applyFont="1" applyFill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24" xfId="0" applyNumberFormat="1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4" fontId="1" fillId="2" borderId="40" xfId="0" applyNumberFormat="1" applyFont="1" applyFill="1" applyBorder="1" applyAlignment="1">
      <alignment horizontal="center" vertical="center" wrapText="1"/>
    </xf>
    <xf numFmtId="10" fontId="15" fillId="4" borderId="70" xfId="0" applyNumberFormat="1" applyFont="1" applyFill="1" applyBorder="1" applyAlignment="1">
      <alignment horizontal="center" vertical="center" wrapText="1"/>
    </xf>
    <xf numFmtId="10" fontId="15" fillId="4" borderId="62" xfId="0" applyNumberFormat="1" applyFont="1" applyFill="1" applyBorder="1" applyAlignment="1">
      <alignment horizontal="center" vertical="center" wrapText="1"/>
    </xf>
    <xf numFmtId="10" fontId="12" fillId="4" borderId="70" xfId="0" applyNumberFormat="1" applyFont="1" applyFill="1" applyBorder="1" applyAlignment="1">
      <alignment horizontal="center" vertical="center" wrapText="1"/>
    </xf>
    <xf numFmtId="10" fontId="12" fillId="4" borderId="38" xfId="0" applyNumberFormat="1" applyFont="1" applyFill="1" applyBorder="1" applyAlignment="1">
      <alignment horizontal="center" vertical="center" wrapText="1"/>
    </xf>
    <xf numFmtId="10" fontId="12" fillId="4" borderId="62" xfId="0" applyNumberFormat="1" applyFont="1" applyFill="1" applyBorder="1" applyAlignment="1">
      <alignment horizontal="center" vertical="center" wrapText="1"/>
    </xf>
    <xf numFmtId="2" fontId="1" fillId="9" borderId="54" xfId="0" applyNumberFormat="1" applyFont="1" applyFill="1" applyBorder="1" applyAlignment="1">
      <alignment horizontal="center" vertical="center" wrapText="1"/>
    </xf>
    <xf numFmtId="2" fontId="1" fillId="12" borderId="54" xfId="0" applyNumberFormat="1" applyFont="1" applyFill="1" applyBorder="1" applyAlignment="1">
      <alignment horizontal="center" vertical="center" wrapText="1"/>
    </xf>
    <xf numFmtId="10" fontId="1" fillId="0" borderId="29" xfId="0" applyNumberFormat="1" applyFont="1" applyBorder="1" applyAlignment="1">
      <alignment horizontal="center" vertical="center" wrapText="1"/>
    </xf>
    <xf numFmtId="2" fontId="1" fillId="3" borderId="54" xfId="0" applyNumberFormat="1" applyFont="1" applyFill="1" applyBorder="1" applyAlignment="1">
      <alignment horizontal="center" vertical="center" wrapText="1"/>
    </xf>
    <xf numFmtId="2" fontId="1" fillId="3" borderId="55" xfId="0" applyNumberFormat="1" applyFont="1" applyFill="1" applyBorder="1" applyAlignment="1">
      <alignment horizontal="center" vertical="center" wrapText="1"/>
    </xf>
    <xf numFmtId="10" fontId="1" fillId="0" borderId="59" xfId="0" applyNumberFormat="1" applyFont="1" applyBorder="1" applyAlignment="1">
      <alignment horizontal="center" vertical="center" wrapText="1"/>
    </xf>
    <xf numFmtId="10" fontId="1" fillId="5" borderId="60" xfId="0" applyNumberFormat="1" applyFont="1" applyFill="1" applyBorder="1" applyAlignment="1">
      <alignment horizontal="center" vertical="center" wrapText="1"/>
    </xf>
    <xf numFmtId="10" fontId="1" fillId="5" borderId="61" xfId="0" applyNumberFormat="1" applyFont="1" applyFill="1" applyBorder="1" applyAlignment="1">
      <alignment horizontal="center" vertical="center" wrapText="1"/>
    </xf>
    <xf numFmtId="10" fontId="1" fillId="0" borderId="59" xfId="2" applyNumberFormat="1" applyFont="1" applyBorder="1" applyAlignment="1">
      <alignment horizontal="center" vertical="center" wrapText="1"/>
    </xf>
    <xf numFmtId="10" fontId="1" fillId="5" borderId="60" xfId="2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2" fontId="5" fillId="9" borderId="14" xfId="0" applyNumberFormat="1" applyFont="1" applyFill="1" applyBorder="1" applyAlignment="1">
      <alignment horizontal="center" vertical="center" wrapText="1"/>
    </xf>
    <xf numFmtId="2" fontId="5" fillId="9" borderId="63" xfId="0" applyNumberFormat="1" applyFont="1" applyFill="1" applyBorder="1" applyAlignment="1">
      <alignment horizontal="center" vertical="center" wrapText="1"/>
    </xf>
    <xf numFmtId="2" fontId="5" fillId="9" borderId="17" xfId="0" applyNumberFormat="1" applyFont="1" applyFill="1" applyBorder="1" applyAlignment="1">
      <alignment horizontal="center" vertical="center" wrapText="1"/>
    </xf>
    <xf numFmtId="2" fontId="5" fillId="9" borderId="64" xfId="0" applyNumberFormat="1" applyFont="1" applyFill="1" applyBorder="1" applyAlignment="1">
      <alignment horizontal="center" vertical="center" wrapText="1"/>
    </xf>
    <xf numFmtId="2" fontId="5" fillId="9" borderId="7" xfId="0" applyNumberFormat="1" applyFont="1" applyFill="1" applyBorder="1" applyAlignment="1">
      <alignment horizontal="center" vertical="center" wrapText="1"/>
    </xf>
    <xf numFmtId="2" fontId="5" fillId="9" borderId="8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10" fillId="9" borderId="7" xfId="0" applyNumberFormat="1" applyFont="1" applyFill="1" applyBorder="1" applyAlignment="1">
      <alignment horizontal="center" vertical="center" wrapText="1"/>
    </xf>
    <xf numFmtId="2" fontId="10" fillId="9" borderId="8" xfId="0" applyNumberFormat="1" applyFont="1" applyFill="1" applyBorder="1" applyAlignment="1">
      <alignment horizontal="center" vertical="center" wrapText="1"/>
    </xf>
    <xf numFmtId="2" fontId="10" fillId="9" borderId="9" xfId="0" applyNumberFormat="1" applyFont="1" applyFill="1" applyBorder="1" applyAlignment="1">
      <alignment horizontal="center" vertical="center" wrapText="1"/>
    </xf>
    <xf numFmtId="2" fontId="6" fillId="9" borderId="14" xfId="0" applyNumberFormat="1" applyFont="1" applyFill="1" applyBorder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center" vertical="center" wrapText="1"/>
    </xf>
    <xf numFmtId="2" fontId="6" fillId="9" borderId="28" xfId="0" applyNumberFormat="1" applyFont="1" applyFill="1" applyBorder="1" applyAlignment="1">
      <alignment horizontal="center" vertical="center" wrapText="1"/>
    </xf>
    <xf numFmtId="2" fontId="6" fillId="9" borderId="0" xfId="0" applyNumberFormat="1" applyFont="1" applyFill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2" fontId="4" fillId="12" borderId="16" xfId="0" applyNumberFormat="1" applyFont="1" applyFill="1" applyBorder="1" applyAlignment="1">
      <alignment horizontal="center" vertical="center" wrapText="1"/>
    </xf>
    <xf numFmtId="2" fontId="4" fillId="12" borderId="15" xfId="0" applyNumberFormat="1" applyFont="1" applyFill="1" applyBorder="1" applyAlignment="1">
      <alignment horizontal="center" vertical="center" wrapText="1"/>
    </xf>
    <xf numFmtId="2" fontId="5" fillId="9" borderId="9" xfId="0" applyNumberFormat="1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justify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6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8DEF4"/>
      <color rgb="FF30BDE9"/>
      <color rgb="FFEAB91F"/>
      <color rgb="FFFFEB9C"/>
      <color rgb="FF006600"/>
      <color rgb="FF0033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364991</xdr:colOff>
      <xdr:row>1</xdr:row>
      <xdr:rowOff>50715</xdr:rowOff>
    </xdr:from>
    <xdr:to>
      <xdr:col>2</xdr:col>
      <xdr:colOff>670909</xdr:colOff>
      <xdr:row>11</xdr:row>
      <xdr:rowOff>194129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82" y="108345"/>
          <a:ext cx="1890749" cy="268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1170775</xdr:colOff>
      <xdr:row>3</xdr:row>
      <xdr:rowOff>200185</xdr:rowOff>
    </xdr:from>
    <xdr:to>
      <xdr:col>3</xdr:col>
      <xdr:colOff>1210315</xdr:colOff>
      <xdr:row>10</xdr:row>
      <xdr:rowOff>56830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6B859F-0C41-463E-8BEA-63CFE56C5103}"/>
            </a:ext>
            <a:ext uri="{147F2762-F138-4A5C-976F-8EAC2B608ADB}">
              <a16:predDERef xmlns:a16="http://schemas.microsoft.com/office/drawing/2014/main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159019" y="507546"/>
          <a:ext cx="2190990" cy="2123435"/>
        </a:xfrm>
        <a:prstGeom prst="rect">
          <a:avLst/>
        </a:prstGeom>
      </xdr:spPr>
    </xdr:pic>
    <xdr:clientData/>
  </xdr:twoCellAnchor>
  <xdr:twoCellAnchor>
    <xdr:from>
      <xdr:col>21</xdr:col>
      <xdr:colOff>941294</xdr:colOff>
      <xdr:row>3</xdr:row>
      <xdr:rowOff>246530</xdr:rowOff>
    </xdr:from>
    <xdr:to>
      <xdr:col>23</xdr:col>
      <xdr:colOff>2049717</xdr:colOff>
      <xdr:row>8</xdr:row>
      <xdr:rowOff>70118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529207-9A7F-B532-6914-DFC7127B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90824" y="459442"/>
          <a:ext cx="3181511" cy="1840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F7F65-0CEF-4FBC-870B-E65450508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703" y="47288"/>
          <a:ext cx="2275637" cy="3223336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6D6812-8140-4553-BBAE-C0F2CE619605}"/>
            </a:ext>
            <a:ext uri="{147F2762-F138-4A5C-976F-8EAC2B608ADB}">
              <a16:predDERef xmlns:a16="http://schemas.microsoft.com/office/drawing/2014/main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546101" y="557493"/>
          <a:ext cx="2341470" cy="2139763"/>
        </a:xfrm>
        <a:prstGeom prst="rect">
          <a:avLst/>
        </a:prstGeom>
      </xdr:spPr>
    </xdr:pic>
    <xdr:clientData/>
  </xdr:twoCellAnchor>
  <xdr:twoCellAnchor>
    <xdr:from>
      <xdr:col>22</xdr:col>
      <xdr:colOff>1325496</xdr:colOff>
      <xdr:row>3</xdr:row>
      <xdr:rowOff>153680</xdr:rowOff>
    </xdr:from>
    <xdr:to>
      <xdr:col>23</xdr:col>
      <xdr:colOff>3329781</xdr:colOff>
      <xdr:row>6</xdr:row>
      <xdr:rowOff>240126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DA88F8-EC90-65AE-5392-372BC93F3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9353" y="729983"/>
          <a:ext cx="3339387" cy="1584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FD8585-2060-4A08-940D-56657BA94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703" y="47288"/>
          <a:ext cx="2275637" cy="3223336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54FB16-4F2C-4432-9991-AA6C4BA701EB}"/>
            </a:ext>
            <a:ext uri="{147F2762-F138-4A5C-976F-8EAC2B608ADB}">
              <a16:predDERef xmlns:a16="http://schemas.microsoft.com/office/drawing/2014/main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546101" y="557493"/>
          <a:ext cx="2341470" cy="2139763"/>
        </a:xfrm>
        <a:prstGeom prst="rect">
          <a:avLst/>
        </a:prstGeom>
      </xdr:spPr>
    </xdr:pic>
    <xdr:clientData/>
  </xdr:twoCellAnchor>
  <xdr:twoCellAnchor>
    <xdr:from>
      <xdr:col>23</xdr:col>
      <xdr:colOff>33617</xdr:colOff>
      <xdr:row>3</xdr:row>
      <xdr:rowOff>378200</xdr:rowOff>
    </xdr:from>
    <xdr:to>
      <xdr:col>23</xdr:col>
      <xdr:colOff>3503428</xdr:colOff>
      <xdr:row>8</xdr:row>
      <xdr:rowOff>8405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33FE45-BFB6-8B89-6E31-27DB436CF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11801" y="941295"/>
          <a:ext cx="3469811" cy="1655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topLeftCell="G15" zoomScale="70" zoomScaleNormal="70" workbookViewId="0">
      <selection activeCell="V16" sqref="V16"/>
    </sheetView>
  </sheetViews>
  <sheetFormatPr baseColWidth="10" defaultColWidth="11.453125" defaultRowHeight="14.5" x14ac:dyDescent="0.35"/>
  <cols>
    <col min="1" max="1" width="2.26953125" hidden="1" customWidth="1"/>
    <col min="2" max="2" width="21.453125" customWidth="1"/>
    <col min="3" max="3" width="28.81640625" customWidth="1"/>
    <col min="4" max="4" width="18.1796875" customWidth="1"/>
    <col min="5" max="5" width="22.54296875" customWidth="1"/>
    <col min="6" max="6" width="26.26953125" customWidth="1"/>
    <col min="7" max="7" width="14.81640625" customWidth="1"/>
    <col min="8" max="9" width="15.1796875" customWidth="1"/>
    <col min="10" max="10" width="14.81640625" customWidth="1"/>
    <col min="11" max="11" width="14.90625" customWidth="1"/>
    <col min="12" max="12" width="14.81640625" customWidth="1"/>
    <col min="13" max="13" width="13.7265625" customWidth="1"/>
    <col min="14" max="14" width="13.54296875" customWidth="1"/>
    <col min="15" max="15" width="13.6328125" customWidth="1"/>
    <col min="16" max="16" width="13" customWidth="1"/>
    <col min="17" max="17" width="13.1796875" customWidth="1"/>
    <col min="18" max="18" width="13.36328125" customWidth="1"/>
    <col min="19" max="20" width="13.6328125" customWidth="1"/>
    <col min="21" max="22" width="13.90625" customWidth="1"/>
    <col min="23" max="23" width="14.08984375" customWidth="1"/>
    <col min="24" max="24" width="46" customWidth="1"/>
    <col min="25" max="25" width="21.7265625" customWidth="1"/>
    <col min="26" max="26" width="49.453125" style="119" customWidth="1"/>
  </cols>
  <sheetData>
    <row r="1" spans="2:26" ht="4.9000000000000004" customHeight="1" x14ac:dyDescent="0.35"/>
    <row r="2" spans="2:26" ht="4.9000000000000004" customHeight="1" x14ac:dyDescent="0.35"/>
    <row r="3" spans="2:26" ht="8" customHeight="1" thickBot="1" x14ac:dyDescent="0.4"/>
    <row r="4" spans="2:26" ht="63" customHeight="1" x14ac:dyDescent="0.35">
      <c r="E4" s="191" t="s">
        <v>0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</row>
    <row r="5" spans="2:26" ht="30" customHeight="1" x14ac:dyDescent="0.35">
      <c r="E5" s="193" t="s">
        <v>1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</row>
    <row r="6" spans="2:26" ht="26.25" customHeight="1" x14ac:dyDescent="0.35">
      <c r="E6" s="193" t="s">
        <v>150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</row>
    <row r="7" spans="2:26" ht="26.25" customHeight="1" x14ac:dyDescent="0.35">
      <c r="E7" s="193" t="s">
        <v>151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</row>
    <row r="8" spans="2:26" ht="15.75" customHeight="1" thickBot="1" x14ac:dyDescent="0.4"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2:26" ht="10.25" customHeight="1" x14ac:dyDescent="0.35"/>
    <row r="10" spans="2:26" ht="9.75" customHeight="1" x14ac:dyDescent="0.35"/>
    <row r="11" spans="2:26" ht="9" customHeight="1" thickBot="1" x14ac:dyDescent="0.4"/>
    <row r="12" spans="2:26" ht="26.25" customHeight="1" thickBot="1" x14ac:dyDescent="0.4">
      <c r="G12" s="188" t="s">
        <v>2</v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0"/>
    </row>
    <row r="13" spans="2:26" ht="57" customHeight="1" thickBot="1" x14ac:dyDescent="0.4">
      <c r="B13" s="204" t="s">
        <v>3</v>
      </c>
      <c r="C13" s="204" t="s">
        <v>4</v>
      </c>
      <c r="D13" s="195" t="s">
        <v>5</v>
      </c>
      <c r="E13" s="196"/>
      <c r="F13" s="197"/>
      <c r="G13" s="214" t="s">
        <v>6</v>
      </c>
      <c r="H13" s="215"/>
      <c r="I13" s="215"/>
      <c r="J13" s="215"/>
      <c r="K13" s="216"/>
      <c r="L13" s="195" t="s">
        <v>7</v>
      </c>
      <c r="M13" s="196"/>
      <c r="N13" s="196"/>
      <c r="O13" s="197"/>
      <c r="P13" s="198" t="s">
        <v>8</v>
      </c>
      <c r="Q13" s="199"/>
      <c r="R13" s="199"/>
      <c r="S13" s="200"/>
      <c r="T13" s="199" t="s">
        <v>9</v>
      </c>
      <c r="U13" s="199"/>
      <c r="V13" s="199"/>
      <c r="W13" s="200"/>
      <c r="X13" s="202" t="s">
        <v>10</v>
      </c>
    </row>
    <row r="14" spans="2:26" ht="164.65" customHeight="1" thickBot="1" x14ac:dyDescent="0.4">
      <c r="B14" s="205"/>
      <c r="C14" s="205"/>
      <c r="D14" s="59" t="s">
        <v>11</v>
      </c>
      <c r="E14" s="59" t="s">
        <v>12</v>
      </c>
      <c r="F14" s="58" t="s">
        <v>13</v>
      </c>
      <c r="G14" s="64" t="s">
        <v>14</v>
      </c>
      <c r="H14" s="52" t="s">
        <v>15</v>
      </c>
      <c r="I14" s="65" t="s">
        <v>16</v>
      </c>
      <c r="J14" s="51" t="s">
        <v>17</v>
      </c>
      <c r="K14" s="66" t="s">
        <v>18</v>
      </c>
      <c r="L14" s="8" t="s">
        <v>15</v>
      </c>
      <c r="M14" s="67" t="s">
        <v>16</v>
      </c>
      <c r="N14" s="4" t="s">
        <v>17</v>
      </c>
      <c r="O14" s="68" t="s">
        <v>18</v>
      </c>
      <c r="P14" s="8" t="s">
        <v>15</v>
      </c>
      <c r="Q14" s="69" t="s">
        <v>16</v>
      </c>
      <c r="R14" s="4" t="s">
        <v>17</v>
      </c>
      <c r="S14" s="70" t="s">
        <v>18</v>
      </c>
      <c r="T14" s="4" t="s">
        <v>15</v>
      </c>
      <c r="U14" s="69" t="s">
        <v>16</v>
      </c>
      <c r="V14" s="4" t="s">
        <v>17</v>
      </c>
      <c r="W14" s="70" t="s">
        <v>18</v>
      </c>
      <c r="X14" s="203"/>
    </row>
    <row r="15" spans="2:26" s="136" customFormat="1" ht="146.25" customHeight="1" thickBot="1" x14ac:dyDescent="0.4">
      <c r="B15" s="128" t="s">
        <v>164</v>
      </c>
      <c r="C15" s="129" t="s">
        <v>190</v>
      </c>
      <c r="D15" s="129" t="s">
        <v>191</v>
      </c>
      <c r="E15" s="130" t="s">
        <v>22</v>
      </c>
      <c r="F15" s="131" t="s">
        <v>192</v>
      </c>
      <c r="G15" s="168">
        <v>0.95330000000000004</v>
      </c>
      <c r="H15" s="171">
        <v>0.23830000000000001</v>
      </c>
      <c r="I15" s="172">
        <v>0.23830000000000001</v>
      </c>
      <c r="J15" s="172">
        <v>0.23830000000000001</v>
      </c>
      <c r="K15" s="173">
        <v>0.23830000000000001</v>
      </c>
      <c r="L15" s="174">
        <v>0.23830000000000001</v>
      </c>
      <c r="M15" s="175">
        <v>0.23830000000000001</v>
      </c>
      <c r="N15" s="175">
        <v>0.23830000000000001</v>
      </c>
      <c r="O15" s="132"/>
      <c r="P15" s="133">
        <f t="shared" ref="P15:R30" si="0">IFERROR((L15/H15),"100%")</f>
        <v>1</v>
      </c>
      <c r="Q15" s="133">
        <f t="shared" si="0"/>
        <v>1</v>
      </c>
      <c r="R15" s="133">
        <f t="shared" si="0"/>
        <v>1</v>
      </c>
      <c r="S15" s="134" t="s">
        <v>24</v>
      </c>
      <c r="T15" s="133">
        <f>IFERROR((L15/$G$15),"No Programado")</f>
        <v>0.2499737753068289</v>
      </c>
      <c r="U15" s="148">
        <f t="shared" ref="U15:V38" si="1">IFERROR((L15+M15)/G15, "No Programado")</f>
        <v>0.49994755061365781</v>
      </c>
      <c r="V15" s="162">
        <f>IFERROR((M15+N15+L15)/$G$15, "No Programado")</f>
        <v>0.74992132592048677</v>
      </c>
      <c r="W15" s="134" t="s">
        <v>24</v>
      </c>
      <c r="X15" s="135" t="s">
        <v>173</v>
      </c>
      <c r="Z15" s="137"/>
    </row>
    <row r="16" spans="2:26" ht="2.5" customHeight="1" x14ac:dyDescent="0.35">
      <c r="B16" s="212" t="s">
        <v>25</v>
      </c>
      <c r="C16" s="213"/>
      <c r="D16" s="213"/>
      <c r="E16" s="213"/>
      <c r="F16" s="213"/>
      <c r="G16" s="123"/>
      <c r="H16" s="116"/>
      <c r="I16" s="117"/>
      <c r="J16" s="117"/>
      <c r="K16" s="118"/>
      <c r="L16" s="42"/>
      <c r="M16" s="43"/>
      <c r="N16" s="43"/>
      <c r="O16" s="45"/>
      <c r="P16" s="46" t="str">
        <f t="shared" si="0"/>
        <v>100%</v>
      </c>
      <c r="Q16" s="41" t="str">
        <f t="shared" si="0"/>
        <v>100%</v>
      </c>
      <c r="R16" s="41" t="str">
        <f>IFERROR((N16/J16),"100%")</f>
        <v>100%</v>
      </c>
      <c r="S16" s="23" t="str">
        <f>IFERROR((O16/K16),"100%")</f>
        <v>100%</v>
      </c>
      <c r="T16" s="46" t="str">
        <f>IFERROR((L16/$G$16),"No Programado")</f>
        <v>No Programado</v>
      </c>
      <c r="U16" s="41" t="str">
        <f>IFERROR((L16+M16)/$G$16, "No Programado")</f>
        <v>No Programado</v>
      </c>
      <c r="V16" s="85" t="str">
        <f>IFERROR((M16+N16+L16)/$G$16, "No Programado")</f>
        <v>No Programado</v>
      </c>
      <c r="W16" s="127" t="str">
        <f>IFERROR((N16+O16+M16+L16)/$G$16, "No Programado")</f>
        <v>No Programado</v>
      </c>
      <c r="X16" s="50"/>
    </row>
    <row r="17" spans="2:28" ht="220.4" customHeight="1" x14ac:dyDescent="0.35">
      <c r="B17" s="60" t="s">
        <v>72</v>
      </c>
      <c r="C17" s="61" t="s">
        <v>73</v>
      </c>
      <c r="D17" s="61" t="s">
        <v>74</v>
      </c>
      <c r="E17" s="62" t="s">
        <v>125</v>
      </c>
      <c r="F17" s="63" t="s">
        <v>128</v>
      </c>
      <c r="G17" s="166">
        <v>65670</v>
      </c>
      <c r="H17" s="141">
        <v>14700</v>
      </c>
      <c r="I17" s="142">
        <v>4780</v>
      </c>
      <c r="J17" s="142">
        <v>5390</v>
      </c>
      <c r="K17" s="143">
        <v>40800</v>
      </c>
      <c r="L17" s="144">
        <v>20787</v>
      </c>
      <c r="M17" s="145">
        <v>11191</v>
      </c>
      <c r="N17" s="145">
        <v>4169</v>
      </c>
      <c r="O17" s="146"/>
      <c r="P17" s="147">
        <f t="shared" si="0"/>
        <v>1.4140816326530612</v>
      </c>
      <c r="Q17" s="148">
        <f t="shared" si="0"/>
        <v>2.3412133891213389</v>
      </c>
      <c r="R17" s="148">
        <f t="shared" si="0"/>
        <v>0.77346938775510199</v>
      </c>
      <c r="S17" s="138"/>
      <c r="T17" s="161">
        <f>IFERROR((L17/$G$17),"No Programado")</f>
        <v>0.31653723161260849</v>
      </c>
      <c r="U17" s="148">
        <f t="shared" si="1"/>
        <v>0.48694990102025276</v>
      </c>
      <c r="V17" s="162">
        <f>IFERROR((M17+N17+L17)/$G$17, "No Programado")</f>
        <v>0.55043398812243038</v>
      </c>
      <c r="W17" s="139"/>
      <c r="X17" s="140" t="s">
        <v>174</v>
      </c>
      <c r="Z17" s="120"/>
      <c r="AB17" s="37"/>
    </row>
    <row r="18" spans="2:28" ht="154.75" customHeight="1" x14ac:dyDescent="0.35">
      <c r="B18" s="71" t="s">
        <v>75</v>
      </c>
      <c r="C18" s="72" t="s">
        <v>76</v>
      </c>
      <c r="D18" s="73" t="s">
        <v>77</v>
      </c>
      <c r="E18" s="74" t="s">
        <v>125</v>
      </c>
      <c r="F18" s="75" t="s">
        <v>129</v>
      </c>
      <c r="G18" s="167">
        <v>10</v>
      </c>
      <c r="H18" s="149">
        <v>2</v>
      </c>
      <c r="I18" s="150">
        <v>3</v>
      </c>
      <c r="J18" s="150">
        <v>2</v>
      </c>
      <c r="K18" s="151">
        <v>3</v>
      </c>
      <c r="L18" s="152">
        <v>2</v>
      </c>
      <c r="M18" s="153">
        <v>3</v>
      </c>
      <c r="N18" s="153">
        <v>2</v>
      </c>
      <c r="O18" s="154"/>
      <c r="P18" s="147">
        <f t="shared" ref="P18:P38" si="2">IFERROR((L18/H18),"100%")</f>
        <v>1</v>
      </c>
      <c r="Q18" s="148">
        <f t="shared" ref="Q18:R38" si="3">IFERROR((M18/I18),"100%")</f>
        <v>1</v>
      </c>
      <c r="R18" s="148">
        <f t="shared" si="0"/>
        <v>1</v>
      </c>
      <c r="S18" s="49"/>
      <c r="T18" s="163">
        <f>IFERROR((L18/$G$18),"No Programado")</f>
        <v>0.2</v>
      </c>
      <c r="U18" s="164">
        <f t="shared" si="1"/>
        <v>0.5</v>
      </c>
      <c r="V18" s="165">
        <f>IFERROR((M18+N18+L18)/$G$18, "No Programado")</f>
        <v>0.7</v>
      </c>
      <c r="W18" s="23"/>
      <c r="X18" s="114" t="s">
        <v>175</v>
      </c>
    </row>
    <row r="19" spans="2:28" ht="131.9" customHeight="1" x14ac:dyDescent="0.35">
      <c r="B19" s="9" t="s">
        <v>78</v>
      </c>
      <c r="C19" s="5" t="s">
        <v>79</v>
      </c>
      <c r="D19" s="6" t="s">
        <v>80</v>
      </c>
      <c r="E19" s="7" t="s">
        <v>125</v>
      </c>
      <c r="F19" s="99" t="s">
        <v>130</v>
      </c>
      <c r="G19" s="169">
        <v>2040</v>
      </c>
      <c r="H19" s="149">
        <v>510</v>
      </c>
      <c r="I19" s="150">
        <v>510</v>
      </c>
      <c r="J19" s="150">
        <v>510</v>
      </c>
      <c r="K19" s="151">
        <v>510</v>
      </c>
      <c r="L19" s="152">
        <v>400</v>
      </c>
      <c r="M19" s="153">
        <v>520</v>
      </c>
      <c r="N19" s="153">
        <v>510</v>
      </c>
      <c r="O19" s="154"/>
      <c r="P19" s="147">
        <f t="shared" si="2"/>
        <v>0.78431372549019607</v>
      </c>
      <c r="Q19" s="148">
        <f t="shared" si="3"/>
        <v>1.0196078431372548</v>
      </c>
      <c r="R19" s="148">
        <f t="shared" si="0"/>
        <v>1</v>
      </c>
      <c r="S19" s="49"/>
      <c r="T19" s="163">
        <f>IFERROR((L19/$G$19),"No Programado")</f>
        <v>0.19607843137254902</v>
      </c>
      <c r="U19" s="164">
        <f t="shared" si="1"/>
        <v>0.45098039215686275</v>
      </c>
      <c r="V19" s="165">
        <f>IFERROR((M19+N19+L19)/$G$19, "No Programado")</f>
        <v>0.7009803921568627</v>
      </c>
      <c r="W19" s="23"/>
      <c r="X19" s="115" t="s">
        <v>176</v>
      </c>
    </row>
    <row r="20" spans="2:28" ht="201.25" customHeight="1" x14ac:dyDescent="0.35">
      <c r="B20" s="71" t="s">
        <v>81</v>
      </c>
      <c r="C20" s="72" t="s">
        <v>82</v>
      </c>
      <c r="D20" s="73" t="s">
        <v>83</v>
      </c>
      <c r="E20" s="74" t="s">
        <v>125</v>
      </c>
      <c r="F20" s="75" t="s">
        <v>131</v>
      </c>
      <c r="G20" s="167">
        <v>109</v>
      </c>
      <c r="H20" s="149">
        <v>25</v>
      </c>
      <c r="I20" s="150">
        <v>30</v>
      </c>
      <c r="J20" s="150">
        <v>25</v>
      </c>
      <c r="K20" s="151">
        <v>29</v>
      </c>
      <c r="L20" s="152">
        <v>11</v>
      </c>
      <c r="M20" s="153">
        <v>6</v>
      </c>
      <c r="N20" s="153">
        <v>20</v>
      </c>
      <c r="O20" s="154"/>
      <c r="P20" s="147">
        <f t="shared" si="2"/>
        <v>0.44</v>
      </c>
      <c r="Q20" s="148">
        <f t="shared" si="3"/>
        <v>0.2</v>
      </c>
      <c r="R20" s="148">
        <f t="shared" si="0"/>
        <v>0.8</v>
      </c>
      <c r="S20" s="49"/>
      <c r="T20" s="163">
        <f>IFERROR((L20/$G$20),"No Programado")</f>
        <v>0.10091743119266056</v>
      </c>
      <c r="U20" s="164">
        <f t="shared" si="1"/>
        <v>0.15596330275229359</v>
      </c>
      <c r="V20" s="165">
        <f>IFERROR((M20+N20+L20)/$G$20, "No Programado")</f>
        <v>0.33944954128440369</v>
      </c>
      <c r="W20" s="23"/>
      <c r="X20" s="114" t="s">
        <v>177</v>
      </c>
    </row>
    <row r="21" spans="2:28" ht="202.9" customHeight="1" x14ac:dyDescent="0.35">
      <c r="B21" s="9" t="s">
        <v>78</v>
      </c>
      <c r="C21" s="5" t="s">
        <v>84</v>
      </c>
      <c r="D21" s="6" t="s">
        <v>85</v>
      </c>
      <c r="E21" s="7" t="s">
        <v>125</v>
      </c>
      <c r="F21" s="99" t="s">
        <v>132</v>
      </c>
      <c r="G21" s="169">
        <v>109</v>
      </c>
      <c r="H21" s="149">
        <v>25</v>
      </c>
      <c r="I21" s="150">
        <v>30</v>
      </c>
      <c r="J21" s="150">
        <v>25</v>
      </c>
      <c r="K21" s="151">
        <v>29</v>
      </c>
      <c r="L21" s="152">
        <v>11</v>
      </c>
      <c r="M21" s="153">
        <v>6</v>
      </c>
      <c r="N21" s="153">
        <v>20</v>
      </c>
      <c r="O21" s="154"/>
      <c r="P21" s="147">
        <f t="shared" si="2"/>
        <v>0.44</v>
      </c>
      <c r="Q21" s="148">
        <f t="shared" si="3"/>
        <v>0.2</v>
      </c>
      <c r="R21" s="148">
        <f t="shared" si="0"/>
        <v>0.8</v>
      </c>
      <c r="S21" s="49"/>
      <c r="T21" s="163">
        <f>IFERROR((L21/$G$21),"No Programado")</f>
        <v>0.10091743119266056</v>
      </c>
      <c r="U21" s="164">
        <f t="shared" si="1"/>
        <v>0.15596330275229359</v>
      </c>
      <c r="V21" s="165">
        <f>IFERROR((M21+N21+L21)/$G$21, "No Programado")</f>
        <v>0.33944954128440369</v>
      </c>
      <c r="W21" s="23"/>
      <c r="X21" s="115" t="s">
        <v>177</v>
      </c>
    </row>
    <row r="22" spans="2:28" ht="207.75" customHeight="1" x14ac:dyDescent="0.35">
      <c r="B22" s="71" t="s">
        <v>86</v>
      </c>
      <c r="C22" s="72" t="s">
        <v>87</v>
      </c>
      <c r="D22" s="73" t="s">
        <v>88</v>
      </c>
      <c r="E22" s="74" t="s">
        <v>125</v>
      </c>
      <c r="F22" s="75" t="s">
        <v>133</v>
      </c>
      <c r="G22" s="167">
        <v>49600</v>
      </c>
      <c r="H22" s="149">
        <v>3300</v>
      </c>
      <c r="I22" s="150">
        <v>4400</v>
      </c>
      <c r="J22" s="150">
        <v>4500</v>
      </c>
      <c r="K22" s="151">
        <v>37400</v>
      </c>
      <c r="L22" s="152">
        <v>6387</v>
      </c>
      <c r="M22" s="153">
        <v>8691</v>
      </c>
      <c r="N22" s="153">
        <v>2883</v>
      </c>
      <c r="O22" s="154"/>
      <c r="P22" s="147">
        <f t="shared" si="2"/>
        <v>1.9354545454545455</v>
      </c>
      <c r="Q22" s="148">
        <f t="shared" si="3"/>
        <v>1.9752272727272728</v>
      </c>
      <c r="R22" s="148">
        <f t="shared" si="0"/>
        <v>0.64066666666666672</v>
      </c>
      <c r="S22" s="49"/>
      <c r="T22" s="163">
        <f>IFERROR((L22/$G$22),"No Programado")</f>
        <v>0.12877016129032259</v>
      </c>
      <c r="U22" s="164">
        <f t="shared" si="1"/>
        <v>0.30399193548387099</v>
      </c>
      <c r="V22" s="165">
        <f>IFERROR((M22+N22+L22)/$G$22, "No Programado")</f>
        <v>0.36211693548387097</v>
      </c>
      <c r="W22" s="23"/>
      <c r="X22" s="114" t="s">
        <v>178</v>
      </c>
    </row>
    <row r="23" spans="2:28" ht="200.65" customHeight="1" x14ac:dyDescent="0.35">
      <c r="B23" s="9" t="s">
        <v>78</v>
      </c>
      <c r="C23" s="5" t="s">
        <v>89</v>
      </c>
      <c r="D23" s="6" t="s">
        <v>90</v>
      </c>
      <c r="E23" s="7" t="s">
        <v>125</v>
      </c>
      <c r="F23" s="99" t="s">
        <v>153</v>
      </c>
      <c r="G23" s="169">
        <v>1600</v>
      </c>
      <c r="H23" s="149">
        <v>300</v>
      </c>
      <c r="I23" s="150">
        <v>400</v>
      </c>
      <c r="J23" s="150">
        <v>500</v>
      </c>
      <c r="K23" s="151">
        <v>400</v>
      </c>
      <c r="L23" s="152">
        <v>249</v>
      </c>
      <c r="M23" s="153">
        <v>2391</v>
      </c>
      <c r="N23" s="153">
        <v>638</v>
      </c>
      <c r="O23" s="154"/>
      <c r="P23" s="147">
        <f t="shared" si="2"/>
        <v>0.83</v>
      </c>
      <c r="Q23" s="148">
        <f t="shared" si="3"/>
        <v>5.9775</v>
      </c>
      <c r="R23" s="148">
        <f t="shared" si="0"/>
        <v>1.276</v>
      </c>
      <c r="S23" s="49"/>
      <c r="T23" s="163">
        <f>IFERROR((L23/$G$23),"No Programado")</f>
        <v>0.15562500000000001</v>
      </c>
      <c r="U23" s="164">
        <f t="shared" si="1"/>
        <v>1.65</v>
      </c>
      <c r="V23" s="164">
        <f>IFERROR((L23+M23+N23)/G23, "No Programado")</f>
        <v>2.0487500000000001</v>
      </c>
      <c r="W23" s="23"/>
      <c r="X23" s="115" t="s">
        <v>179</v>
      </c>
    </row>
    <row r="24" spans="2:28" ht="155.15" customHeight="1" x14ac:dyDescent="0.35">
      <c r="B24" s="9" t="s">
        <v>78</v>
      </c>
      <c r="C24" s="5" t="s">
        <v>91</v>
      </c>
      <c r="D24" s="6" t="s">
        <v>92</v>
      </c>
      <c r="E24" s="7" t="s">
        <v>126</v>
      </c>
      <c r="F24" s="99" t="s">
        <v>154</v>
      </c>
      <c r="G24" s="169">
        <v>30000</v>
      </c>
      <c r="H24" s="149">
        <v>0</v>
      </c>
      <c r="I24" s="150">
        <v>0</v>
      </c>
      <c r="J24" s="150">
        <v>0</v>
      </c>
      <c r="K24" s="151">
        <v>30000</v>
      </c>
      <c r="L24" s="152">
        <v>0</v>
      </c>
      <c r="M24" s="153">
        <v>0</v>
      </c>
      <c r="N24" s="153">
        <v>0</v>
      </c>
      <c r="O24" s="154"/>
      <c r="P24" s="147" t="str">
        <f t="shared" si="2"/>
        <v>100%</v>
      </c>
      <c r="Q24" s="148" t="str">
        <f t="shared" si="3"/>
        <v>100%</v>
      </c>
      <c r="R24" s="148" t="str">
        <f t="shared" si="0"/>
        <v>100%</v>
      </c>
      <c r="S24" s="49"/>
      <c r="T24" s="163">
        <f>IFERROR((L24/$G$24),"No Programado")</f>
        <v>0</v>
      </c>
      <c r="U24" s="164">
        <f t="shared" si="1"/>
        <v>0</v>
      </c>
      <c r="V24" s="165">
        <f>IFERROR((M24+N24+L24)/$G$24, "No Programado")</f>
        <v>0</v>
      </c>
      <c r="W24" s="23"/>
      <c r="X24" s="115" t="s">
        <v>170</v>
      </c>
      <c r="Z24" s="121"/>
    </row>
    <row r="25" spans="2:28" ht="143" customHeight="1" x14ac:dyDescent="0.35">
      <c r="B25" s="9" t="s">
        <v>78</v>
      </c>
      <c r="C25" s="5" t="s">
        <v>93</v>
      </c>
      <c r="D25" s="6" t="s">
        <v>94</v>
      </c>
      <c r="E25" s="7" t="s">
        <v>126</v>
      </c>
      <c r="F25" s="99" t="s">
        <v>155</v>
      </c>
      <c r="G25" s="169">
        <v>3000</v>
      </c>
      <c r="H25" s="149">
        <v>0</v>
      </c>
      <c r="I25" s="150">
        <v>0</v>
      </c>
      <c r="J25" s="150">
        <v>0</v>
      </c>
      <c r="K25" s="151">
        <v>3000</v>
      </c>
      <c r="L25" s="152">
        <v>0</v>
      </c>
      <c r="M25" s="153">
        <v>0</v>
      </c>
      <c r="N25" s="153">
        <v>0</v>
      </c>
      <c r="O25" s="154"/>
      <c r="P25" s="147" t="str">
        <f t="shared" si="2"/>
        <v>100%</v>
      </c>
      <c r="Q25" s="148" t="str">
        <f t="shared" si="3"/>
        <v>100%</v>
      </c>
      <c r="R25" s="148" t="str">
        <f t="shared" si="0"/>
        <v>100%</v>
      </c>
      <c r="S25" s="49"/>
      <c r="T25" s="163">
        <f>IFERROR((L25/$G$25),"No Programado")</f>
        <v>0</v>
      </c>
      <c r="U25" s="164">
        <f t="shared" si="1"/>
        <v>0</v>
      </c>
      <c r="V25" s="165">
        <f>IFERROR((M25+N25+L25)/$G$24, "No Programado")</f>
        <v>0</v>
      </c>
      <c r="W25" s="23"/>
      <c r="X25" s="115" t="s">
        <v>170</v>
      </c>
      <c r="Z25" s="121"/>
    </row>
    <row r="26" spans="2:28" ht="174.75" customHeight="1" x14ac:dyDescent="0.35">
      <c r="B26" s="9" t="s">
        <v>78</v>
      </c>
      <c r="C26" s="5" t="s">
        <v>95</v>
      </c>
      <c r="D26" s="6" t="s">
        <v>96</v>
      </c>
      <c r="E26" s="7" t="s">
        <v>125</v>
      </c>
      <c r="F26" s="99" t="s">
        <v>137</v>
      </c>
      <c r="G26" s="169">
        <v>15000</v>
      </c>
      <c r="H26" s="149">
        <v>3000</v>
      </c>
      <c r="I26" s="150">
        <v>4000</v>
      </c>
      <c r="J26" s="150">
        <v>4000</v>
      </c>
      <c r="K26" s="151">
        <v>4000</v>
      </c>
      <c r="L26" s="152">
        <v>6138</v>
      </c>
      <c r="M26" s="153">
        <v>6300</v>
      </c>
      <c r="N26" s="153">
        <v>2245</v>
      </c>
      <c r="O26" s="154"/>
      <c r="P26" s="147">
        <f t="shared" si="2"/>
        <v>2.0459999999999998</v>
      </c>
      <c r="Q26" s="148">
        <f t="shared" si="3"/>
        <v>1.575</v>
      </c>
      <c r="R26" s="148">
        <f t="shared" si="0"/>
        <v>0.56125000000000003</v>
      </c>
      <c r="S26" s="49"/>
      <c r="T26" s="163">
        <f>IFERROR((L26/$G$26),"No Programado")</f>
        <v>0.40920000000000001</v>
      </c>
      <c r="U26" s="164">
        <f t="shared" si="1"/>
        <v>0.82920000000000005</v>
      </c>
      <c r="V26" s="165">
        <f>IFERROR((M26+N26+L26)/$G$26, "No Programado")</f>
        <v>0.97886666666666666</v>
      </c>
      <c r="W26" s="23"/>
      <c r="X26" s="115" t="s">
        <v>180</v>
      </c>
      <c r="Z26" s="121"/>
    </row>
    <row r="27" spans="2:28" ht="246.75" customHeight="1" x14ac:dyDescent="0.35">
      <c r="B27" s="71" t="s">
        <v>97</v>
      </c>
      <c r="C27" s="72" t="s">
        <v>98</v>
      </c>
      <c r="D27" s="73" t="s">
        <v>99</v>
      </c>
      <c r="E27" s="74" t="s">
        <v>125</v>
      </c>
      <c r="F27" s="75" t="s">
        <v>138</v>
      </c>
      <c r="G27" s="167">
        <v>72</v>
      </c>
      <c r="H27" s="149">
        <v>22</v>
      </c>
      <c r="I27" s="150">
        <v>15</v>
      </c>
      <c r="J27" s="150">
        <v>15</v>
      </c>
      <c r="K27" s="151">
        <v>20</v>
      </c>
      <c r="L27" s="152">
        <v>22</v>
      </c>
      <c r="M27" s="153">
        <v>22</v>
      </c>
      <c r="N27" s="153">
        <v>22</v>
      </c>
      <c r="O27" s="154"/>
      <c r="P27" s="147">
        <f t="shared" si="2"/>
        <v>1</v>
      </c>
      <c r="Q27" s="148">
        <f t="shared" si="3"/>
        <v>1.4666666666666666</v>
      </c>
      <c r="R27" s="148">
        <f t="shared" si="0"/>
        <v>1.4666666666666666</v>
      </c>
      <c r="S27" s="49"/>
      <c r="T27" s="163">
        <f>IFERROR((L27/$G$27),"No Programado")</f>
        <v>0.30555555555555558</v>
      </c>
      <c r="U27" s="164">
        <f t="shared" si="1"/>
        <v>0.61111111111111116</v>
      </c>
      <c r="V27" s="165">
        <f>IFERROR((M27+N27+L27)/$G$27, "No Programado")</f>
        <v>0.91666666666666663</v>
      </c>
      <c r="W27" s="23"/>
      <c r="X27" s="114" t="s">
        <v>181</v>
      </c>
    </row>
    <row r="28" spans="2:28" ht="245.15" customHeight="1" x14ac:dyDescent="0.35">
      <c r="B28" s="9" t="s">
        <v>78</v>
      </c>
      <c r="C28" s="5" t="s">
        <v>100</v>
      </c>
      <c r="D28" s="6" t="s">
        <v>101</v>
      </c>
      <c r="E28" s="7" t="s">
        <v>125</v>
      </c>
      <c r="F28" s="99" t="s">
        <v>139</v>
      </c>
      <c r="G28" s="169">
        <v>72</v>
      </c>
      <c r="H28" s="149">
        <v>22</v>
      </c>
      <c r="I28" s="150">
        <v>15</v>
      </c>
      <c r="J28" s="150">
        <v>15</v>
      </c>
      <c r="K28" s="151">
        <v>20</v>
      </c>
      <c r="L28" s="152">
        <v>22</v>
      </c>
      <c r="M28" s="153">
        <v>22</v>
      </c>
      <c r="N28" s="153">
        <v>22</v>
      </c>
      <c r="O28" s="154"/>
      <c r="P28" s="147">
        <f t="shared" si="2"/>
        <v>1</v>
      </c>
      <c r="Q28" s="148">
        <f t="shared" si="3"/>
        <v>1.4666666666666666</v>
      </c>
      <c r="R28" s="148">
        <f t="shared" si="0"/>
        <v>1.4666666666666666</v>
      </c>
      <c r="S28" s="49"/>
      <c r="T28" s="163">
        <f>IFERROR((L28/$G$28),"No Programado")</f>
        <v>0.30555555555555558</v>
      </c>
      <c r="U28" s="164">
        <f t="shared" si="1"/>
        <v>0.61111111111111116</v>
      </c>
      <c r="V28" s="165">
        <f>IFERROR((M28+N28+L28)/$G$28, "No Programado")</f>
        <v>0.91666666666666663</v>
      </c>
      <c r="W28" s="23"/>
      <c r="X28" s="115" t="s">
        <v>181</v>
      </c>
    </row>
    <row r="29" spans="2:28" ht="163.25" customHeight="1" x14ac:dyDescent="0.35">
      <c r="B29" s="71" t="s">
        <v>102</v>
      </c>
      <c r="C29" s="72" t="s">
        <v>103</v>
      </c>
      <c r="D29" s="73" t="s">
        <v>104</v>
      </c>
      <c r="E29" s="74" t="s">
        <v>125</v>
      </c>
      <c r="F29" s="75" t="s">
        <v>140</v>
      </c>
      <c r="G29" s="167">
        <v>14350</v>
      </c>
      <c r="H29" s="149">
        <v>11000</v>
      </c>
      <c r="I29" s="150">
        <v>0</v>
      </c>
      <c r="J29" s="150">
        <v>350</v>
      </c>
      <c r="K29" s="151">
        <v>3000</v>
      </c>
      <c r="L29" s="152">
        <v>11000</v>
      </c>
      <c r="M29" s="153">
        <v>0</v>
      </c>
      <c r="N29" s="153">
        <v>520</v>
      </c>
      <c r="O29" s="154"/>
      <c r="P29" s="147">
        <f t="shared" si="2"/>
        <v>1</v>
      </c>
      <c r="Q29" s="148" t="str">
        <f t="shared" si="3"/>
        <v>100%</v>
      </c>
      <c r="R29" s="148">
        <f t="shared" si="0"/>
        <v>1.4857142857142858</v>
      </c>
      <c r="S29" s="49"/>
      <c r="T29" s="163">
        <f>IFERROR((L29/$G$29),"No Programado")</f>
        <v>0.76655052264808365</v>
      </c>
      <c r="U29" s="164">
        <f t="shared" si="1"/>
        <v>0.76655052264808365</v>
      </c>
      <c r="V29" s="165">
        <f>IFERROR((M29+N29+L29)/$G$29, "No Programado")</f>
        <v>0.80278745644599303</v>
      </c>
      <c r="W29" s="23"/>
      <c r="X29" s="114" t="s">
        <v>182</v>
      </c>
    </row>
    <row r="30" spans="2:28" ht="162.75" customHeight="1" x14ac:dyDescent="0.35">
      <c r="B30" s="9" t="s">
        <v>78</v>
      </c>
      <c r="C30" s="5" t="s">
        <v>105</v>
      </c>
      <c r="D30" s="6" t="s">
        <v>106</v>
      </c>
      <c r="E30" s="7" t="s">
        <v>126</v>
      </c>
      <c r="F30" s="99" t="s">
        <v>141</v>
      </c>
      <c r="G30" s="169">
        <v>11000</v>
      </c>
      <c r="H30" s="149">
        <v>11000</v>
      </c>
      <c r="I30" s="150">
        <v>0</v>
      </c>
      <c r="J30" s="150">
        <v>0</v>
      </c>
      <c r="K30" s="151">
        <v>0</v>
      </c>
      <c r="L30" s="152">
        <v>11000</v>
      </c>
      <c r="M30" s="153">
        <v>0</v>
      </c>
      <c r="N30" s="153">
        <v>0</v>
      </c>
      <c r="O30" s="154"/>
      <c r="P30" s="147">
        <f t="shared" si="2"/>
        <v>1</v>
      </c>
      <c r="Q30" s="148" t="str">
        <f t="shared" si="3"/>
        <v>100%</v>
      </c>
      <c r="R30" s="148" t="str">
        <f t="shared" si="0"/>
        <v>100%</v>
      </c>
      <c r="S30" s="49"/>
      <c r="T30" s="163">
        <f>IFERROR((L30/$G$30),"No Programado")</f>
        <v>1</v>
      </c>
      <c r="U30" s="164">
        <f t="shared" si="1"/>
        <v>1</v>
      </c>
      <c r="V30" s="165">
        <f>IFERROR((M30+N30+L30)/$G$30, "No Programado")</f>
        <v>1</v>
      </c>
      <c r="W30" s="23"/>
      <c r="X30" s="115" t="s">
        <v>172</v>
      </c>
    </row>
    <row r="31" spans="2:28" ht="146.15" customHeight="1" x14ac:dyDescent="0.35">
      <c r="B31" s="9" t="s">
        <v>78</v>
      </c>
      <c r="C31" s="5" t="s">
        <v>107</v>
      </c>
      <c r="D31" s="6" t="s">
        <v>108</v>
      </c>
      <c r="E31" s="7" t="s">
        <v>126</v>
      </c>
      <c r="F31" s="99" t="s">
        <v>142</v>
      </c>
      <c r="G31" s="169">
        <v>3000</v>
      </c>
      <c r="H31" s="149">
        <v>0</v>
      </c>
      <c r="I31" s="150">
        <v>0</v>
      </c>
      <c r="J31" s="150">
        <v>0</v>
      </c>
      <c r="K31" s="151">
        <v>3000</v>
      </c>
      <c r="L31" s="152">
        <v>0</v>
      </c>
      <c r="M31" s="153">
        <v>0</v>
      </c>
      <c r="N31" s="153">
        <v>0</v>
      </c>
      <c r="O31" s="154"/>
      <c r="P31" s="147" t="str">
        <f t="shared" si="2"/>
        <v>100%</v>
      </c>
      <c r="Q31" s="148" t="str">
        <f t="shared" si="3"/>
        <v>100%</v>
      </c>
      <c r="R31" s="148" t="str">
        <f t="shared" si="3"/>
        <v>100%</v>
      </c>
      <c r="S31" s="49"/>
      <c r="T31" s="163">
        <f>IFERROR((L31/$G$31),"No Programado")</f>
        <v>0</v>
      </c>
      <c r="U31" s="164">
        <f t="shared" si="1"/>
        <v>0</v>
      </c>
      <c r="V31" s="165">
        <f>IFERROR((M31+N31+L31)/$G$31, "No Programado")</f>
        <v>0</v>
      </c>
      <c r="W31" s="23"/>
      <c r="X31" s="115" t="s">
        <v>171</v>
      </c>
    </row>
    <row r="32" spans="2:28" ht="144.75" customHeight="1" x14ac:dyDescent="0.35">
      <c r="B32" s="9" t="s">
        <v>78</v>
      </c>
      <c r="C32" s="5" t="s">
        <v>109</v>
      </c>
      <c r="D32" s="6" t="s">
        <v>110</v>
      </c>
      <c r="E32" s="7" t="s">
        <v>126</v>
      </c>
      <c r="F32" s="99" t="s">
        <v>143</v>
      </c>
      <c r="G32" s="169">
        <v>350</v>
      </c>
      <c r="H32" s="149">
        <v>0</v>
      </c>
      <c r="I32" s="150">
        <v>0</v>
      </c>
      <c r="J32" s="150">
        <v>350</v>
      </c>
      <c r="K32" s="151">
        <v>0</v>
      </c>
      <c r="L32" s="152">
        <v>0</v>
      </c>
      <c r="M32" s="153">
        <v>0</v>
      </c>
      <c r="N32" s="153">
        <v>520</v>
      </c>
      <c r="O32" s="154"/>
      <c r="P32" s="147" t="str">
        <f t="shared" si="2"/>
        <v>100%</v>
      </c>
      <c r="Q32" s="148" t="str">
        <f t="shared" si="3"/>
        <v>100%</v>
      </c>
      <c r="R32" s="148">
        <f t="shared" si="3"/>
        <v>1.4857142857142858</v>
      </c>
      <c r="S32" s="49"/>
      <c r="T32" s="163">
        <f>IFERROR((L32/$G$32),"No Programado")</f>
        <v>0</v>
      </c>
      <c r="U32" s="164">
        <f t="shared" si="1"/>
        <v>0</v>
      </c>
      <c r="V32" s="165">
        <f>IFERROR((M32+N32+L32)/$G$32, "No Programado")</f>
        <v>1.4857142857142858</v>
      </c>
      <c r="W32" s="23"/>
      <c r="X32" s="115" t="s">
        <v>183</v>
      </c>
    </row>
    <row r="33" spans="2:24" ht="182.65" customHeight="1" x14ac:dyDescent="0.35">
      <c r="B33" s="71" t="s">
        <v>111</v>
      </c>
      <c r="C33" s="72" t="s">
        <v>112</v>
      </c>
      <c r="D33" s="73" t="s">
        <v>113</v>
      </c>
      <c r="E33" s="74" t="s">
        <v>125</v>
      </c>
      <c r="F33" s="75" t="s">
        <v>144</v>
      </c>
      <c r="G33" s="167">
        <v>30</v>
      </c>
      <c r="H33" s="149">
        <v>7</v>
      </c>
      <c r="I33" s="150">
        <v>10</v>
      </c>
      <c r="J33" s="150">
        <v>7</v>
      </c>
      <c r="K33" s="151">
        <v>6</v>
      </c>
      <c r="L33" s="152">
        <v>7</v>
      </c>
      <c r="M33" s="153">
        <v>22</v>
      </c>
      <c r="N33" s="153">
        <v>22</v>
      </c>
      <c r="O33" s="154"/>
      <c r="P33" s="147">
        <f t="shared" si="2"/>
        <v>1</v>
      </c>
      <c r="Q33" s="148">
        <f t="shared" si="3"/>
        <v>2.2000000000000002</v>
      </c>
      <c r="R33" s="148">
        <f t="shared" si="3"/>
        <v>3.1428571428571428</v>
      </c>
      <c r="S33" s="49"/>
      <c r="T33" s="163">
        <f>IFERROR((L33/$G$33),"No Programado")</f>
        <v>0.23333333333333334</v>
      </c>
      <c r="U33" s="164">
        <f t="shared" si="1"/>
        <v>0.96666666666666667</v>
      </c>
      <c r="V33" s="165">
        <f>IFERROR((M33+N33+L33)/$G$33, "No Programado")</f>
        <v>1.7</v>
      </c>
      <c r="W33" s="23"/>
      <c r="X33" s="114" t="s">
        <v>184</v>
      </c>
    </row>
    <row r="34" spans="2:24" ht="196.5" customHeight="1" x14ac:dyDescent="0.35">
      <c r="B34" s="9" t="s">
        <v>78</v>
      </c>
      <c r="C34" s="5" t="s">
        <v>114</v>
      </c>
      <c r="D34" s="6" t="s">
        <v>115</v>
      </c>
      <c r="E34" s="7" t="s">
        <v>125</v>
      </c>
      <c r="F34" s="99" t="s">
        <v>145</v>
      </c>
      <c r="G34" s="169">
        <v>20</v>
      </c>
      <c r="H34" s="149">
        <v>3</v>
      </c>
      <c r="I34" s="150">
        <v>6</v>
      </c>
      <c r="J34" s="150">
        <v>7</v>
      </c>
      <c r="K34" s="151">
        <v>4</v>
      </c>
      <c r="L34" s="152">
        <v>1</v>
      </c>
      <c r="M34" s="153">
        <v>3</v>
      </c>
      <c r="N34" s="153">
        <v>3</v>
      </c>
      <c r="O34" s="154"/>
      <c r="P34" s="147">
        <f t="shared" si="2"/>
        <v>0.33333333333333331</v>
      </c>
      <c r="Q34" s="148">
        <f t="shared" si="3"/>
        <v>0.5</v>
      </c>
      <c r="R34" s="148">
        <f t="shared" si="3"/>
        <v>0.42857142857142855</v>
      </c>
      <c r="S34" s="49"/>
      <c r="T34" s="163">
        <f>IFERROR((L34/$G$34),"No Programado")</f>
        <v>0.05</v>
      </c>
      <c r="U34" s="164">
        <f t="shared" si="1"/>
        <v>0.2</v>
      </c>
      <c r="V34" s="165">
        <f>IFERROR((M34+N34+L34)/$G$34, "No Programado")</f>
        <v>0.35</v>
      </c>
      <c r="W34" s="23"/>
      <c r="X34" s="115" t="s">
        <v>185</v>
      </c>
    </row>
    <row r="35" spans="2:24" ht="209.15" customHeight="1" x14ac:dyDescent="0.35">
      <c r="B35" s="9" t="s">
        <v>78</v>
      </c>
      <c r="C35" s="5" t="s">
        <v>116</v>
      </c>
      <c r="D35" s="6" t="s">
        <v>117</v>
      </c>
      <c r="E35" s="7" t="s">
        <v>125</v>
      </c>
      <c r="F35" s="99" t="s">
        <v>146</v>
      </c>
      <c r="G35" s="169">
        <v>1540</v>
      </c>
      <c r="H35" s="149">
        <v>400</v>
      </c>
      <c r="I35" s="150">
        <v>340</v>
      </c>
      <c r="J35" s="150">
        <v>400</v>
      </c>
      <c r="K35" s="151">
        <v>400</v>
      </c>
      <c r="L35" s="152">
        <v>900</v>
      </c>
      <c r="M35" s="153">
        <v>2500</v>
      </c>
      <c r="N35" s="153">
        <v>600</v>
      </c>
      <c r="O35" s="154"/>
      <c r="P35" s="147">
        <f t="shared" si="2"/>
        <v>2.25</v>
      </c>
      <c r="Q35" s="148">
        <f t="shared" si="3"/>
        <v>7.3529411764705879</v>
      </c>
      <c r="R35" s="148">
        <f t="shared" si="3"/>
        <v>1.5</v>
      </c>
      <c r="S35" s="49"/>
      <c r="T35" s="163">
        <f>IFERROR((L35/$G$35),"No Programado")</f>
        <v>0.58441558441558439</v>
      </c>
      <c r="U35" s="164">
        <f t="shared" si="1"/>
        <v>2.2077922077922079</v>
      </c>
      <c r="V35" s="165">
        <f>IFERROR((M35+N35+L35)/$G$35, "No Programado")</f>
        <v>2.5974025974025974</v>
      </c>
      <c r="W35" s="23"/>
      <c r="X35" s="115" t="s">
        <v>186</v>
      </c>
    </row>
    <row r="36" spans="2:24" ht="151" customHeight="1" x14ac:dyDescent="0.35">
      <c r="B36" s="9" t="s">
        <v>78</v>
      </c>
      <c r="C36" s="5" t="s">
        <v>118</v>
      </c>
      <c r="D36" s="6" t="s">
        <v>119</v>
      </c>
      <c r="E36" s="7" t="s">
        <v>127</v>
      </c>
      <c r="F36" s="99" t="s">
        <v>147</v>
      </c>
      <c r="G36" s="169">
        <v>60</v>
      </c>
      <c r="H36" s="149">
        <v>0</v>
      </c>
      <c r="I36" s="150">
        <v>40</v>
      </c>
      <c r="J36" s="150">
        <v>20</v>
      </c>
      <c r="K36" s="151">
        <v>0</v>
      </c>
      <c r="L36" s="152">
        <v>0</v>
      </c>
      <c r="M36" s="153">
        <v>40</v>
      </c>
      <c r="N36" s="153">
        <v>46</v>
      </c>
      <c r="O36" s="154"/>
      <c r="P36" s="147" t="str">
        <f t="shared" si="2"/>
        <v>100%</v>
      </c>
      <c r="Q36" s="148">
        <f t="shared" si="3"/>
        <v>1</v>
      </c>
      <c r="R36" s="148">
        <f t="shared" si="3"/>
        <v>2.2999999999999998</v>
      </c>
      <c r="S36" s="49"/>
      <c r="T36" s="163">
        <f>IFERROR((L36/$G$36),"No Programado")</f>
        <v>0</v>
      </c>
      <c r="U36" s="164">
        <f t="shared" si="1"/>
        <v>0.66666666666666663</v>
      </c>
      <c r="V36" s="165">
        <f>IFERROR((M36+N36+L36)/$G$36, "No Programado")</f>
        <v>1.4333333333333333</v>
      </c>
      <c r="W36" s="23"/>
      <c r="X36" s="115" t="s">
        <v>187</v>
      </c>
    </row>
    <row r="37" spans="2:24" ht="144" customHeight="1" x14ac:dyDescent="0.35">
      <c r="B37" s="71" t="s">
        <v>120</v>
      </c>
      <c r="C37" s="72" t="s">
        <v>121</v>
      </c>
      <c r="D37" s="73" t="s">
        <v>122</v>
      </c>
      <c r="E37" s="74" t="s">
        <v>125</v>
      </c>
      <c r="F37" s="75" t="s">
        <v>148</v>
      </c>
      <c r="G37" s="167">
        <v>120</v>
      </c>
      <c r="H37" s="149">
        <v>0</v>
      </c>
      <c r="I37" s="150">
        <v>0</v>
      </c>
      <c r="J37" s="150">
        <v>120</v>
      </c>
      <c r="K37" s="151">
        <v>0</v>
      </c>
      <c r="L37" s="152">
        <v>0</v>
      </c>
      <c r="M37" s="153">
        <v>0</v>
      </c>
      <c r="N37" s="153">
        <v>120</v>
      </c>
      <c r="O37" s="154"/>
      <c r="P37" s="147" t="str">
        <f t="shared" si="2"/>
        <v>100%</v>
      </c>
      <c r="Q37" s="148" t="str">
        <f t="shared" si="3"/>
        <v>100%</v>
      </c>
      <c r="R37" s="148">
        <f t="shared" si="3"/>
        <v>1</v>
      </c>
      <c r="S37" s="49"/>
      <c r="T37" s="163">
        <f>IFERROR((L37/$G$37),"No Programado")</f>
        <v>0</v>
      </c>
      <c r="U37" s="164">
        <f t="shared" si="1"/>
        <v>0</v>
      </c>
      <c r="V37" s="165">
        <f>IFERROR((M37+N37+L37)/$G$37, "No Programado")</f>
        <v>1</v>
      </c>
      <c r="W37" s="23"/>
      <c r="X37" s="114" t="s">
        <v>188</v>
      </c>
    </row>
    <row r="38" spans="2:24" ht="144" customHeight="1" thickBot="1" x14ac:dyDescent="0.4">
      <c r="B38" s="13" t="s">
        <v>78</v>
      </c>
      <c r="C38" s="14" t="s">
        <v>123</v>
      </c>
      <c r="D38" s="15" t="s">
        <v>124</v>
      </c>
      <c r="E38" s="16" t="s">
        <v>126</v>
      </c>
      <c r="F38" s="100" t="s">
        <v>149</v>
      </c>
      <c r="G38" s="170">
        <v>120</v>
      </c>
      <c r="H38" s="155">
        <v>0</v>
      </c>
      <c r="I38" s="156">
        <v>0</v>
      </c>
      <c r="J38" s="156">
        <v>120</v>
      </c>
      <c r="K38" s="157">
        <v>0</v>
      </c>
      <c r="L38" s="158">
        <v>0</v>
      </c>
      <c r="M38" s="159">
        <v>0</v>
      </c>
      <c r="N38" s="159">
        <v>120</v>
      </c>
      <c r="O38" s="160"/>
      <c r="P38" s="147" t="str">
        <f t="shared" si="2"/>
        <v>100%</v>
      </c>
      <c r="Q38" s="148" t="str">
        <f t="shared" si="3"/>
        <v>100%</v>
      </c>
      <c r="R38" s="148">
        <f t="shared" si="3"/>
        <v>1</v>
      </c>
      <c r="S38" s="49"/>
      <c r="T38" s="163">
        <f>IFERROR((L38/$G$38),"No Programado")</f>
        <v>0</v>
      </c>
      <c r="U38" s="164">
        <f t="shared" si="1"/>
        <v>0</v>
      </c>
      <c r="V38" s="165">
        <f>IFERROR((M38+N38+L38)/$G$38, "No Programado")</f>
        <v>1</v>
      </c>
      <c r="W38" s="23"/>
      <c r="X38" s="115" t="s">
        <v>188</v>
      </c>
    </row>
    <row r="40" spans="2:24" ht="110.65" customHeight="1" x14ac:dyDescent="0.35"/>
    <row r="42" spans="2:24" ht="72.5" customHeight="1" x14ac:dyDescent="0.35">
      <c r="C42" s="217" t="s">
        <v>156</v>
      </c>
      <c r="D42" s="218"/>
      <c r="J42" s="219" t="s">
        <v>168</v>
      </c>
      <c r="K42" s="220"/>
      <c r="L42" s="220"/>
      <c r="M42" s="220"/>
      <c r="N42" s="220"/>
      <c r="O42" s="220"/>
      <c r="W42" s="217" t="s">
        <v>189</v>
      </c>
      <c r="X42" s="218"/>
    </row>
    <row r="43" spans="2:24" ht="58.4" customHeight="1" x14ac:dyDescent="0.35"/>
    <row r="44" spans="2:24" ht="29.65" customHeight="1" thickBot="1" x14ac:dyDescent="0.4"/>
    <row r="45" spans="2:24" ht="15" thickBot="1" x14ac:dyDescent="0.4">
      <c r="E45" s="206" t="s">
        <v>30</v>
      </c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8"/>
    </row>
    <row r="46" spans="2:24" ht="30.65" customHeight="1" thickBot="1" x14ac:dyDescent="0.4">
      <c r="E46" s="209" t="s">
        <v>31</v>
      </c>
      <c r="F46" s="209" t="s">
        <v>32</v>
      </c>
      <c r="G46" s="206" t="s">
        <v>33</v>
      </c>
      <c r="H46" s="207"/>
      <c r="I46" s="207"/>
      <c r="J46" s="208"/>
      <c r="K46" s="184" t="s">
        <v>34</v>
      </c>
      <c r="L46" s="185"/>
      <c r="M46" s="185"/>
      <c r="N46" s="211"/>
      <c r="O46" s="184" t="s">
        <v>35</v>
      </c>
      <c r="P46" s="185"/>
      <c r="Q46" s="185"/>
      <c r="R46" s="211"/>
      <c r="S46" s="184" t="s">
        <v>36</v>
      </c>
      <c r="T46" s="185"/>
      <c r="U46" s="185"/>
      <c r="V46" s="185"/>
      <c r="W46" s="180" t="s">
        <v>37</v>
      </c>
      <c r="X46" s="181"/>
    </row>
    <row r="47" spans="2:24" ht="28.5" thickBot="1" x14ac:dyDescent="0.4">
      <c r="E47" s="210"/>
      <c r="F47" s="210"/>
      <c r="G47" s="18" t="s">
        <v>38</v>
      </c>
      <c r="H47" s="76" t="s">
        <v>39</v>
      </c>
      <c r="I47" s="19" t="s">
        <v>40</v>
      </c>
      <c r="J47" s="76" t="s">
        <v>41</v>
      </c>
      <c r="K47" s="18" t="s">
        <v>38</v>
      </c>
      <c r="L47" s="76" t="s">
        <v>39</v>
      </c>
      <c r="M47" s="19" t="s">
        <v>40</v>
      </c>
      <c r="N47" s="76" t="s">
        <v>41</v>
      </c>
      <c r="O47" s="18" t="s">
        <v>38</v>
      </c>
      <c r="P47" s="76" t="s">
        <v>39</v>
      </c>
      <c r="Q47" s="19" t="s">
        <v>40</v>
      </c>
      <c r="R47" s="76" t="s">
        <v>41</v>
      </c>
      <c r="S47" s="18" t="s">
        <v>38</v>
      </c>
      <c r="T47" s="76" t="s">
        <v>39</v>
      </c>
      <c r="U47" s="19" t="s">
        <v>40</v>
      </c>
      <c r="V47" s="86" t="s">
        <v>41</v>
      </c>
      <c r="W47" s="182"/>
      <c r="X47" s="183"/>
    </row>
    <row r="48" spans="2:24" ht="41.25" customHeight="1" x14ac:dyDescent="0.35">
      <c r="E48" s="93" t="s">
        <v>157</v>
      </c>
      <c r="F48" s="90">
        <v>13329074</v>
      </c>
      <c r="G48" s="55">
        <v>2560000</v>
      </c>
      <c r="H48" s="43">
        <v>3589691.33</v>
      </c>
      <c r="I48" s="43">
        <v>3589691.33</v>
      </c>
      <c r="J48" s="45">
        <v>3589691.33</v>
      </c>
      <c r="K48" s="55">
        <v>2560000</v>
      </c>
      <c r="L48" s="43">
        <v>2915748</v>
      </c>
      <c r="M48" s="43">
        <v>2188000</v>
      </c>
      <c r="N48" s="45"/>
      <c r="O48" s="1">
        <f>IFERROR((K48/G48),"NO APLICA")</f>
        <v>1</v>
      </c>
      <c r="P48" s="2">
        <f>IFERROR((L48/H48),"NO APLICA")</f>
        <v>0.81225591059385038</v>
      </c>
      <c r="Q48" s="2">
        <f>IFERROR((M48/I48),"NO APLICA")</f>
        <v>0.60952315919597466</v>
      </c>
      <c r="R48" s="17">
        <f>IFERROR((N48/J48),"NO APLICA")</f>
        <v>0</v>
      </c>
      <c r="S48" s="1">
        <f>IFERROR(((K48)/(G48)),"NO APLICA")</f>
        <v>1</v>
      </c>
      <c r="T48" s="2">
        <f>IFERROR(((K48+L48)/(G48+H48)),"NO APLICA")</f>
        <v>0.89041021836131728</v>
      </c>
      <c r="U48" s="2">
        <f>IFERROR(((K48+L48+M48)/(G48+H48+I48)),"NO APLICA")</f>
        <v>0.7868823176519486</v>
      </c>
      <c r="V48" s="17">
        <f>IFERROR(((K48+L48+M48+N48)/(G48+H48+I48+J48)),"NO APLICA")</f>
        <v>0.57496477292793535</v>
      </c>
      <c r="W48" s="186" t="s">
        <v>166</v>
      </c>
      <c r="X48" s="187"/>
    </row>
    <row r="49" spans="2:24" ht="41.25" customHeight="1" x14ac:dyDescent="0.35">
      <c r="E49" s="93" t="s">
        <v>158</v>
      </c>
      <c r="F49" s="90">
        <v>5053762</v>
      </c>
      <c r="G49" s="88">
        <v>560000</v>
      </c>
      <c r="H49" s="28">
        <v>1497920</v>
      </c>
      <c r="I49" s="28">
        <v>2005841.33</v>
      </c>
      <c r="J49" s="29">
        <v>990000</v>
      </c>
      <c r="K49" s="27">
        <v>560000</v>
      </c>
      <c r="L49" s="30">
        <v>685630.04</v>
      </c>
      <c r="M49" s="30">
        <v>222472</v>
      </c>
      <c r="N49" s="31"/>
      <c r="O49" s="1">
        <f t="shared" ref="O49:O54" si="4">IFERROR(K49/G49,"NO APLICA")</f>
        <v>1</v>
      </c>
      <c r="P49" s="2">
        <f t="shared" ref="P49:Q53" si="5">IFERROR((L49/H49),"NO APLICA")</f>
        <v>0.45772140034180731</v>
      </c>
      <c r="Q49" s="2">
        <f t="shared" si="5"/>
        <v>0.11091206301946126</v>
      </c>
      <c r="R49" s="3">
        <f t="shared" ref="R49:R54" si="6">IFERROR((N49/J49),"NO APLICA")</f>
        <v>0</v>
      </c>
      <c r="S49" s="1">
        <f t="shared" ref="S49:S54" si="7">IFERROR(K49/F49,"NO APLICA")</f>
        <v>0.11080854223052056</v>
      </c>
      <c r="T49" s="2">
        <f>IFERROR(((K49+L49)/(G49+H49)),"NO APLICA")</f>
        <v>0.60528593920074636</v>
      </c>
      <c r="U49" s="2">
        <f t="shared" ref="U49:U54" si="8">IFERROR(((K49+L49+M49)/(G49+H49+I49)),"NO APLICA")</f>
        <v>0.36126679713249793</v>
      </c>
      <c r="V49" s="3">
        <f t="shared" ref="V49:V54" si="9">IFERROR(((K49+L49+M49+N49)/(G49+H49+I49+J49)),"NO APLICA")</f>
        <v>0.29049690797329364</v>
      </c>
      <c r="W49" s="176" t="s">
        <v>166</v>
      </c>
      <c r="X49" s="177"/>
    </row>
    <row r="50" spans="2:24" ht="41.25" customHeight="1" x14ac:dyDescent="0.35">
      <c r="E50" s="93" t="s">
        <v>159</v>
      </c>
      <c r="F50" s="90">
        <v>12844937</v>
      </c>
      <c r="G50" s="88">
        <v>845000</v>
      </c>
      <c r="H50" s="28">
        <v>5350000</v>
      </c>
      <c r="I50" s="28">
        <v>1979937</v>
      </c>
      <c r="J50" s="29">
        <v>4670000</v>
      </c>
      <c r="K50" s="27">
        <v>845000</v>
      </c>
      <c r="L50" s="30">
        <v>1460589.16</v>
      </c>
      <c r="M50" s="30">
        <v>645536</v>
      </c>
      <c r="N50" s="31"/>
      <c r="O50" s="1">
        <f t="shared" si="4"/>
        <v>1</v>
      </c>
      <c r="P50" s="2">
        <f t="shared" si="5"/>
        <v>0.2730073196261682</v>
      </c>
      <c r="Q50" s="2">
        <f t="shared" si="5"/>
        <v>0.32603865678554417</v>
      </c>
      <c r="R50" s="3">
        <f t="shared" si="6"/>
        <v>0</v>
      </c>
      <c r="S50" s="1">
        <f t="shared" si="7"/>
        <v>6.5784674537524013E-2</v>
      </c>
      <c r="T50" s="2">
        <f>IFERROR(((K50+L50)/(G50+H50)),"NO APLICA")</f>
        <v>0.37216935593220341</v>
      </c>
      <c r="U50" s="2">
        <f t="shared" si="8"/>
        <v>0.36099668535671897</v>
      </c>
      <c r="V50" s="3">
        <f t="shared" si="9"/>
        <v>0.22975006884035321</v>
      </c>
      <c r="W50" s="176" t="s">
        <v>167</v>
      </c>
      <c r="X50" s="177"/>
    </row>
    <row r="51" spans="2:24" ht="41.25" customHeight="1" x14ac:dyDescent="0.35">
      <c r="E51" s="93" t="s">
        <v>160</v>
      </c>
      <c r="F51" s="90">
        <v>5000</v>
      </c>
      <c r="G51" s="88">
        <v>0</v>
      </c>
      <c r="H51" s="28">
        <v>0</v>
      </c>
      <c r="I51" s="28">
        <v>2500</v>
      </c>
      <c r="J51" s="29">
        <v>2500</v>
      </c>
      <c r="K51" s="27" t="s">
        <v>165</v>
      </c>
      <c r="L51" s="30">
        <v>0</v>
      </c>
      <c r="M51" s="30">
        <v>0</v>
      </c>
      <c r="N51" s="31"/>
      <c r="O51" s="1" t="str">
        <f t="shared" si="4"/>
        <v>NO APLICA</v>
      </c>
      <c r="P51" s="2" t="str">
        <f t="shared" si="5"/>
        <v>NO APLICA</v>
      </c>
      <c r="Q51" s="2">
        <f t="shared" si="5"/>
        <v>0</v>
      </c>
      <c r="R51" s="3">
        <f t="shared" si="6"/>
        <v>0</v>
      </c>
      <c r="S51" s="1" t="str">
        <f t="shared" si="7"/>
        <v>NO APLICA</v>
      </c>
      <c r="T51" s="2" t="str">
        <f>IFERROR(((K51+L51)/(G51+H51)),"NO APLICA")</f>
        <v>NO APLICA</v>
      </c>
      <c r="U51" s="2" t="str">
        <f t="shared" si="8"/>
        <v>NO APLICA</v>
      </c>
      <c r="V51" s="3" t="str">
        <f t="shared" si="9"/>
        <v>NO APLICA</v>
      </c>
      <c r="W51" s="176" t="s">
        <v>167</v>
      </c>
      <c r="X51" s="177"/>
    </row>
    <row r="52" spans="2:24" ht="41.25" customHeight="1" x14ac:dyDescent="0.35">
      <c r="E52" s="93" t="s">
        <v>161</v>
      </c>
      <c r="F52" s="90">
        <v>6270000</v>
      </c>
      <c r="G52" s="27">
        <v>4901000</v>
      </c>
      <c r="H52" s="28">
        <v>449000</v>
      </c>
      <c r="I52" s="28">
        <v>250000</v>
      </c>
      <c r="J52" s="29">
        <v>670000</v>
      </c>
      <c r="K52" s="27">
        <v>4901000</v>
      </c>
      <c r="L52" s="30">
        <v>253857.1</v>
      </c>
      <c r="M52" s="30">
        <v>250000</v>
      </c>
      <c r="N52" s="31"/>
      <c r="O52" s="1">
        <f t="shared" si="4"/>
        <v>1</v>
      </c>
      <c r="P52" s="2">
        <f t="shared" ref="P52" si="10">IFERROR((L52/H52),"NO APLICA")</f>
        <v>0.56538329621380845</v>
      </c>
      <c r="Q52" s="2">
        <f t="shared" ref="Q52" si="11">IFERROR((M52/I52),"NO APLICA")</f>
        <v>1</v>
      </c>
      <c r="R52" s="3">
        <f>IFERROR((N52/J52),"NO APLICA")</f>
        <v>0</v>
      </c>
      <c r="S52" s="1">
        <f t="shared" si="7"/>
        <v>0.78165869218500794</v>
      </c>
      <c r="T52" s="2">
        <f t="shared" ref="T52" si="12">IFERROR(((K52+L52)/(G52+H52)),"NO APLICA")</f>
        <v>0.96352469158878495</v>
      </c>
      <c r="U52" s="2">
        <f t="shared" ref="U52" si="13">IFERROR(((K52+L52+M52)/(G52+H52+I52)),"NO APLICA")</f>
        <v>0.96515305357142855</v>
      </c>
      <c r="V52" s="3">
        <f t="shared" ref="V52" si="14">IFERROR(((K52+L52+M52+N52)/(G52+H52+I52+J52)),"NO APLICA")</f>
        <v>0.86201867623604456</v>
      </c>
      <c r="W52" s="176" t="s">
        <v>166</v>
      </c>
      <c r="X52" s="177"/>
    </row>
    <row r="53" spans="2:24" ht="41.25" customHeight="1" x14ac:dyDescent="0.35">
      <c r="E53" s="93" t="s">
        <v>162</v>
      </c>
      <c r="F53" s="90">
        <v>1591000</v>
      </c>
      <c r="G53" s="27">
        <v>325000</v>
      </c>
      <c r="H53" s="28">
        <v>588000</v>
      </c>
      <c r="I53" s="28">
        <v>588000</v>
      </c>
      <c r="J53" s="29">
        <v>90000</v>
      </c>
      <c r="K53" s="27">
        <v>325000</v>
      </c>
      <c r="L53" s="30">
        <v>401926</v>
      </c>
      <c r="M53" s="30">
        <v>388000</v>
      </c>
      <c r="N53" s="31"/>
      <c r="O53" s="1">
        <f t="shared" si="4"/>
        <v>1</v>
      </c>
      <c r="P53" s="2">
        <f t="shared" si="5"/>
        <v>0.68354761904761907</v>
      </c>
      <c r="Q53" s="2">
        <f t="shared" si="5"/>
        <v>0.65986394557823125</v>
      </c>
      <c r="R53" s="3">
        <f>IFERROR((N53/J53),"NO APLICA")</f>
        <v>0</v>
      </c>
      <c r="S53" s="1">
        <f t="shared" si="7"/>
        <v>0.2042740414833438</v>
      </c>
      <c r="T53" s="2">
        <f t="shared" ref="T53:T54" si="15">IFERROR(((K53+L53)/(G53+H53)),"NO APLICA")</f>
        <v>0.79619496166484116</v>
      </c>
      <c r="U53" s="2">
        <f t="shared" si="8"/>
        <v>0.74278880746169218</v>
      </c>
      <c r="V53" s="3">
        <f t="shared" si="9"/>
        <v>0.70077058453802643</v>
      </c>
      <c r="W53" s="176" t="s">
        <v>166</v>
      </c>
      <c r="X53" s="177"/>
    </row>
    <row r="54" spans="2:24" ht="41.25" customHeight="1" thickBot="1" x14ac:dyDescent="0.4">
      <c r="E54" s="93" t="s">
        <v>163</v>
      </c>
      <c r="F54" s="90">
        <v>83000</v>
      </c>
      <c r="G54" s="32">
        <v>0</v>
      </c>
      <c r="H54" s="33">
        <v>83000</v>
      </c>
      <c r="I54" s="33">
        <v>0</v>
      </c>
      <c r="J54" s="34">
        <v>0</v>
      </c>
      <c r="K54" s="32">
        <v>0</v>
      </c>
      <c r="L54" s="35">
        <v>2998.6</v>
      </c>
      <c r="M54" s="35">
        <v>81000</v>
      </c>
      <c r="N54" s="36"/>
      <c r="O54" s="10" t="str">
        <f t="shared" si="4"/>
        <v>NO APLICA</v>
      </c>
      <c r="P54" s="11">
        <f>IFERROR((L54/H54),"NO APLICA")</f>
        <v>3.6127710843373489E-2</v>
      </c>
      <c r="Q54" s="11" t="str">
        <f>IFERROR((M54/I54),"NO APLICA")</f>
        <v>NO APLICA</v>
      </c>
      <c r="R54" s="12" t="str">
        <f t="shared" si="6"/>
        <v>NO APLICA</v>
      </c>
      <c r="S54" s="10">
        <f t="shared" si="7"/>
        <v>0</v>
      </c>
      <c r="T54" s="11">
        <f t="shared" si="15"/>
        <v>3.6127710843373489E-2</v>
      </c>
      <c r="U54" s="11">
        <f t="shared" si="8"/>
        <v>1.012031325301205</v>
      </c>
      <c r="V54" s="12">
        <f t="shared" si="9"/>
        <v>1.012031325301205</v>
      </c>
      <c r="W54" s="178" t="s">
        <v>169</v>
      </c>
      <c r="X54" s="179"/>
    </row>
    <row r="55" spans="2:24" ht="25.5" customHeight="1" x14ac:dyDescent="0.35">
      <c r="B55" s="201"/>
      <c r="C55" s="201"/>
    </row>
  </sheetData>
  <mergeCells count="33">
    <mergeCell ref="B55:C55"/>
    <mergeCell ref="T13:W13"/>
    <mergeCell ref="X13:X14"/>
    <mergeCell ref="B13:B14"/>
    <mergeCell ref="E45:X45"/>
    <mergeCell ref="E46:E47"/>
    <mergeCell ref="F46:F47"/>
    <mergeCell ref="G46:J46"/>
    <mergeCell ref="K46:N46"/>
    <mergeCell ref="O46:R46"/>
    <mergeCell ref="B16:F16"/>
    <mergeCell ref="G13:K13"/>
    <mergeCell ref="C13:C14"/>
    <mergeCell ref="C42:D42"/>
    <mergeCell ref="J42:O42"/>
    <mergeCell ref="W42:X42"/>
    <mergeCell ref="G12:W12"/>
    <mergeCell ref="E4:S4"/>
    <mergeCell ref="E5:S5"/>
    <mergeCell ref="D13:F13"/>
    <mergeCell ref="L13:O13"/>
    <mergeCell ref="P13:S13"/>
    <mergeCell ref="E6:S6"/>
    <mergeCell ref="E7:S7"/>
    <mergeCell ref="W53:X53"/>
    <mergeCell ref="W54:X54"/>
    <mergeCell ref="W49:X49"/>
    <mergeCell ref="W46:X47"/>
    <mergeCell ref="S46:V46"/>
    <mergeCell ref="W48:X48"/>
    <mergeCell ref="W52:X52"/>
    <mergeCell ref="W50:X50"/>
    <mergeCell ref="W51:X51"/>
  </mergeCells>
  <conditionalFormatting sqref="H15">
    <cfRule type="cellIs" priority="116" operator="equal">
      <formula>"NO DISPONIBLE"</formula>
    </cfRule>
  </conditionalFormatting>
  <conditionalFormatting sqref="H16:K38 G48:J54">
    <cfRule type="containsBlanks" dxfId="62" priority="165">
      <formula>LEN(TRIM(G16))=0</formula>
    </cfRule>
  </conditionalFormatting>
  <conditionalFormatting sqref="I15:K15">
    <cfRule type="cellIs" dxfId="61" priority="115" operator="equal">
      <formula>"NO DISPONIBLE"</formula>
    </cfRule>
  </conditionalFormatting>
  <conditionalFormatting sqref="L15">
    <cfRule type="cellIs" priority="114" operator="equal">
      <formula>"NO DISPONIBLE"</formula>
    </cfRule>
  </conditionalFormatting>
  <conditionalFormatting sqref="L16:O38 K48:N54">
    <cfRule type="containsBlanks" dxfId="60" priority="166">
      <formula>LEN(TRIM(K16))=0</formula>
    </cfRule>
  </conditionalFormatting>
  <conditionalFormatting sqref="M15:O15">
    <cfRule type="cellIs" dxfId="59" priority="113" operator="equal">
      <formula>"NO DISPONIBLE"</formula>
    </cfRule>
  </conditionalFormatting>
  <conditionalFormatting sqref="O48:V54">
    <cfRule type="cellIs" dxfId="58" priority="19" operator="equal">
      <formula>"NO APLICA"</formula>
    </cfRule>
    <cfRule type="cellIs" dxfId="57" priority="20" operator="between">
      <formula>0.7</formula>
      <formula>1.2</formula>
    </cfRule>
    <cfRule type="cellIs" dxfId="56" priority="21" operator="between">
      <formula>0.5</formula>
      <formula>0.7</formula>
    </cfRule>
    <cfRule type="cellIs" dxfId="55" priority="22" operator="lessThan">
      <formula>0.5</formula>
    </cfRule>
    <cfRule type="cellIs" dxfId="54" priority="23" operator="greaterThan">
      <formula>1.2</formula>
    </cfRule>
  </conditionalFormatting>
  <conditionalFormatting sqref="P16:S16 P15:R15">
    <cfRule type="cellIs" dxfId="53" priority="188" stopIfTrue="1" operator="equal">
      <formula>"100%"</formula>
    </cfRule>
    <cfRule type="cellIs" dxfId="52" priority="189" stopIfTrue="1" operator="lessThan">
      <formula>0.5</formula>
    </cfRule>
    <cfRule type="cellIs" dxfId="51" priority="190" stopIfTrue="1" operator="between">
      <formula>0.5</formula>
      <formula>0.7</formula>
    </cfRule>
    <cfRule type="cellIs" dxfId="50" priority="191" stopIfTrue="1" operator="between">
      <formula>0.7</formula>
      <formula>1.2</formula>
    </cfRule>
    <cfRule type="cellIs" dxfId="49" priority="192" stopIfTrue="1" operator="greaterThanOrEqual">
      <formula>1.2</formula>
    </cfRule>
    <cfRule type="containsBlanks" dxfId="48" priority="193" stopIfTrue="1">
      <formula>LEN(TRIM(P15))=0</formula>
    </cfRule>
  </conditionalFormatting>
  <conditionalFormatting sqref="P17:R38">
    <cfRule type="cellIs" dxfId="47" priority="1" stopIfTrue="1" operator="equal">
      <formula>"100%"</formula>
    </cfRule>
    <cfRule type="cellIs" dxfId="46" priority="2" stopIfTrue="1" operator="lessThan">
      <formula>0.5</formula>
    </cfRule>
    <cfRule type="cellIs" dxfId="45" priority="3" stopIfTrue="1" operator="between">
      <formula>0.5</formula>
      <formula>0.7</formula>
    </cfRule>
    <cfRule type="cellIs" dxfId="44" priority="4" stopIfTrue="1" operator="between">
      <formula>0.7</formula>
      <formula>1.2</formula>
    </cfRule>
    <cfRule type="cellIs" dxfId="43" priority="5" stopIfTrue="1" operator="greaterThanOrEqual">
      <formula>1.2</formula>
    </cfRule>
    <cfRule type="containsBlanks" dxfId="42" priority="6" stopIfTrue="1">
      <formula>LEN(TRIM(P17))=0</formula>
    </cfRule>
  </conditionalFormatting>
  <conditionalFormatting sqref="S15">
    <cfRule type="cellIs" dxfId="41" priority="111" operator="equal">
      <formula>"NO DISPONIBLE"</formula>
    </cfRule>
  </conditionalFormatting>
  <conditionalFormatting sqref="W15">
    <cfRule type="cellIs" dxfId="40" priority="109" operator="equal">
      <formula>"NO DISPONIBLE"</formula>
    </cfRule>
  </conditionalFormatting>
  <conditionalFormatting sqref="W16:W38">
    <cfRule type="cellIs" dxfId="39" priority="7" stopIfTrue="1" operator="equal">
      <formula>"100%"</formula>
    </cfRule>
    <cfRule type="cellIs" dxfId="38" priority="8" stopIfTrue="1" operator="lessThan">
      <formula>0.5</formula>
    </cfRule>
    <cfRule type="cellIs" dxfId="37" priority="9" stopIfTrue="1" operator="between">
      <formula>0.5</formula>
      <formula>0.7</formula>
    </cfRule>
    <cfRule type="cellIs" dxfId="36" priority="10" stopIfTrue="1" operator="between">
      <formula>0.7</formula>
      <formula>1.2</formula>
    </cfRule>
    <cfRule type="cellIs" dxfId="35" priority="11" stopIfTrue="1" operator="greaterThanOrEqual">
      <formula>1.2</formula>
    </cfRule>
    <cfRule type="containsBlanks" dxfId="34" priority="12" stopIfTrue="1">
      <formula>LEN(TRIM(W16))=0</formula>
    </cfRule>
  </conditionalFormatting>
  <pageMargins left="0.47" right="0.52" top="0.39370078740157483" bottom="0.47244094488188981" header="0.31496062992125984" footer="0.35433070866141736"/>
  <pageSetup paperSize="14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515E-185D-452A-82F1-4AC321A723C6}">
  <dimension ref="B3:AB52"/>
  <sheetViews>
    <sheetView topLeftCell="G9" zoomScale="80" zoomScaleNormal="80" workbookViewId="0">
      <selection activeCell="K15" sqref="K15"/>
    </sheetView>
  </sheetViews>
  <sheetFormatPr baseColWidth="10" defaultColWidth="11.453125" defaultRowHeight="14.5" x14ac:dyDescent="0.35"/>
  <cols>
    <col min="2" max="2" width="19.453125" customWidth="1"/>
    <col min="3" max="3" width="35.81640625" customWidth="1"/>
    <col min="4" max="6" width="31.453125" customWidth="1"/>
    <col min="7" max="15" width="16.81640625" customWidth="1"/>
    <col min="16" max="23" width="18.1796875" customWidth="1"/>
    <col min="24" max="24" width="61.81640625" customWidth="1"/>
  </cols>
  <sheetData>
    <row r="3" spans="2:24" ht="15.4" thickBot="1" x14ac:dyDescent="0.4"/>
    <row r="4" spans="2:24" ht="63" customHeight="1" x14ac:dyDescent="0.35">
      <c r="E4" s="191" t="s">
        <v>47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</row>
    <row r="5" spans="2:24" ht="30" customHeight="1" x14ac:dyDescent="0.35">
      <c r="E5" s="193" t="s">
        <v>1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</row>
    <row r="6" spans="2:24" ht="26.25" customHeight="1" x14ac:dyDescent="0.35">
      <c r="E6" s="193" t="s">
        <v>152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</row>
    <row r="7" spans="2:24" ht="26.25" customHeight="1" x14ac:dyDescent="0.35">
      <c r="E7" s="193" t="s">
        <v>151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</row>
    <row r="8" spans="2:24" ht="15.75" customHeight="1" thickBot="1" x14ac:dyDescent="0.4"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11" spans="2:24" ht="9" customHeight="1" thickBot="1" x14ac:dyDescent="0.4"/>
    <row r="12" spans="2:24" ht="26.25" customHeight="1" thickBot="1" x14ac:dyDescent="0.4">
      <c r="G12" s="188" t="s">
        <v>48</v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0"/>
    </row>
    <row r="13" spans="2:24" ht="57" customHeight="1" thickBot="1" x14ac:dyDescent="0.4">
      <c r="B13" s="204" t="s">
        <v>3</v>
      </c>
      <c r="C13" s="204" t="s">
        <v>4</v>
      </c>
      <c r="D13" s="195" t="s">
        <v>5</v>
      </c>
      <c r="E13" s="196"/>
      <c r="F13" s="197"/>
      <c r="G13" s="214" t="s">
        <v>49</v>
      </c>
      <c r="H13" s="215"/>
      <c r="I13" s="215"/>
      <c r="J13" s="215"/>
      <c r="K13" s="216"/>
      <c r="L13" s="195" t="s">
        <v>50</v>
      </c>
      <c r="M13" s="196"/>
      <c r="N13" s="196"/>
      <c r="O13" s="197"/>
      <c r="P13" s="198" t="s">
        <v>51</v>
      </c>
      <c r="Q13" s="199"/>
      <c r="R13" s="199"/>
      <c r="S13" s="200"/>
      <c r="T13" s="199" t="s">
        <v>52</v>
      </c>
      <c r="U13" s="199"/>
      <c r="V13" s="199"/>
      <c r="W13" s="200"/>
      <c r="X13" s="202" t="s">
        <v>10</v>
      </c>
    </row>
    <row r="14" spans="2:24" ht="143.25" customHeight="1" thickBot="1" x14ac:dyDescent="0.4">
      <c r="B14" s="205"/>
      <c r="C14" s="205"/>
      <c r="D14" s="59" t="s">
        <v>11</v>
      </c>
      <c r="E14" s="59" t="s">
        <v>12</v>
      </c>
      <c r="F14" s="58" t="s">
        <v>13</v>
      </c>
      <c r="G14" s="64" t="s">
        <v>14</v>
      </c>
      <c r="H14" s="52" t="s">
        <v>15</v>
      </c>
      <c r="I14" s="65" t="s">
        <v>16</v>
      </c>
      <c r="J14" s="51" t="s">
        <v>17</v>
      </c>
      <c r="K14" s="66" t="s">
        <v>18</v>
      </c>
      <c r="L14" s="8" t="s">
        <v>15</v>
      </c>
      <c r="M14" s="67" t="s">
        <v>16</v>
      </c>
      <c r="N14" s="4" t="s">
        <v>17</v>
      </c>
      <c r="O14" s="68" t="s">
        <v>18</v>
      </c>
      <c r="P14" s="8" t="s">
        <v>15</v>
      </c>
      <c r="Q14" s="69" t="s">
        <v>16</v>
      </c>
      <c r="R14" s="4" t="s">
        <v>17</v>
      </c>
      <c r="S14" s="70" t="s">
        <v>18</v>
      </c>
      <c r="T14" s="4" t="s">
        <v>15</v>
      </c>
      <c r="U14" s="69" t="s">
        <v>16</v>
      </c>
      <c r="V14" s="4" t="s">
        <v>17</v>
      </c>
      <c r="W14" s="70" t="s">
        <v>18</v>
      </c>
      <c r="X14" s="203"/>
    </row>
    <row r="15" spans="2:24" ht="28.25" customHeight="1" thickBot="1" x14ac:dyDescent="0.4">
      <c r="B15" s="77" t="s">
        <v>19</v>
      </c>
      <c r="C15" s="78" t="s">
        <v>20</v>
      </c>
      <c r="D15" s="78" t="s">
        <v>21</v>
      </c>
      <c r="E15" s="79" t="s">
        <v>22</v>
      </c>
      <c r="F15" s="80" t="s">
        <v>23</v>
      </c>
      <c r="G15" s="122">
        <v>0.9624157997621513</v>
      </c>
      <c r="H15" s="124">
        <v>0.24060000000000001</v>
      </c>
      <c r="I15" s="125">
        <v>0.24060000000000001</v>
      </c>
      <c r="J15" s="125">
        <v>0.24060000000000001</v>
      </c>
      <c r="K15" s="126">
        <v>0.24060000000000001</v>
      </c>
      <c r="L15" s="81" t="s">
        <v>24</v>
      </c>
      <c r="M15" s="82" t="s">
        <v>24</v>
      </c>
      <c r="N15" s="82" t="s">
        <v>24</v>
      </c>
      <c r="O15" s="83" t="s">
        <v>24</v>
      </c>
      <c r="P15" s="81" t="s">
        <v>24</v>
      </c>
      <c r="Q15" s="82" t="s">
        <v>24</v>
      </c>
      <c r="R15" s="82" t="s">
        <v>24</v>
      </c>
      <c r="S15" s="83" t="s">
        <v>24</v>
      </c>
      <c r="T15" s="81" t="s">
        <v>24</v>
      </c>
      <c r="U15" s="82" t="s">
        <v>24</v>
      </c>
      <c r="V15" s="82" t="s">
        <v>24</v>
      </c>
      <c r="W15" s="83" t="s">
        <v>24</v>
      </c>
      <c r="X15" s="87" t="s">
        <v>46</v>
      </c>
    </row>
    <row r="16" spans="2:24" ht="13.9" customHeight="1" x14ac:dyDescent="0.35">
      <c r="B16" s="212" t="s">
        <v>25</v>
      </c>
      <c r="C16" s="213"/>
      <c r="D16" s="213"/>
      <c r="E16" s="213"/>
      <c r="F16" s="213"/>
      <c r="G16" s="54"/>
      <c r="H16" s="53"/>
      <c r="I16" s="43"/>
      <c r="J16" s="43"/>
      <c r="K16" s="44"/>
      <c r="L16" s="42"/>
      <c r="M16" s="43"/>
      <c r="N16" s="43"/>
      <c r="O16" s="45"/>
      <c r="P16" s="46" t="str">
        <f>IFERROR((L16/H16),"100%")</f>
        <v>100%</v>
      </c>
      <c r="Q16" s="41" t="str">
        <f>IFERROR((M16/I16),"100%")</f>
        <v>100%</v>
      </c>
      <c r="R16" s="41" t="str">
        <f>IFERROR((N16/J16),"100%")</f>
        <v>100%</v>
      </c>
      <c r="S16" s="23" t="str">
        <f>IFERROR((O16/K16),"100%")</f>
        <v>100%</v>
      </c>
      <c r="T16" s="46" t="str">
        <f>IFERROR(((L16)/(H16)),"100%")</f>
        <v>100%</v>
      </c>
      <c r="U16" s="85" t="str">
        <f>IFERROR(((L16+M16)/(H16+I16)),"100%")</f>
        <v>100%</v>
      </c>
      <c r="V16" s="41" t="str">
        <f>IFERROR(((L16+M16+N16)/(H16+I16+J16)),"100%")</f>
        <v>100%</v>
      </c>
      <c r="W16" s="23" t="str">
        <f>IFERROR(((L16+M16+N16+O16)/(H16+I16+J16+K16)),"100%")</f>
        <v>100%</v>
      </c>
      <c r="X16" s="50"/>
    </row>
    <row r="17" spans="2:28" ht="23.5" customHeight="1" x14ac:dyDescent="0.35">
      <c r="B17" s="60" t="s">
        <v>72</v>
      </c>
      <c r="C17" s="61" t="s">
        <v>73</v>
      </c>
      <c r="D17" s="61" t="s">
        <v>74</v>
      </c>
      <c r="E17" s="62" t="s">
        <v>125</v>
      </c>
      <c r="F17" s="63" t="s">
        <v>128</v>
      </c>
      <c r="G17" s="101">
        <v>74820</v>
      </c>
      <c r="H17" s="102">
        <v>17200</v>
      </c>
      <c r="I17" s="103">
        <v>5780</v>
      </c>
      <c r="J17" s="103">
        <v>6390</v>
      </c>
      <c r="K17" s="104">
        <v>45450</v>
      </c>
      <c r="L17" s="42"/>
      <c r="M17" s="43"/>
      <c r="N17" s="43"/>
      <c r="O17" s="45"/>
      <c r="P17" s="47"/>
      <c r="Q17" s="48"/>
      <c r="R17" s="48"/>
      <c r="S17" s="49"/>
      <c r="T17" s="47"/>
      <c r="U17" s="84"/>
      <c r="V17" s="48"/>
      <c r="W17" s="49"/>
      <c r="X17" s="95" t="s">
        <v>26</v>
      </c>
      <c r="AB17" s="37"/>
    </row>
    <row r="18" spans="2:28" ht="23.5" customHeight="1" x14ac:dyDescent="0.35">
      <c r="B18" s="71" t="s">
        <v>75</v>
      </c>
      <c r="C18" s="72" t="s">
        <v>76</v>
      </c>
      <c r="D18" s="73" t="s">
        <v>77</v>
      </c>
      <c r="E18" s="74" t="s">
        <v>125</v>
      </c>
      <c r="F18" s="75" t="s">
        <v>129</v>
      </c>
      <c r="G18" s="105">
        <v>9</v>
      </c>
      <c r="H18" s="106">
        <v>2</v>
      </c>
      <c r="I18" s="107">
        <v>3</v>
      </c>
      <c r="J18" s="107">
        <v>2</v>
      </c>
      <c r="K18" s="108">
        <v>2</v>
      </c>
      <c r="L18" s="20"/>
      <c r="M18" s="21"/>
      <c r="N18" s="21"/>
      <c r="O18" s="22"/>
      <c r="P18" s="47"/>
      <c r="Q18" s="48"/>
      <c r="R18" s="48"/>
      <c r="S18" s="49"/>
      <c r="T18" s="47"/>
      <c r="U18" s="84"/>
      <c r="V18" s="48"/>
      <c r="W18" s="49"/>
      <c r="X18" s="96" t="s">
        <v>26</v>
      </c>
    </row>
    <row r="19" spans="2:28" ht="23.5" customHeight="1" x14ac:dyDescent="0.35">
      <c r="B19" s="9" t="s">
        <v>78</v>
      </c>
      <c r="C19" s="5" t="s">
        <v>79</v>
      </c>
      <c r="D19" s="6" t="s">
        <v>80</v>
      </c>
      <c r="E19" s="7" t="s">
        <v>125</v>
      </c>
      <c r="F19" s="99" t="s">
        <v>130</v>
      </c>
      <c r="G19" s="109">
        <v>2080</v>
      </c>
      <c r="H19" s="106">
        <v>520</v>
      </c>
      <c r="I19" s="107">
        <v>520</v>
      </c>
      <c r="J19" s="107">
        <v>520</v>
      </c>
      <c r="K19" s="108">
        <v>520</v>
      </c>
      <c r="L19" s="20"/>
      <c r="M19" s="21"/>
      <c r="N19" s="21"/>
      <c r="O19" s="22"/>
      <c r="P19" s="47"/>
      <c r="Q19" s="48"/>
      <c r="R19" s="48"/>
      <c r="S19" s="49"/>
      <c r="T19" s="47"/>
      <c r="U19" s="84"/>
      <c r="V19" s="48"/>
      <c r="W19" s="49"/>
      <c r="X19" s="97" t="s">
        <v>26</v>
      </c>
    </row>
    <row r="20" spans="2:28" ht="23.5" customHeight="1" x14ac:dyDescent="0.35">
      <c r="B20" s="71" t="s">
        <v>81</v>
      </c>
      <c r="C20" s="72" t="s">
        <v>82</v>
      </c>
      <c r="D20" s="73" t="s">
        <v>83</v>
      </c>
      <c r="E20" s="74" t="s">
        <v>125</v>
      </c>
      <c r="F20" s="75" t="s">
        <v>131</v>
      </c>
      <c r="G20" s="105">
        <v>109</v>
      </c>
      <c r="H20" s="106">
        <v>25</v>
      </c>
      <c r="I20" s="107">
        <v>30</v>
      </c>
      <c r="J20" s="107">
        <v>25</v>
      </c>
      <c r="K20" s="108">
        <v>29</v>
      </c>
      <c r="L20" s="20"/>
      <c r="M20" s="21"/>
      <c r="N20" s="21"/>
      <c r="O20" s="22"/>
      <c r="P20" s="47"/>
      <c r="Q20" s="48"/>
      <c r="R20" s="48"/>
      <c r="S20" s="49"/>
      <c r="T20" s="47"/>
      <c r="U20" s="84"/>
      <c r="V20" s="48"/>
      <c r="W20" s="49"/>
      <c r="X20" s="96" t="s">
        <v>26</v>
      </c>
    </row>
    <row r="21" spans="2:28" ht="23.5" customHeight="1" x14ac:dyDescent="0.35">
      <c r="B21" s="9" t="s">
        <v>78</v>
      </c>
      <c r="C21" s="5" t="s">
        <v>84</v>
      </c>
      <c r="D21" s="6" t="s">
        <v>85</v>
      </c>
      <c r="E21" s="7" t="s">
        <v>125</v>
      </c>
      <c r="F21" s="99" t="s">
        <v>132</v>
      </c>
      <c r="G21" s="109">
        <v>109</v>
      </c>
      <c r="H21" s="106">
        <v>25</v>
      </c>
      <c r="I21" s="107">
        <v>30</v>
      </c>
      <c r="J21" s="107">
        <v>25</v>
      </c>
      <c r="K21" s="108">
        <v>29</v>
      </c>
      <c r="L21" s="20"/>
      <c r="M21" s="21"/>
      <c r="N21" s="21"/>
      <c r="O21" s="22"/>
      <c r="P21" s="47"/>
      <c r="Q21" s="48"/>
      <c r="R21" s="48"/>
      <c r="S21" s="49"/>
      <c r="T21" s="47"/>
      <c r="U21" s="84"/>
      <c r="V21" s="48"/>
      <c r="W21" s="49"/>
      <c r="X21" s="97" t="s">
        <v>26</v>
      </c>
    </row>
    <row r="22" spans="2:28" ht="23.5" customHeight="1" x14ac:dyDescent="0.35">
      <c r="B22" s="71" t="s">
        <v>86</v>
      </c>
      <c r="C22" s="72" t="s">
        <v>87</v>
      </c>
      <c r="D22" s="73" t="s">
        <v>88</v>
      </c>
      <c r="E22" s="74" t="s">
        <v>125</v>
      </c>
      <c r="F22" s="75" t="s">
        <v>133</v>
      </c>
      <c r="G22" s="105">
        <v>58750</v>
      </c>
      <c r="H22" s="106">
        <v>5800</v>
      </c>
      <c r="I22" s="107">
        <v>5400</v>
      </c>
      <c r="J22" s="107">
        <v>5500</v>
      </c>
      <c r="K22" s="108">
        <v>42050</v>
      </c>
      <c r="L22" s="20"/>
      <c r="M22" s="21"/>
      <c r="N22" s="21"/>
      <c r="O22" s="22"/>
      <c r="P22" s="47"/>
      <c r="Q22" s="48"/>
      <c r="R22" s="48"/>
      <c r="S22" s="49"/>
      <c r="T22" s="47"/>
      <c r="U22" s="84"/>
      <c r="V22" s="48"/>
      <c r="W22" s="49"/>
      <c r="X22" s="96" t="s">
        <v>26</v>
      </c>
    </row>
    <row r="23" spans="2:28" ht="23.5" customHeight="1" x14ac:dyDescent="0.35">
      <c r="B23" s="9" t="s">
        <v>78</v>
      </c>
      <c r="C23" s="5" t="s">
        <v>89</v>
      </c>
      <c r="D23" s="6" t="s">
        <v>90</v>
      </c>
      <c r="E23" s="7" t="s">
        <v>125</v>
      </c>
      <c r="F23" s="99" t="s">
        <v>134</v>
      </c>
      <c r="G23" s="109">
        <v>1600</v>
      </c>
      <c r="H23" s="106">
        <v>300</v>
      </c>
      <c r="I23" s="107">
        <v>400</v>
      </c>
      <c r="J23" s="107">
        <v>500</v>
      </c>
      <c r="K23" s="108">
        <v>400</v>
      </c>
      <c r="L23" s="20"/>
      <c r="M23" s="21"/>
      <c r="N23" s="21"/>
      <c r="O23" s="22"/>
      <c r="P23" s="47"/>
      <c r="Q23" s="48"/>
      <c r="R23" s="48"/>
      <c r="S23" s="49"/>
      <c r="T23" s="47"/>
      <c r="U23" s="84"/>
      <c r="V23" s="48"/>
      <c r="W23" s="49"/>
      <c r="X23" s="97" t="s">
        <v>26</v>
      </c>
    </row>
    <row r="24" spans="2:28" ht="23.5" customHeight="1" x14ac:dyDescent="0.35">
      <c r="B24" s="9" t="s">
        <v>78</v>
      </c>
      <c r="C24" s="5" t="s">
        <v>91</v>
      </c>
      <c r="D24" s="6" t="s">
        <v>92</v>
      </c>
      <c r="E24" s="7" t="s">
        <v>126</v>
      </c>
      <c r="F24" s="99" t="s">
        <v>135</v>
      </c>
      <c r="G24" s="109">
        <v>30000</v>
      </c>
      <c r="H24" s="106">
        <v>0</v>
      </c>
      <c r="I24" s="107">
        <v>0</v>
      </c>
      <c r="J24" s="107">
        <v>0</v>
      </c>
      <c r="K24" s="108">
        <v>30000</v>
      </c>
      <c r="L24" s="20"/>
      <c r="M24" s="21"/>
      <c r="N24" s="21"/>
      <c r="O24" s="22"/>
      <c r="P24" s="47"/>
      <c r="Q24" s="48"/>
      <c r="R24" s="48"/>
      <c r="S24" s="49"/>
      <c r="T24" s="47"/>
      <c r="U24" s="84"/>
      <c r="V24" s="48"/>
      <c r="W24" s="49"/>
      <c r="X24" s="97" t="s">
        <v>26</v>
      </c>
    </row>
    <row r="25" spans="2:28" ht="23.5" customHeight="1" x14ac:dyDescent="0.35">
      <c r="B25" s="9" t="s">
        <v>78</v>
      </c>
      <c r="C25" s="5" t="s">
        <v>93</v>
      </c>
      <c r="D25" s="6" t="s">
        <v>94</v>
      </c>
      <c r="E25" s="7" t="s">
        <v>126</v>
      </c>
      <c r="F25" s="99" t="s">
        <v>136</v>
      </c>
      <c r="G25" s="109">
        <v>4000</v>
      </c>
      <c r="H25" s="106">
        <v>0</v>
      </c>
      <c r="I25" s="107">
        <v>0</v>
      </c>
      <c r="J25" s="107">
        <v>0</v>
      </c>
      <c r="K25" s="108">
        <v>4000</v>
      </c>
      <c r="L25" s="20"/>
      <c r="M25" s="21"/>
      <c r="N25" s="21"/>
      <c r="O25" s="22"/>
      <c r="P25" s="47"/>
      <c r="Q25" s="48"/>
      <c r="R25" s="48"/>
      <c r="S25" s="49"/>
      <c r="T25" s="47"/>
      <c r="U25" s="84"/>
      <c r="V25" s="48"/>
      <c r="W25" s="49"/>
      <c r="X25" s="97" t="s">
        <v>26</v>
      </c>
    </row>
    <row r="26" spans="2:28" ht="23.5" customHeight="1" x14ac:dyDescent="0.35">
      <c r="B26" s="9" t="s">
        <v>78</v>
      </c>
      <c r="C26" s="5" t="s">
        <v>95</v>
      </c>
      <c r="D26" s="6" t="s">
        <v>96</v>
      </c>
      <c r="E26" s="7" t="s">
        <v>125</v>
      </c>
      <c r="F26" s="99" t="s">
        <v>137</v>
      </c>
      <c r="G26" s="109">
        <v>23150</v>
      </c>
      <c r="H26" s="106">
        <v>5500</v>
      </c>
      <c r="I26" s="107">
        <v>5000</v>
      </c>
      <c r="J26" s="107">
        <v>5000</v>
      </c>
      <c r="K26" s="108">
        <v>7650</v>
      </c>
      <c r="L26" s="20"/>
      <c r="M26" s="21"/>
      <c r="N26" s="21"/>
      <c r="O26" s="22"/>
      <c r="P26" s="47"/>
      <c r="Q26" s="48"/>
      <c r="R26" s="48"/>
      <c r="S26" s="49"/>
      <c r="T26" s="47"/>
      <c r="U26" s="84"/>
      <c r="V26" s="48"/>
      <c r="W26" s="49"/>
      <c r="X26" s="97" t="s">
        <v>26</v>
      </c>
    </row>
    <row r="27" spans="2:28" ht="23.5" customHeight="1" x14ac:dyDescent="0.35">
      <c r="B27" s="71" t="s">
        <v>97</v>
      </c>
      <c r="C27" s="72" t="s">
        <v>98</v>
      </c>
      <c r="D27" s="73" t="s">
        <v>99</v>
      </c>
      <c r="E27" s="74" t="s">
        <v>125</v>
      </c>
      <c r="F27" s="75" t="s">
        <v>138</v>
      </c>
      <c r="G27" s="105">
        <v>72</v>
      </c>
      <c r="H27" s="106">
        <v>22</v>
      </c>
      <c r="I27" s="107">
        <v>15</v>
      </c>
      <c r="J27" s="107">
        <v>15</v>
      </c>
      <c r="K27" s="108">
        <v>20</v>
      </c>
      <c r="L27" s="20"/>
      <c r="M27" s="21"/>
      <c r="N27" s="21"/>
      <c r="O27" s="22"/>
      <c r="P27" s="47"/>
      <c r="Q27" s="48"/>
      <c r="R27" s="48"/>
      <c r="S27" s="49"/>
      <c r="T27" s="47"/>
      <c r="U27" s="84"/>
      <c r="V27" s="48"/>
      <c r="W27" s="49"/>
      <c r="X27" s="96" t="s">
        <v>26</v>
      </c>
    </row>
    <row r="28" spans="2:28" ht="23.5" customHeight="1" x14ac:dyDescent="0.35">
      <c r="B28" s="9" t="s">
        <v>78</v>
      </c>
      <c r="C28" s="5" t="s">
        <v>100</v>
      </c>
      <c r="D28" s="6" t="s">
        <v>101</v>
      </c>
      <c r="E28" s="7" t="s">
        <v>125</v>
      </c>
      <c r="F28" s="99" t="s">
        <v>139</v>
      </c>
      <c r="G28" s="109">
        <v>72</v>
      </c>
      <c r="H28" s="106">
        <v>22</v>
      </c>
      <c r="I28" s="107">
        <v>15</v>
      </c>
      <c r="J28" s="107">
        <v>15</v>
      </c>
      <c r="K28" s="108">
        <v>20</v>
      </c>
      <c r="L28" s="20"/>
      <c r="M28" s="21"/>
      <c r="N28" s="21"/>
      <c r="O28" s="22"/>
      <c r="P28" s="47"/>
      <c r="Q28" s="48"/>
      <c r="R28" s="48"/>
      <c r="S28" s="49"/>
      <c r="T28" s="47"/>
      <c r="U28" s="84"/>
      <c r="V28" s="48"/>
      <c r="W28" s="49"/>
      <c r="X28" s="97" t="s">
        <v>26</v>
      </c>
    </row>
    <row r="29" spans="2:28" ht="23.5" customHeight="1" x14ac:dyDescent="0.35">
      <c r="B29" s="71" t="s">
        <v>102</v>
      </c>
      <c r="C29" s="72" t="s">
        <v>103</v>
      </c>
      <c r="D29" s="73" t="s">
        <v>104</v>
      </c>
      <c r="E29" s="74" t="s">
        <v>125</v>
      </c>
      <c r="F29" s="75" t="s">
        <v>140</v>
      </c>
      <c r="G29" s="105">
        <v>14350</v>
      </c>
      <c r="H29" s="106">
        <v>11000</v>
      </c>
      <c r="I29" s="107">
        <v>0</v>
      </c>
      <c r="J29" s="107">
        <v>350</v>
      </c>
      <c r="K29" s="108">
        <v>3000</v>
      </c>
      <c r="L29" s="20"/>
      <c r="M29" s="21"/>
      <c r="N29" s="21"/>
      <c r="O29" s="22"/>
      <c r="P29" s="47"/>
      <c r="Q29" s="48"/>
      <c r="R29" s="48"/>
      <c r="S29" s="49"/>
      <c r="T29" s="47"/>
      <c r="U29" s="84"/>
      <c r="V29" s="48"/>
      <c r="W29" s="49"/>
      <c r="X29" s="96" t="s">
        <v>26</v>
      </c>
    </row>
    <row r="30" spans="2:28" ht="23.5" customHeight="1" x14ac:dyDescent="0.35">
      <c r="B30" s="9" t="s">
        <v>78</v>
      </c>
      <c r="C30" s="5" t="s">
        <v>105</v>
      </c>
      <c r="D30" s="6" t="s">
        <v>106</v>
      </c>
      <c r="E30" s="7" t="s">
        <v>126</v>
      </c>
      <c r="F30" s="99" t="s">
        <v>141</v>
      </c>
      <c r="G30" s="109">
        <v>11000</v>
      </c>
      <c r="H30" s="106">
        <v>11000</v>
      </c>
      <c r="I30" s="107">
        <v>0</v>
      </c>
      <c r="J30" s="107">
        <v>0</v>
      </c>
      <c r="K30" s="108">
        <v>0</v>
      </c>
      <c r="L30" s="20"/>
      <c r="M30" s="21"/>
      <c r="N30" s="21"/>
      <c r="O30" s="22"/>
      <c r="P30" s="47"/>
      <c r="Q30" s="48"/>
      <c r="R30" s="48"/>
      <c r="S30" s="49"/>
      <c r="T30" s="47"/>
      <c r="U30" s="84"/>
      <c r="V30" s="48"/>
      <c r="W30" s="49"/>
      <c r="X30" s="97" t="s">
        <v>26</v>
      </c>
    </row>
    <row r="31" spans="2:28" ht="23.5" customHeight="1" x14ac:dyDescent="0.35">
      <c r="B31" s="9" t="s">
        <v>78</v>
      </c>
      <c r="C31" s="5" t="s">
        <v>107</v>
      </c>
      <c r="D31" s="6" t="s">
        <v>108</v>
      </c>
      <c r="E31" s="7" t="s">
        <v>126</v>
      </c>
      <c r="F31" s="99" t="s">
        <v>142</v>
      </c>
      <c r="G31" s="109">
        <v>3000</v>
      </c>
      <c r="H31" s="106">
        <v>0</v>
      </c>
      <c r="I31" s="107">
        <v>0</v>
      </c>
      <c r="J31" s="107">
        <v>0</v>
      </c>
      <c r="K31" s="108">
        <v>3000</v>
      </c>
      <c r="L31" s="20"/>
      <c r="M31" s="21"/>
      <c r="N31" s="21"/>
      <c r="O31" s="22"/>
      <c r="P31" s="47"/>
      <c r="Q31" s="48"/>
      <c r="R31" s="48"/>
      <c r="S31" s="49"/>
      <c r="T31" s="47"/>
      <c r="U31" s="84"/>
      <c r="V31" s="48"/>
      <c r="W31" s="49"/>
      <c r="X31" s="97" t="s">
        <v>26</v>
      </c>
    </row>
    <row r="32" spans="2:28" ht="23.5" customHeight="1" x14ac:dyDescent="0.35">
      <c r="B32" s="9" t="s">
        <v>78</v>
      </c>
      <c r="C32" s="5" t="s">
        <v>109</v>
      </c>
      <c r="D32" s="6" t="s">
        <v>110</v>
      </c>
      <c r="E32" s="7" t="s">
        <v>126</v>
      </c>
      <c r="F32" s="99" t="s">
        <v>143</v>
      </c>
      <c r="G32" s="109">
        <v>350</v>
      </c>
      <c r="H32" s="106">
        <v>0</v>
      </c>
      <c r="I32" s="107">
        <v>0</v>
      </c>
      <c r="J32" s="107">
        <v>350</v>
      </c>
      <c r="K32" s="108">
        <v>0</v>
      </c>
      <c r="L32" s="20"/>
      <c r="M32" s="21"/>
      <c r="N32" s="21"/>
      <c r="O32" s="22"/>
      <c r="P32" s="47"/>
      <c r="Q32" s="48"/>
      <c r="R32" s="48"/>
      <c r="S32" s="49"/>
      <c r="T32" s="47"/>
      <c r="U32" s="84"/>
      <c r="V32" s="48"/>
      <c r="W32" s="49"/>
      <c r="X32" s="97" t="s">
        <v>26</v>
      </c>
    </row>
    <row r="33" spans="2:24" ht="23.5" customHeight="1" x14ac:dyDescent="0.35">
      <c r="B33" s="71" t="s">
        <v>111</v>
      </c>
      <c r="C33" s="72" t="s">
        <v>112</v>
      </c>
      <c r="D33" s="73" t="s">
        <v>113</v>
      </c>
      <c r="E33" s="74" t="s">
        <v>125</v>
      </c>
      <c r="F33" s="75" t="s">
        <v>144</v>
      </c>
      <c r="G33" s="105">
        <v>30</v>
      </c>
      <c r="H33" s="106">
        <v>7</v>
      </c>
      <c r="I33" s="107">
        <v>10</v>
      </c>
      <c r="J33" s="107">
        <v>7</v>
      </c>
      <c r="K33" s="108">
        <v>6</v>
      </c>
      <c r="L33" s="20"/>
      <c r="M33" s="21"/>
      <c r="N33" s="21"/>
      <c r="O33" s="22"/>
      <c r="P33" s="47"/>
      <c r="Q33" s="48"/>
      <c r="R33" s="48"/>
      <c r="S33" s="49"/>
      <c r="T33" s="47"/>
      <c r="U33" s="84"/>
      <c r="V33" s="48"/>
      <c r="W33" s="49"/>
      <c r="X33" s="96" t="s">
        <v>26</v>
      </c>
    </row>
    <row r="34" spans="2:24" ht="23.5" customHeight="1" x14ac:dyDescent="0.35">
      <c r="B34" s="9" t="s">
        <v>78</v>
      </c>
      <c r="C34" s="5" t="s">
        <v>114</v>
      </c>
      <c r="D34" s="6" t="s">
        <v>115</v>
      </c>
      <c r="E34" s="7" t="s">
        <v>125</v>
      </c>
      <c r="F34" s="99" t="s">
        <v>145</v>
      </c>
      <c r="G34" s="109">
        <v>20</v>
      </c>
      <c r="H34" s="106">
        <v>3</v>
      </c>
      <c r="I34" s="107">
        <v>6</v>
      </c>
      <c r="J34" s="107">
        <v>7</v>
      </c>
      <c r="K34" s="108">
        <v>4</v>
      </c>
      <c r="L34" s="20"/>
      <c r="M34" s="21"/>
      <c r="N34" s="21"/>
      <c r="O34" s="22"/>
      <c r="P34" s="47"/>
      <c r="Q34" s="48"/>
      <c r="R34" s="48"/>
      <c r="S34" s="49"/>
      <c r="T34" s="47"/>
      <c r="U34" s="84"/>
      <c r="V34" s="48"/>
      <c r="W34" s="49"/>
      <c r="X34" s="97" t="s">
        <v>26</v>
      </c>
    </row>
    <row r="35" spans="2:24" ht="23.5" customHeight="1" x14ac:dyDescent="0.35">
      <c r="B35" s="9" t="s">
        <v>78</v>
      </c>
      <c r="C35" s="5" t="s">
        <v>116</v>
      </c>
      <c r="D35" s="6" t="s">
        <v>117</v>
      </c>
      <c r="E35" s="7" t="s">
        <v>125</v>
      </c>
      <c r="F35" s="99" t="s">
        <v>146</v>
      </c>
      <c r="G35" s="109">
        <v>1540</v>
      </c>
      <c r="H35" s="106">
        <v>400</v>
      </c>
      <c r="I35" s="107">
        <v>340</v>
      </c>
      <c r="J35" s="107">
        <v>400</v>
      </c>
      <c r="K35" s="108">
        <v>400</v>
      </c>
      <c r="L35" s="20"/>
      <c r="M35" s="21"/>
      <c r="N35" s="21"/>
      <c r="O35" s="22"/>
      <c r="P35" s="47"/>
      <c r="Q35" s="48"/>
      <c r="R35" s="48"/>
      <c r="S35" s="49"/>
      <c r="T35" s="47"/>
      <c r="U35" s="84"/>
      <c r="V35" s="48"/>
      <c r="W35" s="49"/>
      <c r="X35" s="97" t="s">
        <v>26</v>
      </c>
    </row>
    <row r="36" spans="2:24" ht="23.5" customHeight="1" x14ac:dyDescent="0.35">
      <c r="B36" s="9" t="s">
        <v>78</v>
      </c>
      <c r="C36" s="5" t="s">
        <v>118</v>
      </c>
      <c r="D36" s="6" t="s">
        <v>119</v>
      </c>
      <c r="E36" s="7" t="s">
        <v>127</v>
      </c>
      <c r="F36" s="99" t="s">
        <v>147</v>
      </c>
      <c r="G36" s="109">
        <v>60</v>
      </c>
      <c r="H36" s="106">
        <v>0</v>
      </c>
      <c r="I36" s="107">
        <v>40</v>
      </c>
      <c r="J36" s="107">
        <v>20</v>
      </c>
      <c r="K36" s="108">
        <v>0</v>
      </c>
      <c r="L36" s="20"/>
      <c r="M36" s="21"/>
      <c r="N36" s="21"/>
      <c r="O36" s="22"/>
      <c r="P36" s="47"/>
      <c r="Q36" s="48"/>
      <c r="R36" s="48"/>
      <c r="S36" s="49"/>
      <c r="T36" s="47"/>
      <c r="U36" s="84"/>
      <c r="V36" s="48"/>
      <c r="W36" s="49"/>
      <c r="X36" s="97" t="s">
        <v>26</v>
      </c>
    </row>
    <row r="37" spans="2:24" ht="23.5" customHeight="1" x14ac:dyDescent="0.35">
      <c r="B37" s="71" t="s">
        <v>120</v>
      </c>
      <c r="C37" s="72" t="s">
        <v>121</v>
      </c>
      <c r="D37" s="73" t="s">
        <v>122</v>
      </c>
      <c r="E37" s="74" t="s">
        <v>125</v>
      </c>
      <c r="F37" s="75" t="s">
        <v>148</v>
      </c>
      <c r="G37" s="105">
        <v>120</v>
      </c>
      <c r="H37" s="106">
        <v>0</v>
      </c>
      <c r="I37" s="107">
        <v>0</v>
      </c>
      <c r="J37" s="107">
        <v>120</v>
      </c>
      <c r="K37" s="108">
        <v>0</v>
      </c>
      <c r="L37" s="20"/>
      <c r="M37" s="21"/>
      <c r="N37" s="21"/>
      <c r="O37" s="22"/>
      <c r="P37" s="47"/>
      <c r="Q37" s="48"/>
      <c r="R37" s="48"/>
      <c r="S37" s="49"/>
      <c r="T37" s="47"/>
      <c r="U37" s="84"/>
      <c r="V37" s="48"/>
      <c r="W37" s="49"/>
      <c r="X37" s="96" t="s">
        <v>26</v>
      </c>
    </row>
    <row r="38" spans="2:24" ht="23.5" customHeight="1" thickBot="1" x14ac:dyDescent="0.4">
      <c r="B38" s="13" t="s">
        <v>78</v>
      </c>
      <c r="C38" s="14" t="s">
        <v>123</v>
      </c>
      <c r="D38" s="15" t="s">
        <v>124</v>
      </c>
      <c r="E38" s="16" t="s">
        <v>126</v>
      </c>
      <c r="F38" s="100" t="s">
        <v>149</v>
      </c>
      <c r="G38" s="110">
        <v>120</v>
      </c>
      <c r="H38" s="111">
        <v>0</v>
      </c>
      <c r="I38" s="112">
        <v>0</v>
      </c>
      <c r="J38" s="112">
        <v>120</v>
      </c>
      <c r="K38" s="113">
        <v>0</v>
      </c>
      <c r="L38" s="24"/>
      <c r="M38" s="25"/>
      <c r="N38" s="25"/>
      <c r="O38" s="26"/>
      <c r="P38" s="47"/>
      <c r="Q38" s="48"/>
      <c r="R38" s="48"/>
      <c r="S38" s="49"/>
      <c r="T38" s="47"/>
      <c r="U38" s="84"/>
      <c r="V38" s="48"/>
      <c r="W38" s="49"/>
      <c r="X38" s="98" t="s">
        <v>26</v>
      </c>
    </row>
    <row r="42" spans="2:24" ht="47.25" customHeight="1" x14ac:dyDescent="0.35">
      <c r="C42" s="218" t="s">
        <v>27</v>
      </c>
      <c r="D42" s="218"/>
      <c r="J42" s="219" t="s">
        <v>28</v>
      </c>
      <c r="K42" s="220"/>
      <c r="L42" s="220"/>
      <c r="M42" s="220"/>
      <c r="N42" s="220"/>
      <c r="O42" s="220"/>
      <c r="W42" s="218" t="s">
        <v>29</v>
      </c>
      <c r="X42" s="218"/>
    </row>
    <row r="44" spans="2:24" ht="15" thickBot="1" x14ac:dyDescent="0.4"/>
    <row r="45" spans="2:24" ht="15" thickBot="1" x14ac:dyDescent="0.4">
      <c r="E45" s="206" t="s">
        <v>30</v>
      </c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8"/>
    </row>
    <row r="46" spans="2:24" ht="30.65" customHeight="1" thickBot="1" x14ac:dyDescent="0.4">
      <c r="E46" s="209" t="s">
        <v>31</v>
      </c>
      <c r="F46" s="209" t="s">
        <v>53</v>
      </c>
      <c r="G46" s="206" t="s">
        <v>33</v>
      </c>
      <c r="H46" s="207"/>
      <c r="I46" s="207"/>
      <c r="J46" s="208"/>
      <c r="K46" s="184" t="s">
        <v>34</v>
      </c>
      <c r="L46" s="185"/>
      <c r="M46" s="185"/>
      <c r="N46" s="211"/>
      <c r="O46" s="184" t="s">
        <v>35</v>
      </c>
      <c r="P46" s="185"/>
      <c r="Q46" s="185"/>
      <c r="R46" s="211"/>
      <c r="S46" s="184" t="s">
        <v>36</v>
      </c>
      <c r="T46" s="185"/>
      <c r="U46" s="185"/>
      <c r="V46" s="185"/>
      <c r="W46" s="180" t="s">
        <v>54</v>
      </c>
      <c r="X46" s="181"/>
    </row>
    <row r="47" spans="2:24" ht="28.5" thickBot="1" x14ac:dyDescent="0.4">
      <c r="E47" s="210"/>
      <c r="F47" s="210"/>
      <c r="G47" s="18" t="s">
        <v>55</v>
      </c>
      <c r="H47" s="76" t="s">
        <v>56</v>
      </c>
      <c r="I47" s="19" t="s">
        <v>57</v>
      </c>
      <c r="J47" s="76" t="s">
        <v>58</v>
      </c>
      <c r="K47" s="18" t="s">
        <v>55</v>
      </c>
      <c r="L47" s="76" t="s">
        <v>56</v>
      </c>
      <c r="M47" s="19" t="s">
        <v>57</v>
      </c>
      <c r="N47" s="76" t="s">
        <v>58</v>
      </c>
      <c r="O47" s="18" t="s">
        <v>55</v>
      </c>
      <c r="P47" s="76" t="s">
        <v>56</v>
      </c>
      <c r="Q47" s="19" t="s">
        <v>57</v>
      </c>
      <c r="R47" s="76" t="s">
        <v>58</v>
      </c>
      <c r="S47" s="18" t="s">
        <v>55</v>
      </c>
      <c r="T47" s="76" t="s">
        <v>56</v>
      </c>
      <c r="U47" s="19" t="s">
        <v>57</v>
      </c>
      <c r="V47" s="86" t="s">
        <v>58</v>
      </c>
      <c r="W47" s="182"/>
      <c r="X47" s="183"/>
    </row>
    <row r="48" spans="2:24" x14ac:dyDescent="0.35">
      <c r="E48" s="92"/>
      <c r="F48" s="89"/>
      <c r="G48" s="55"/>
      <c r="H48" s="43"/>
      <c r="I48" s="43"/>
      <c r="J48" s="45"/>
      <c r="K48" s="55"/>
      <c r="L48" s="43"/>
      <c r="M48" s="43"/>
      <c r="N48" s="45"/>
      <c r="O48" s="1" t="str">
        <f>IFERROR((K48/G48),"NO APLICA")</f>
        <v>NO APLICA</v>
      </c>
      <c r="P48" s="2" t="str">
        <f>IFERROR((L48/H48),"NO APLICA")</f>
        <v>NO APLICA</v>
      </c>
      <c r="Q48" s="2" t="str">
        <f>IFERROR((M48/I48),"NO APLICA")</f>
        <v>NO APLICA</v>
      </c>
      <c r="R48" s="17" t="str">
        <f>IFERROR((N48/J48),"NO APLICA")</f>
        <v>NO APLICA</v>
      </c>
      <c r="S48" s="1" t="str">
        <f>IFERROR(((K48)/(G48)),"NO APLICA")</f>
        <v>NO APLICA</v>
      </c>
      <c r="T48" s="2" t="str">
        <f>IFERROR(((K48+L48)/(G48+H48)),"NO APLICA")</f>
        <v>NO APLICA</v>
      </c>
      <c r="U48" s="2" t="str">
        <f>IFERROR(((K48+L48+M48)/(G48+H48+I48)),"NO APLICA")</f>
        <v>NO APLICA</v>
      </c>
      <c r="V48" s="17" t="str">
        <f>IFERROR(((K48+L48+M48+N48)/(G48+H48+I48+J48)),"NO APLICA")</f>
        <v>NO APLICA</v>
      </c>
      <c r="W48" s="186"/>
      <c r="X48" s="187"/>
    </row>
    <row r="49" spans="2:24" x14ac:dyDescent="0.35">
      <c r="E49" s="93"/>
      <c r="F49" s="90">
        <v>0</v>
      </c>
      <c r="G49" s="88"/>
      <c r="H49" s="28"/>
      <c r="I49" s="28"/>
      <c r="J49" s="29"/>
      <c r="K49" s="27"/>
      <c r="L49" s="30"/>
      <c r="M49" s="30"/>
      <c r="N49" s="31"/>
      <c r="O49" s="1" t="str">
        <f>IFERROR(K49/G49,"NO APLICA")</f>
        <v>NO APLICA</v>
      </c>
      <c r="P49" s="2" t="str">
        <f t="shared" ref="P49:R51" si="0">IFERROR((L49/H49),"NO APLICA")</f>
        <v>NO APLICA</v>
      </c>
      <c r="Q49" s="2" t="str">
        <f t="shared" si="0"/>
        <v>NO APLICA</v>
      </c>
      <c r="R49" s="3" t="str">
        <f t="shared" si="0"/>
        <v>NO APLICA</v>
      </c>
      <c r="S49" s="1" t="str">
        <f>IFERROR(K49/F49,"NO APLICA")</f>
        <v>NO APLICA</v>
      </c>
      <c r="T49" s="2" t="str">
        <f>IFERROR(((K49+L49)/(G49+H49)),"NO APLICA")</f>
        <v>NO APLICA</v>
      </c>
      <c r="U49" s="2" t="str">
        <f t="shared" ref="U49:U51" si="1">IFERROR(((K49+L49+M49)/(G49+H49+I49)),"NO APLICA")</f>
        <v>NO APLICA</v>
      </c>
      <c r="V49" s="3" t="str">
        <f t="shared" ref="V49:V51" si="2">IFERROR(((K49+L49+M49+N49)/(G49+H49+I49+J49)),"NO APLICA")</f>
        <v>NO APLICA</v>
      </c>
      <c r="W49" s="176"/>
      <c r="X49" s="177"/>
    </row>
    <row r="50" spans="2:24" x14ac:dyDescent="0.35">
      <c r="E50" s="93"/>
      <c r="F50" s="90">
        <v>0</v>
      </c>
      <c r="G50" s="27"/>
      <c r="H50" s="28"/>
      <c r="I50" s="28"/>
      <c r="J50" s="29"/>
      <c r="K50" s="27"/>
      <c r="L50" s="30"/>
      <c r="M50" s="30"/>
      <c r="N50" s="31"/>
      <c r="O50" s="1" t="str">
        <f>IFERROR(K50/G50,"NO APLICA")</f>
        <v>NO APLICA</v>
      </c>
      <c r="P50" s="2" t="str">
        <f t="shared" si="0"/>
        <v>NO APLICA</v>
      </c>
      <c r="Q50" s="2" t="str">
        <f t="shared" si="0"/>
        <v>NO APLICA</v>
      </c>
      <c r="R50" s="3" t="str">
        <f>IFERROR((N50/J50),"NO APLICA")</f>
        <v>NO APLICA</v>
      </c>
      <c r="S50" s="1" t="str">
        <f>IFERROR(K50/F50,"NO APLICA")</f>
        <v>NO APLICA</v>
      </c>
      <c r="T50" s="2" t="str">
        <f t="shared" ref="T50:T51" si="3">IFERROR(((K50+L50)/(G50+H50)),"NO APLICA")</f>
        <v>NO APLICA</v>
      </c>
      <c r="U50" s="2" t="str">
        <f t="shared" si="1"/>
        <v>NO APLICA</v>
      </c>
      <c r="V50" s="3" t="str">
        <f t="shared" si="2"/>
        <v>NO APLICA</v>
      </c>
      <c r="W50" s="221"/>
      <c r="X50" s="222"/>
    </row>
    <row r="51" spans="2:24" ht="15" thickBot="1" x14ac:dyDescent="0.4">
      <c r="E51" s="94"/>
      <c r="F51" s="91"/>
      <c r="G51" s="32"/>
      <c r="H51" s="33"/>
      <c r="I51" s="33"/>
      <c r="J51" s="34"/>
      <c r="K51" s="32"/>
      <c r="L51" s="35"/>
      <c r="M51" s="35"/>
      <c r="N51" s="36"/>
      <c r="O51" s="10" t="str">
        <f>IFERROR(K51/G51,"NO APLICA")</f>
        <v>NO APLICA</v>
      </c>
      <c r="P51" s="11" t="str">
        <f>IFERROR((L51/H51),"NO APLICA")</f>
        <v>NO APLICA</v>
      </c>
      <c r="Q51" s="11" t="str">
        <f>IFERROR((M51/I51),"NO APLICA")</f>
        <v>NO APLICA</v>
      </c>
      <c r="R51" s="12" t="str">
        <f t="shared" si="0"/>
        <v>NO APLICA</v>
      </c>
      <c r="S51" s="10" t="str">
        <f>IFERROR(K51/F51,"NO APLICA")</f>
        <v>NO APLICA</v>
      </c>
      <c r="T51" s="11" t="str">
        <f t="shared" si="3"/>
        <v>NO APLICA</v>
      </c>
      <c r="U51" s="11" t="str">
        <f t="shared" si="1"/>
        <v>NO APLICA</v>
      </c>
      <c r="V51" s="12" t="str">
        <f t="shared" si="2"/>
        <v>NO APLICA</v>
      </c>
      <c r="W51" s="178"/>
      <c r="X51" s="179"/>
    </row>
    <row r="52" spans="2:24" ht="25.5" customHeight="1" x14ac:dyDescent="0.35">
      <c r="B52" s="201"/>
      <c r="C52" s="201"/>
    </row>
  </sheetData>
  <mergeCells count="30">
    <mergeCell ref="W48:X48"/>
    <mergeCell ref="W49:X49"/>
    <mergeCell ref="W50:X50"/>
    <mergeCell ref="W51:X51"/>
    <mergeCell ref="B52:C52"/>
    <mergeCell ref="E45:X45"/>
    <mergeCell ref="E46:E47"/>
    <mergeCell ref="F46:F47"/>
    <mergeCell ref="G46:J46"/>
    <mergeCell ref="K46:N46"/>
    <mergeCell ref="O46:R46"/>
    <mergeCell ref="S46:V46"/>
    <mergeCell ref="W46:X47"/>
    <mergeCell ref="P13:S13"/>
    <mergeCell ref="T13:W13"/>
    <mergeCell ref="X13:X14"/>
    <mergeCell ref="B16:F16"/>
    <mergeCell ref="C42:D42"/>
    <mergeCell ref="J42:O42"/>
    <mergeCell ref="W42:X42"/>
    <mergeCell ref="B13:B14"/>
    <mergeCell ref="C13:C14"/>
    <mergeCell ref="D13:F13"/>
    <mergeCell ref="G13:K13"/>
    <mergeCell ref="L13:O13"/>
    <mergeCell ref="E4:S4"/>
    <mergeCell ref="E5:S5"/>
    <mergeCell ref="E6:S6"/>
    <mergeCell ref="E7:S7"/>
    <mergeCell ref="G12:W12"/>
  </mergeCells>
  <conditionalFormatting sqref="H15">
    <cfRule type="cellIs" priority="13" operator="equal">
      <formula>"NO DISPONIBLE"</formula>
    </cfRule>
  </conditionalFormatting>
  <conditionalFormatting sqref="H16:K38 G48:J51">
    <cfRule type="containsBlanks" dxfId="33" priority="14">
      <formula>LEN(TRIM(G16))=0</formula>
    </cfRule>
  </conditionalFormatting>
  <conditionalFormatting sqref="I15:K15">
    <cfRule type="cellIs" dxfId="32" priority="12" operator="equal">
      <formula>"NO DISPONIBLE"</formula>
    </cfRule>
  </conditionalFormatting>
  <conditionalFormatting sqref="L15">
    <cfRule type="cellIs" priority="11" operator="equal">
      <formula>"NO DISPONIBLE"</formula>
    </cfRule>
  </conditionalFormatting>
  <conditionalFormatting sqref="L16:O38 K48:N51">
    <cfRule type="containsBlanks" dxfId="31" priority="15">
      <formula>LEN(TRIM(K16))=0</formula>
    </cfRule>
  </conditionalFormatting>
  <conditionalFormatting sqref="M15:O15">
    <cfRule type="cellIs" dxfId="30" priority="10" operator="equal">
      <formula>"NO DISPONIBLE"</formula>
    </cfRule>
  </conditionalFormatting>
  <conditionalFormatting sqref="O48:V51">
    <cfRule type="cellIs" dxfId="29" priority="1" operator="equal">
      <formula>"NO APLICA"</formula>
    </cfRule>
    <cfRule type="cellIs" dxfId="28" priority="2" operator="between">
      <formula>0.7</formula>
      <formula>1.2</formula>
    </cfRule>
    <cfRule type="cellIs" dxfId="27" priority="3" operator="between">
      <formula>0.5</formula>
      <formula>0.7</formula>
    </cfRule>
    <cfRule type="cellIs" dxfId="26" priority="4" operator="lessThan">
      <formula>0.5</formula>
    </cfRule>
    <cfRule type="cellIs" dxfId="25" priority="5" operator="greaterThan">
      <formula>1.2</formula>
    </cfRule>
  </conditionalFormatting>
  <conditionalFormatting sqref="P15">
    <cfRule type="cellIs" priority="9" operator="equal">
      <formula>"NO DISPONIBLE"</formula>
    </cfRule>
  </conditionalFormatting>
  <conditionalFormatting sqref="P16:S16">
    <cfRule type="cellIs" dxfId="24" priority="16" stopIfTrue="1" operator="equal">
      <formula>"100%"</formula>
    </cfRule>
    <cfRule type="cellIs" dxfId="23" priority="17" stopIfTrue="1" operator="lessThan">
      <formula>0.5</formula>
    </cfRule>
    <cfRule type="cellIs" dxfId="22" priority="18" stopIfTrue="1" operator="between">
      <formula>0.5</formula>
      <formula>0.7</formula>
    </cfRule>
    <cfRule type="cellIs" dxfId="21" priority="19" stopIfTrue="1" operator="between">
      <formula>0.7</formula>
      <formula>1.2</formula>
    </cfRule>
    <cfRule type="cellIs" dxfId="20" priority="20" stopIfTrue="1" operator="greaterThanOrEqual">
      <formula>1.2</formula>
    </cfRule>
    <cfRule type="containsBlanks" dxfId="19" priority="21" stopIfTrue="1">
      <formula>LEN(TRIM(P16))=0</formula>
    </cfRule>
  </conditionalFormatting>
  <conditionalFormatting sqref="Q15:S15">
    <cfRule type="cellIs" dxfId="18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17" priority="6" operator="equal">
      <formula>"NO DISPONIBLE"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3187B-CD02-4283-BC83-9D03E584993E}">
  <dimension ref="B3:AB52"/>
  <sheetViews>
    <sheetView topLeftCell="G13" zoomScale="80" zoomScaleNormal="80" workbookViewId="0">
      <selection activeCell="I17" sqref="I17"/>
    </sheetView>
  </sheetViews>
  <sheetFormatPr baseColWidth="10" defaultColWidth="11.453125" defaultRowHeight="14.5" x14ac:dyDescent="0.35"/>
  <cols>
    <col min="2" max="2" width="19.453125" customWidth="1"/>
    <col min="3" max="3" width="35.81640625" customWidth="1"/>
    <col min="4" max="6" width="31.453125" customWidth="1"/>
    <col min="7" max="15" width="16.81640625" customWidth="1"/>
    <col min="16" max="23" width="18.1796875" customWidth="1"/>
    <col min="24" max="24" width="61.81640625" customWidth="1"/>
  </cols>
  <sheetData>
    <row r="3" spans="2:24" ht="15.4" thickBot="1" x14ac:dyDescent="0.4"/>
    <row r="4" spans="2:24" ht="63" customHeight="1" x14ac:dyDescent="0.35">
      <c r="E4" s="191" t="s">
        <v>59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</row>
    <row r="5" spans="2:24" ht="30" customHeight="1" x14ac:dyDescent="0.35">
      <c r="E5" s="193" t="s">
        <v>1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</row>
    <row r="6" spans="2:24" ht="26.25" customHeight="1" x14ac:dyDescent="0.35">
      <c r="E6" s="193" t="s">
        <v>152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</row>
    <row r="7" spans="2:24" ht="26.25" customHeight="1" x14ac:dyDescent="0.35">
      <c r="E7" s="193" t="s">
        <v>151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</row>
    <row r="8" spans="2:24" ht="15.75" customHeight="1" thickBot="1" x14ac:dyDescent="0.4"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11" spans="2:24" ht="9" customHeight="1" thickBot="1" x14ac:dyDescent="0.4"/>
    <row r="12" spans="2:24" ht="26.25" customHeight="1" thickBot="1" x14ac:dyDescent="0.4">
      <c r="G12" s="188" t="s">
        <v>60</v>
      </c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0"/>
    </row>
    <row r="13" spans="2:24" ht="57" customHeight="1" thickBot="1" x14ac:dyDescent="0.4">
      <c r="B13" s="204" t="s">
        <v>3</v>
      </c>
      <c r="C13" s="204" t="s">
        <v>4</v>
      </c>
      <c r="D13" s="195" t="s">
        <v>5</v>
      </c>
      <c r="E13" s="196"/>
      <c r="F13" s="197"/>
      <c r="G13" s="214" t="s">
        <v>61</v>
      </c>
      <c r="H13" s="215"/>
      <c r="I13" s="215"/>
      <c r="J13" s="215"/>
      <c r="K13" s="216"/>
      <c r="L13" s="195" t="s">
        <v>62</v>
      </c>
      <c r="M13" s="196"/>
      <c r="N13" s="196"/>
      <c r="O13" s="197"/>
      <c r="P13" s="198" t="s">
        <v>63</v>
      </c>
      <c r="Q13" s="199"/>
      <c r="R13" s="199"/>
      <c r="S13" s="200"/>
      <c r="T13" s="199" t="s">
        <v>64</v>
      </c>
      <c r="U13" s="199"/>
      <c r="V13" s="199"/>
      <c r="W13" s="200"/>
      <c r="X13" s="202" t="s">
        <v>65</v>
      </c>
    </row>
    <row r="14" spans="2:24" ht="143.25" customHeight="1" thickBot="1" x14ac:dyDescent="0.4">
      <c r="B14" s="205"/>
      <c r="C14" s="205"/>
      <c r="D14" s="59" t="s">
        <v>11</v>
      </c>
      <c r="E14" s="59" t="s">
        <v>12</v>
      </c>
      <c r="F14" s="58" t="s">
        <v>13</v>
      </c>
      <c r="G14" s="64" t="s">
        <v>14</v>
      </c>
      <c r="H14" s="52" t="s">
        <v>15</v>
      </c>
      <c r="I14" s="65" t="s">
        <v>16</v>
      </c>
      <c r="J14" s="51" t="s">
        <v>17</v>
      </c>
      <c r="K14" s="66" t="s">
        <v>18</v>
      </c>
      <c r="L14" s="8" t="s">
        <v>15</v>
      </c>
      <c r="M14" s="67" t="s">
        <v>16</v>
      </c>
      <c r="N14" s="4" t="s">
        <v>17</v>
      </c>
      <c r="O14" s="68" t="s">
        <v>18</v>
      </c>
      <c r="P14" s="8" t="s">
        <v>15</v>
      </c>
      <c r="Q14" s="69" t="s">
        <v>16</v>
      </c>
      <c r="R14" s="4" t="s">
        <v>17</v>
      </c>
      <c r="S14" s="70" t="s">
        <v>18</v>
      </c>
      <c r="T14" s="4" t="s">
        <v>15</v>
      </c>
      <c r="U14" s="69" t="s">
        <v>16</v>
      </c>
      <c r="V14" s="4" t="s">
        <v>17</v>
      </c>
      <c r="W14" s="70" t="s">
        <v>18</v>
      </c>
      <c r="X14" s="203"/>
    </row>
    <row r="15" spans="2:24" ht="28.25" customHeight="1" thickBot="1" x14ac:dyDescent="0.4">
      <c r="B15" s="77" t="s">
        <v>19</v>
      </c>
      <c r="C15" s="78" t="s">
        <v>20</v>
      </c>
      <c r="D15" s="78" t="s">
        <v>21</v>
      </c>
      <c r="E15" s="79" t="s">
        <v>22</v>
      </c>
      <c r="F15" s="80" t="s">
        <v>23</v>
      </c>
      <c r="G15" s="122">
        <v>0.96006200263249697</v>
      </c>
      <c r="H15" s="124">
        <v>0.24</v>
      </c>
      <c r="I15" s="125">
        <v>0.24</v>
      </c>
      <c r="J15" s="125">
        <v>0.24</v>
      </c>
      <c r="K15" s="126">
        <v>0.24</v>
      </c>
      <c r="L15" s="81" t="s">
        <v>24</v>
      </c>
      <c r="M15" s="82" t="s">
        <v>24</v>
      </c>
      <c r="N15" s="82" t="s">
        <v>24</v>
      </c>
      <c r="O15" s="83" t="s">
        <v>24</v>
      </c>
      <c r="P15" s="81" t="s">
        <v>24</v>
      </c>
      <c r="Q15" s="82" t="s">
        <v>24</v>
      </c>
      <c r="R15" s="82" t="s">
        <v>24</v>
      </c>
      <c r="S15" s="83" t="s">
        <v>24</v>
      </c>
      <c r="T15" s="81" t="s">
        <v>24</v>
      </c>
      <c r="U15" s="82" t="s">
        <v>24</v>
      </c>
      <c r="V15" s="82" t="s">
        <v>24</v>
      </c>
      <c r="W15" s="83" t="s">
        <v>24</v>
      </c>
      <c r="X15" s="87" t="s">
        <v>46</v>
      </c>
    </row>
    <row r="16" spans="2:24" ht="13.9" customHeight="1" x14ac:dyDescent="0.35">
      <c r="B16" s="212" t="s">
        <v>25</v>
      </c>
      <c r="C16" s="213"/>
      <c r="D16" s="213"/>
      <c r="E16" s="213"/>
      <c r="F16" s="213"/>
      <c r="G16" s="54"/>
      <c r="H16" s="53"/>
      <c r="I16" s="43"/>
      <c r="J16" s="43"/>
      <c r="K16" s="44"/>
      <c r="L16" s="42"/>
      <c r="M16" s="43"/>
      <c r="N16" s="43"/>
      <c r="O16" s="45"/>
      <c r="P16" s="46" t="str">
        <f>IFERROR((L16/H16),"100%")</f>
        <v>100%</v>
      </c>
      <c r="Q16" s="41" t="str">
        <f>IFERROR((M16/I16),"100%")</f>
        <v>100%</v>
      </c>
      <c r="R16" s="41" t="str">
        <f>IFERROR((N16/J16),"100%")</f>
        <v>100%</v>
      </c>
      <c r="S16" s="23" t="str">
        <f>IFERROR((O16/K16),"100%")</f>
        <v>100%</v>
      </c>
      <c r="T16" s="46" t="str">
        <f>IFERROR(((L16)/(H16)),"100%")</f>
        <v>100%</v>
      </c>
      <c r="U16" s="85" t="str">
        <f>IFERROR(((L16+M16)/(H16+I16)),"100%")</f>
        <v>100%</v>
      </c>
      <c r="V16" s="41" t="str">
        <f>IFERROR(((L16+M16+N16)/(H16+I16+J16)),"100%")</f>
        <v>100%</v>
      </c>
      <c r="W16" s="23" t="str">
        <f>IFERROR(((L16+M16+N16+O16)/(H16+I16+J16+K16)),"100%")</f>
        <v>100%</v>
      </c>
      <c r="X16" s="50"/>
    </row>
    <row r="17" spans="2:28" ht="23.5" customHeight="1" x14ac:dyDescent="0.35">
      <c r="B17" s="60" t="s">
        <v>72</v>
      </c>
      <c r="C17" s="61" t="s">
        <v>73</v>
      </c>
      <c r="D17" s="61" t="s">
        <v>74</v>
      </c>
      <c r="E17" s="62" t="s">
        <v>125</v>
      </c>
      <c r="F17" s="63" t="s">
        <v>128</v>
      </c>
      <c r="G17" s="101">
        <v>74820</v>
      </c>
      <c r="H17" s="102">
        <v>17200</v>
      </c>
      <c r="I17" s="103">
        <v>5780</v>
      </c>
      <c r="J17" s="103">
        <v>6390</v>
      </c>
      <c r="K17" s="104">
        <v>45450</v>
      </c>
      <c r="L17" s="42"/>
      <c r="M17" s="43"/>
      <c r="N17" s="43"/>
      <c r="O17" s="45"/>
      <c r="P17" s="47"/>
      <c r="Q17" s="48"/>
      <c r="R17" s="48"/>
      <c r="S17" s="49"/>
      <c r="T17" s="47"/>
      <c r="U17" s="84"/>
      <c r="V17" s="48"/>
      <c r="W17" s="49"/>
      <c r="X17" s="95" t="s">
        <v>26</v>
      </c>
      <c r="AB17" s="37"/>
    </row>
    <row r="18" spans="2:28" ht="23.5" customHeight="1" x14ac:dyDescent="0.35">
      <c r="B18" s="71" t="s">
        <v>75</v>
      </c>
      <c r="C18" s="72" t="s">
        <v>76</v>
      </c>
      <c r="D18" s="73" t="s">
        <v>77</v>
      </c>
      <c r="E18" s="74" t="s">
        <v>125</v>
      </c>
      <c r="F18" s="75" t="s">
        <v>129</v>
      </c>
      <c r="G18" s="105">
        <v>9</v>
      </c>
      <c r="H18" s="106">
        <v>2</v>
      </c>
      <c r="I18" s="107">
        <v>3</v>
      </c>
      <c r="J18" s="107">
        <v>2</v>
      </c>
      <c r="K18" s="108">
        <v>2</v>
      </c>
      <c r="L18" s="20"/>
      <c r="M18" s="21"/>
      <c r="N18" s="21"/>
      <c r="O18" s="22"/>
      <c r="P18" s="47"/>
      <c r="Q18" s="48"/>
      <c r="R18" s="48"/>
      <c r="S18" s="49"/>
      <c r="T18" s="47"/>
      <c r="U18" s="84"/>
      <c r="V18" s="48"/>
      <c r="W18" s="49"/>
      <c r="X18" s="96" t="s">
        <v>26</v>
      </c>
    </row>
    <row r="19" spans="2:28" ht="23.5" customHeight="1" x14ac:dyDescent="0.35">
      <c r="B19" s="9" t="s">
        <v>78</v>
      </c>
      <c r="C19" s="5" t="s">
        <v>79</v>
      </c>
      <c r="D19" s="6" t="s">
        <v>80</v>
      </c>
      <c r="E19" s="7" t="s">
        <v>125</v>
      </c>
      <c r="F19" s="99" t="s">
        <v>130</v>
      </c>
      <c r="G19" s="109">
        <v>2080</v>
      </c>
      <c r="H19" s="106">
        <v>520</v>
      </c>
      <c r="I19" s="107">
        <v>520</v>
      </c>
      <c r="J19" s="107">
        <v>520</v>
      </c>
      <c r="K19" s="108">
        <v>520</v>
      </c>
      <c r="L19" s="20"/>
      <c r="M19" s="21"/>
      <c r="N19" s="21"/>
      <c r="O19" s="22"/>
      <c r="P19" s="47"/>
      <c r="Q19" s="48"/>
      <c r="R19" s="48"/>
      <c r="S19" s="49"/>
      <c r="T19" s="47"/>
      <c r="U19" s="84"/>
      <c r="V19" s="48"/>
      <c r="W19" s="49"/>
      <c r="X19" s="97" t="s">
        <v>26</v>
      </c>
    </row>
    <row r="20" spans="2:28" ht="23.5" customHeight="1" x14ac:dyDescent="0.35">
      <c r="B20" s="71" t="s">
        <v>81</v>
      </c>
      <c r="C20" s="72" t="s">
        <v>82</v>
      </c>
      <c r="D20" s="73" t="s">
        <v>83</v>
      </c>
      <c r="E20" s="74" t="s">
        <v>125</v>
      </c>
      <c r="F20" s="75" t="s">
        <v>131</v>
      </c>
      <c r="G20" s="105">
        <v>109</v>
      </c>
      <c r="H20" s="106">
        <v>25</v>
      </c>
      <c r="I20" s="107">
        <v>30</v>
      </c>
      <c r="J20" s="107">
        <v>25</v>
      </c>
      <c r="K20" s="108">
        <v>29</v>
      </c>
      <c r="L20" s="20"/>
      <c r="M20" s="21"/>
      <c r="N20" s="21"/>
      <c r="O20" s="22"/>
      <c r="P20" s="47"/>
      <c r="Q20" s="48"/>
      <c r="R20" s="48"/>
      <c r="S20" s="49"/>
      <c r="T20" s="47"/>
      <c r="U20" s="84"/>
      <c r="V20" s="48"/>
      <c r="W20" s="49"/>
      <c r="X20" s="96" t="s">
        <v>26</v>
      </c>
    </row>
    <row r="21" spans="2:28" ht="23.5" customHeight="1" x14ac:dyDescent="0.35">
      <c r="B21" s="9" t="s">
        <v>78</v>
      </c>
      <c r="C21" s="5" t="s">
        <v>84</v>
      </c>
      <c r="D21" s="6" t="s">
        <v>85</v>
      </c>
      <c r="E21" s="7" t="s">
        <v>125</v>
      </c>
      <c r="F21" s="99" t="s">
        <v>132</v>
      </c>
      <c r="G21" s="109">
        <v>109</v>
      </c>
      <c r="H21" s="106">
        <v>25</v>
      </c>
      <c r="I21" s="107">
        <v>30</v>
      </c>
      <c r="J21" s="107">
        <v>25</v>
      </c>
      <c r="K21" s="108">
        <v>29</v>
      </c>
      <c r="L21" s="20"/>
      <c r="M21" s="21"/>
      <c r="N21" s="21"/>
      <c r="O21" s="22"/>
      <c r="P21" s="47"/>
      <c r="Q21" s="48"/>
      <c r="R21" s="48"/>
      <c r="S21" s="49"/>
      <c r="T21" s="47"/>
      <c r="U21" s="84"/>
      <c r="V21" s="48"/>
      <c r="W21" s="49"/>
      <c r="X21" s="97" t="s">
        <v>26</v>
      </c>
    </row>
    <row r="22" spans="2:28" ht="23.5" customHeight="1" x14ac:dyDescent="0.35">
      <c r="B22" s="71" t="s">
        <v>86</v>
      </c>
      <c r="C22" s="72" t="s">
        <v>87</v>
      </c>
      <c r="D22" s="73" t="s">
        <v>88</v>
      </c>
      <c r="E22" s="74" t="s">
        <v>125</v>
      </c>
      <c r="F22" s="75" t="s">
        <v>133</v>
      </c>
      <c r="G22" s="105">
        <v>58750</v>
      </c>
      <c r="H22" s="106">
        <v>5800</v>
      </c>
      <c r="I22" s="107">
        <v>5400</v>
      </c>
      <c r="J22" s="107">
        <v>5500</v>
      </c>
      <c r="K22" s="108">
        <v>42050</v>
      </c>
      <c r="L22" s="20"/>
      <c r="M22" s="21"/>
      <c r="N22" s="21"/>
      <c r="O22" s="22"/>
      <c r="P22" s="47"/>
      <c r="Q22" s="48"/>
      <c r="R22" s="48"/>
      <c r="S22" s="49"/>
      <c r="T22" s="47"/>
      <c r="U22" s="84"/>
      <c r="V22" s="48"/>
      <c r="W22" s="49"/>
      <c r="X22" s="96" t="s">
        <v>26</v>
      </c>
    </row>
    <row r="23" spans="2:28" ht="23.5" customHeight="1" x14ac:dyDescent="0.35">
      <c r="B23" s="9" t="s">
        <v>78</v>
      </c>
      <c r="C23" s="5" t="s">
        <v>89</v>
      </c>
      <c r="D23" s="6" t="s">
        <v>90</v>
      </c>
      <c r="E23" s="7" t="s">
        <v>125</v>
      </c>
      <c r="F23" s="99" t="s">
        <v>134</v>
      </c>
      <c r="G23" s="109">
        <v>1600</v>
      </c>
      <c r="H23" s="106">
        <v>300</v>
      </c>
      <c r="I23" s="107">
        <v>400</v>
      </c>
      <c r="J23" s="107">
        <v>500</v>
      </c>
      <c r="K23" s="108">
        <v>400</v>
      </c>
      <c r="L23" s="20"/>
      <c r="M23" s="21"/>
      <c r="N23" s="21"/>
      <c r="O23" s="22"/>
      <c r="P23" s="47"/>
      <c r="Q23" s="48"/>
      <c r="R23" s="48"/>
      <c r="S23" s="49"/>
      <c r="T23" s="47"/>
      <c r="U23" s="84"/>
      <c r="V23" s="48"/>
      <c r="W23" s="49"/>
      <c r="X23" s="97" t="s">
        <v>26</v>
      </c>
    </row>
    <row r="24" spans="2:28" ht="23.5" customHeight="1" x14ac:dyDescent="0.35">
      <c r="B24" s="9" t="s">
        <v>78</v>
      </c>
      <c r="C24" s="5" t="s">
        <v>91</v>
      </c>
      <c r="D24" s="6" t="s">
        <v>92</v>
      </c>
      <c r="E24" s="7" t="s">
        <v>126</v>
      </c>
      <c r="F24" s="99" t="s">
        <v>135</v>
      </c>
      <c r="G24" s="109">
        <v>30000</v>
      </c>
      <c r="H24" s="106">
        <v>0</v>
      </c>
      <c r="I24" s="107">
        <v>0</v>
      </c>
      <c r="J24" s="107">
        <v>0</v>
      </c>
      <c r="K24" s="108">
        <v>30000</v>
      </c>
      <c r="L24" s="20"/>
      <c r="M24" s="21"/>
      <c r="N24" s="21"/>
      <c r="O24" s="22"/>
      <c r="P24" s="47"/>
      <c r="Q24" s="48"/>
      <c r="R24" s="48"/>
      <c r="S24" s="49"/>
      <c r="T24" s="47"/>
      <c r="U24" s="84"/>
      <c r="V24" s="48"/>
      <c r="W24" s="49"/>
      <c r="X24" s="97" t="s">
        <v>26</v>
      </c>
    </row>
    <row r="25" spans="2:28" ht="23.5" customHeight="1" x14ac:dyDescent="0.35">
      <c r="B25" s="9" t="s">
        <v>78</v>
      </c>
      <c r="C25" s="5" t="s">
        <v>93</v>
      </c>
      <c r="D25" s="6" t="s">
        <v>94</v>
      </c>
      <c r="E25" s="7" t="s">
        <v>126</v>
      </c>
      <c r="F25" s="99" t="s">
        <v>136</v>
      </c>
      <c r="G25" s="109">
        <v>4000</v>
      </c>
      <c r="H25" s="106">
        <v>0</v>
      </c>
      <c r="I25" s="107">
        <v>0</v>
      </c>
      <c r="J25" s="107">
        <v>0</v>
      </c>
      <c r="K25" s="108">
        <v>4000</v>
      </c>
      <c r="L25" s="20"/>
      <c r="M25" s="21"/>
      <c r="N25" s="21"/>
      <c r="O25" s="22"/>
      <c r="P25" s="47"/>
      <c r="Q25" s="48"/>
      <c r="R25" s="48"/>
      <c r="S25" s="49"/>
      <c r="T25" s="47"/>
      <c r="U25" s="84"/>
      <c r="V25" s="48"/>
      <c r="W25" s="49"/>
      <c r="X25" s="97" t="s">
        <v>26</v>
      </c>
    </row>
    <row r="26" spans="2:28" ht="23.5" customHeight="1" x14ac:dyDescent="0.35">
      <c r="B26" s="9" t="s">
        <v>78</v>
      </c>
      <c r="C26" s="5" t="s">
        <v>95</v>
      </c>
      <c r="D26" s="6" t="s">
        <v>96</v>
      </c>
      <c r="E26" s="7" t="s">
        <v>125</v>
      </c>
      <c r="F26" s="99" t="s">
        <v>137</v>
      </c>
      <c r="G26" s="109">
        <v>23150</v>
      </c>
      <c r="H26" s="106">
        <v>5500</v>
      </c>
      <c r="I26" s="107">
        <v>5000</v>
      </c>
      <c r="J26" s="107">
        <v>5000</v>
      </c>
      <c r="K26" s="108">
        <v>7650</v>
      </c>
      <c r="L26" s="20"/>
      <c r="M26" s="21"/>
      <c r="N26" s="21"/>
      <c r="O26" s="22"/>
      <c r="P26" s="47"/>
      <c r="Q26" s="48"/>
      <c r="R26" s="48"/>
      <c r="S26" s="49"/>
      <c r="T26" s="47"/>
      <c r="U26" s="84"/>
      <c r="V26" s="48"/>
      <c r="W26" s="49"/>
      <c r="X26" s="97" t="s">
        <v>26</v>
      </c>
    </row>
    <row r="27" spans="2:28" ht="23.5" customHeight="1" x14ac:dyDescent="0.35">
      <c r="B27" s="71" t="s">
        <v>97</v>
      </c>
      <c r="C27" s="72" t="s">
        <v>98</v>
      </c>
      <c r="D27" s="73" t="s">
        <v>99</v>
      </c>
      <c r="E27" s="74" t="s">
        <v>125</v>
      </c>
      <c r="F27" s="75" t="s">
        <v>138</v>
      </c>
      <c r="G27" s="105">
        <v>72</v>
      </c>
      <c r="H27" s="106">
        <v>22</v>
      </c>
      <c r="I27" s="107">
        <v>15</v>
      </c>
      <c r="J27" s="107">
        <v>15</v>
      </c>
      <c r="K27" s="108">
        <v>20</v>
      </c>
      <c r="L27" s="20"/>
      <c r="M27" s="21"/>
      <c r="N27" s="21"/>
      <c r="O27" s="22"/>
      <c r="P27" s="47"/>
      <c r="Q27" s="48"/>
      <c r="R27" s="48"/>
      <c r="S27" s="49"/>
      <c r="T27" s="47"/>
      <c r="U27" s="84"/>
      <c r="V27" s="48"/>
      <c r="W27" s="49"/>
      <c r="X27" s="96" t="s">
        <v>26</v>
      </c>
    </row>
    <row r="28" spans="2:28" ht="23.5" customHeight="1" x14ac:dyDescent="0.35">
      <c r="B28" s="9" t="s">
        <v>78</v>
      </c>
      <c r="C28" s="5" t="s">
        <v>100</v>
      </c>
      <c r="D28" s="6" t="s">
        <v>101</v>
      </c>
      <c r="E28" s="7" t="s">
        <v>125</v>
      </c>
      <c r="F28" s="99" t="s">
        <v>139</v>
      </c>
      <c r="G28" s="109">
        <v>72</v>
      </c>
      <c r="H28" s="106">
        <v>22</v>
      </c>
      <c r="I28" s="107">
        <v>15</v>
      </c>
      <c r="J28" s="107">
        <v>15</v>
      </c>
      <c r="K28" s="108">
        <v>20</v>
      </c>
      <c r="L28" s="20"/>
      <c r="M28" s="21"/>
      <c r="N28" s="21"/>
      <c r="O28" s="22"/>
      <c r="P28" s="47"/>
      <c r="Q28" s="48"/>
      <c r="R28" s="48"/>
      <c r="S28" s="49"/>
      <c r="T28" s="47"/>
      <c r="U28" s="84"/>
      <c r="V28" s="48"/>
      <c r="W28" s="49"/>
      <c r="X28" s="97" t="s">
        <v>26</v>
      </c>
    </row>
    <row r="29" spans="2:28" ht="23.5" customHeight="1" x14ac:dyDescent="0.35">
      <c r="B29" s="71" t="s">
        <v>102</v>
      </c>
      <c r="C29" s="72" t="s">
        <v>103</v>
      </c>
      <c r="D29" s="73" t="s">
        <v>104</v>
      </c>
      <c r="E29" s="74" t="s">
        <v>125</v>
      </c>
      <c r="F29" s="75" t="s">
        <v>140</v>
      </c>
      <c r="G29" s="105">
        <v>14350</v>
      </c>
      <c r="H29" s="106">
        <v>11000</v>
      </c>
      <c r="I29" s="107">
        <v>0</v>
      </c>
      <c r="J29" s="107">
        <v>350</v>
      </c>
      <c r="K29" s="108">
        <v>3000</v>
      </c>
      <c r="L29" s="20"/>
      <c r="M29" s="21"/>
      <c r="N29" s="21"/>
      <c r="O29" s="22"/>
      <c r="P29" s="47"/>
      <c r="Q29" s="48"/>
      <c r="R29" s="48"/>
      <c r="S29" s="49"/>
      <c r="T29" s="47"/>
      <c r="U29" s="84"/>
      <c r="V29" s="48"/>
      <c r="W29" s="49"/>
      <c r="X29" s="96" t="s">
        <v>26</v>
      </c>
    </row>
    <row r="30" spans="2:28" ht="23.5" customHeight="1" x14ac:dyDescent="0.35">
      <c r="B30" s="9" t="s">
        <v>78</v>
      </c>
      <c r="C30" s="5" t="s">
        <v>105</v>
      </c>
      <c r="D30" s="6" t="s">
        <v>106</v>
      </c>
      <c r="E30" s="7" t="s">
        <v>126</v>
      </c>
      <c r="F30" s="99" t="s">
        <v>141</v>
      </c>
      <c r="G30" s="109">
        <v>11000</v>
      </c>
      <c r="H30" s="106">
        <v>11000</v>
      </c>
      <c r="I30" s="107">
        <v>0</v>
      </c>
      <c r="J30" s="107">
        <v>0</v>
      </c>
      <c r="K30" s="108">
        <v>0</v>
      </c>
      <c r="L30" s="20"/>
      <c r="M30" s="21"/>
      <c r="N30" s="21"/>
      <c r="O30" s="22"/>
      <c r="P30" s="47"/>
      <c r="Q30" s="48"/>
      <c r="R30" s="48"/>
      <c r="S30" s="49"/>
      <c r="T30" s="47"/>
      <c r="U30" s="84"/>
      <c r="V30" s="48"/>
      <c r="W30" s="49"/>
      <c r="X30" s="97" t="s">
        <v>26</v>
      </c>
    </row>
    <row r="31" spans="2:28" ht="23.5" customHeight="1" x14ac:dyDescent="0.35">
      <c r="B31" s="9" t="s">
        <v>78</v>
      </c>
      <c r="C31" s="5" t="s">
        <v>107</v>
      </c>
      <c r="D31" s="6" t="s">
        <v>108</v>
      </c>
      <c r="E31" s="7" t="s">
        <v>126</v>
      </c>
      <c r="F31" s="99" t="s">
        <v>142</v>
      </c>
      <c r="G31" s="109">
        <v>3000</v>
      </c>
      <c r="H31" s="106">
        <v>0</v>
      </c>
      <c r="I31" s="107">
        <v>0</v>
      </c>
      <c r="J31" s="107">
        <v>0</v>
      </c>
      <c r="K31" s="108">
        <v>3000</v>
      </c>
      <c r="L31" s="20"/>
      <c r="M31" s="21"/>
      <c r="N31" s="21"/>
      <c r="O31" s="22"/>
      <c r="P31" s="47"/>
      <c r="Q31" s="48"/>
      <c r="R31" s="48"/>
      <c r="S31" s="49"/>
      <c r="T31" s="47"/>
      <c r="U31" s="84"/>
      <c r="V31" s="48"/>
      <c r="W31" s="49"/>
      <c r="X31" s="97" t="s">
        <v>26</v>
      </c>
    </row>
    <row r="32" spans="2:28" ht="23.5" customHeight="1" x14ac:dyDescent="0.35">
      <c r="B32" s="9" t="s">
        <v>78</v>
      </c>
      <c r="C32" s="5" t="s">
        <v>109</v>
      </c>
      <c r="D32" s="6" t="s">
        <v>110</v>
      </c>
      <c r="E32" s="7" t="s">
        <v>126</v>
      </c>
      <c r="F32" s="99" t="s">
        <v>143</v>
      </c>
      <c r="G32" s="109">
        <v>350</v>
      </c>
      <c r="H32" s="106">
        <v>0</v>
      </c>
      <c r="I32" s="107">
        <v>0</v>
      </c>
      <c r="J32" s="107">
        <v>350</v>
      </c>
      <c r="K32" s="108">
        <v>0</v>
      </c>
      <c r="L32" s="20"/>
      <c r="M32" s="21"/>
      <c r="N32" s="21"/>
      <c r="O32" s="22"/>
      <c r="P32" s="47"/>
      <c r="Q32" s="48"/>
      <c r="R32" s="48"/>
      <c r="S32" s="49"/>
      <c r="T32" s="47"/>
      <c r="U32" s="84"/>
      <c r="V32" s="48"/>
      <c r="W32" s="49"/>
      <c r="X32" s="97" t="s">
        <v>26</v>
      </c>
    </row>
    <row r="33" spans="2:24" ht="23.5" customHeight="1" x14ac:dyDescent="0.35">
      <c r="B33" s="71" t="s">
        <v>111</v>
      </c>
      <c r="C33" s="72" t="s">
        <v>112</v>
      </c>
      <c r="D33" s="73" t="s">
        <v>113</v>
      </c>
      <c r="E33" s="74" t="s">
        <v>125</v>
      </c>
      <c r="F33" s="75" t="s">
        <v>144</v>
      </c>
      <c r="G33" s="105">
        <v>30</v>
      </c>
      <c r="H33" s="106">
        <v>7</v>
      </c>
      <c r="I33" s="107">
        <v>10</v>
      </c>
      <c r="J33" s="107">
        <v>7</v>
      </c>
      <c r="K33" s="108">
        <v>6</v>
      </c>
      <c r="L33" s="20"/>
      <c r="M33" s="21"/>
      <c r="N33" s="21"/>
      <c r="O33" s="22"/>
      <c r="P33" s="47"/>
      <c r="Q33" s="48"/>
      <c r="R33" s="48"/>
      <c r="S33" s="49"/>
      <c r="T33" s="47"/>
      <c r="U33" s="84"/>
      <c r="V33" s="48"/>
      <c r="W33" s="49"/>
      <c r="X33" s="96" t="s">
        <v>26</v>
      </c>
    </row>
    <row r="34" spans="2:24" ht="23.5" customHeight="1" x14ac:dyDescent="0.35">
      <c r="B34" s="9" t="s">
        <v>78</v>
      </c>
      <c r="C34" s="5" t="s">
        <v>114</v>
      </c>
      <c r="D34" s="6" t="s">
        <v>115</v>
      </c>
      <c r="E34" s="7" t="s">
        <v>125</v>
      </c>
      <c r="F34" s="99" t="s">
        <v>145</v>
      </c>
      <c r="G34" s="109">
        <v>20</v>
      </c>
      <c r="H34" s="106">
        <v>3</v>
      </c>
      <c r="I34" s="107">
        <v>6</v>
      </c>
      <c r="J34" s="107">
        <v>7</v>
      </c>
      <c r="K34" s="108">
        <v>4</v>
      </c>
      <c r="L34" s="20"/>
      <c r="M34" s="21"/>
      <c r="N34" s="21"/>
      <c r="O34" s="22"/>
      <c r="P34" s="47"/>
      <c r="Q34" s="48"/>
      <c r="R34" s="48"/>
      <c r="S34" s="49"/>
      <c r="T34" s="47"/>
      <c r="U34" s="84"/>
      <c r="V34" s="48"/>
      <c r="W34" s="49"/>
      <c r="X34" s="97" t="s">
        <v>26</v>
      </c>
    </row>
    <row r="35" spans="2:24" ht="23.5" customHeight="1" x14ac:dyDescent="0.35">
      <c r="B35" s="9" t="s">
        <v>78</v>
      </c>
      <c r="C35" s="5" t="s">
        <v>116</v>
      </c>
      <c r="D35" s="6" t="s">
        <v>117</v>
      </c>
      <c r="E35" s="7" t="s">
        <v>125</v>
      </c>
      <c r="F35" s="99" t="s">
        <v>146</v>
      </c>
      <c r="G35" s="109">
        <v>1540</v>
      </c>
      <c r="H35" s="106">
        <v>400</v>
      </c>
      <c r="I35" s="107">
        <v>340</v>
      </c>
      <c r="J35" s="107">
        <v>400</v>
      </c>
      <c r="K35" s="108">
        <v>400</v>
      </c>
      <c r="L35" s="20"/>
      <c r="M35" s="21"/>
      <c r="N35" s="21"/>
      <c r="O35" s="22"/>
      <c r="P35" s="47"/>
      <c r="Q35" s="48"/>
      <c r="R35" s="48"/>
      <c r="S35" s="49"/>
      <c r="T35" s="47"/>
      <c r="U35" s="84"/>
      <c r="V35" s="48"/>
      <c r="W35" s="49"/>
      <c r="X35" s="97" t="s">
        <v>26</v>
      </c>
    </row>
    <row r="36" spans="2:24" ht="23.5" customHeight="1" x14ac:dyDescent="0.35">
      <c r="B36" s="9" t="s">
        <v>78</v>
      </c>
      <c r="C36" s="5" t="s">
        <v>118</v>
      </c>
      <c r="D36" s="6" t="s">
        <v>119</v>
      </c>
      <c r="E36" s="7" t="s">
        <v>127</v>
      </c>
      <c r="F36" s="99" t="s">
        <v>147</v>
      </c>
      <c r="G36" s="109">
        <v>60</v>
      </c>
      <c r="H36" s="106">
        <v>0</v>
      </c>
      <c r="I36" s="107">
        <v>40</v>
      </c>
      <c r="J36" s="107">
        <v>20</v>
      </c>
      <c r="K36" s="108">
        <v>0</v>
      </c>
      <c r="L36" s="20"/>
      <c r="M36" s="21"/>
      <c r="N36" s="21"/>
      <c r="O36" s="22"/>
      <c r="P36" s="47"/>
      <c r="Q36" s="48"/>
      <c r="R36" s="48"/>
      <c r="S36" s="49"/>
      <c r="T36" s="47"/>
      <c r="U36" s="84"/>
      <c r="V36" s="48"/>
      <c r="W36" s="49"/>
      <c r="X36" s="97" t="s">
        <v>26</v>
      </c>
    </row>
    <row r="37" spans="2:24" ht="23.5" customHeight="1" x14ac:dyDescent="0.35">
      <c r="B37" s="71" t="s">
        <v>120</v>
      </c>
      <c r="C37" s="72" t="s">
        <v>121</v>
      </c>
      <c r="D37" s="73" t="s">
        <v>122</v>
      </c>
      <c r="E37" s="74" t="s">
        <v>125</v>
      </c>
      <c r="F37" s="75" t="s">
        <v>148</v>
      </c>
      <c r="G37" s="105">
        <v>120</v>
      </c>
      <c r="H37" s="106">
        <v>0</v>
      </c>
      <c r="I37" s="107">
        <v>0</v>
      </c>
      <c r="J37" s="107">
        <v>120</v>
      </c>
      <c r="K37" s="108">
        <v>0</v>
      </c>
      <c r="L37" s="20"/>
      <c r="M37" s="21"/>
      <c r="N37" s="21"/>
      <c r="O37" s="22"/>
      <c r="P37" s="47"/>
      <c r="Q37" s="48"/>
      <c r="R37" s="48"/>
      <c r="S37" s="49"/>
      <c r="T37" s="47"/>
      <c r="U37" s="84"/>
      <c r="V37" s="48"/>
      <c r="W37" s="49"/>
      <c r="X37" s="96" t="s">
        <v>26</v>
      </c>
    </row>
    <row r="38" spans="2:24" ht="23.5" customHeight="1" thickBot="1" x14ac:dyDescent="0.4">
      <c r="B38" s="13" t="s">
        <v>78</v>
      </c>
      <c r="C38" s="14" t="s">
        <v>123</v>
      </c>
      <c r="D38" s="15" t="s">
        <v>124</v>
      </c>
      <c r="E38" s="16" t="s">
        <v>126</v>
      </c>
      <c r="F38" s="100" t="s">
        <v>149</v>
      </c>
      <c r="G38" s="110">
        <v>120</v>
      </c>
      <c r="H38" s="111">
        <v>0</v>
      </c>
      <c r="I38" s="112">
        <v>0</v>
      </c>
      <c r="J38" s="112">
        <v>120</v>
      </c>
      <c r="K38" s="113">
        <v>0</v>
      </c>
      <c r="L38" s="24"/>
      <c r="M38" s="25"/>
      <c r="N38" s="25"/>
      <c r="O38" s="26"/>
      <c r="P38" s="47"/>
      <c r="Q38" s="48"/>
      <c r="R38" s="48"/>
      <c r="S38" s="49"/>
      <c r="T38" s="47"/>
      <c r="U38" s="84"/>
      <c r="V38" s="48"/>
      <c r="W38" s="49"/>
      <c r="X38" s="98" t="s">
        <v>26</v>
      </c>
    </row>
    <row r="42" spans="2:24" ht="47.25" customHeight="1" x14ac:dyDescent="0.35">
      <c r="C42" s="218" t="s">
        <v>27</v>
      </c>
      <c r="D42" s="218"/>
      <c r="J42" s="219" t="s">
        <v>28</v>
      </c>
      <c r="K42" s="220"/>
      <c r="L42" s="220"/>
      <c r="M42" s="220"/>
      <c r="N42" s="220"/>
      <c r="O42" s="220"/>
      <c r="W42" s="218" t="s">
        <v>29</v>
      </c>
      <c r="X42" s="218"/>
    </row>
    <row r="44" spans="2:24" ht="15" thickBot="1" x14ac:dyDescent="0.4"/>
    <row r="45" spans="2:24" ht="15" thickBot="1" x14ac:dyDescent="0.4">
      <c r="E45" s="206" t="s">
        <v>30</v>
      </c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8"/>
    </row>
    <row r="46" spans="2:24" ht="30.65" customHeight="1" thickBot="1" x14ac:dyDescent="0.4">
      <c r="E46" s="209" t="s">
        <v>31</v>
      </c>
      <c r="F46" s="209" t="s">
        <v>66</v>
      </c>
      <c r="G46" s="206" t="s">
        <v>33</v>
      </c>
      <c r="H46" s="207"/>
      <c r="I46" s="207"/>
      <c r="J46" s="208"/>
      <c r="K46" s="184" t="s">
        <v>34</v>
      </c>
      <c r="L46" s="185"/>
      <c r="M46" s="185"/>
      <c r="N46" s="211"/>
      <c r="O46" s="184" t="s">
        <v>35</v>
      </c>
      <c r="P46" s="185"/>
      <c r="Q46" s="185"/>
      <c r="R46" s="211"/>
      <c r="S46" s="184" t="s">
        <v>36</v>
      </c>
      <c r="T46" s="185"/>
      <c r="U46" s="185"/>
      <c r="V46" s="185"/>
      <c r="W46" s="180" t="s">
        <v>67</v>
      </c>
      <c r="X46" s="181"/>
    </row>
    <row r="47" spans="2:24" ht="28.5" thickBot="1" x14ac:dyDescent="0.4">
      <c r="E47" s="210"/>
      <c r="F47" s="210"/>
      <c r="G47" s="18" t="s">
        <v>68</v>
      </c>
      <c r="H47" s="76" t="s">
        <v>69</v>
      </c>
      <c r="I47" s="19" t="s">
        <v>70</v>
      </c>
      <c r="J47" s="76" t="s">
        <v>41</v>
      </c>
      <c r="K47" s="18" t="s">
        <v>68</v>
      </c>
      <c r="L47" s="76" t="s">
        <v>69</v>
      </c>
      <c r="M47" s="19" t="s">
        <v>70</v>
      </c>
      <c r="N47" s="76" t="s">
        <v>71</v>
      </c>
      <c r="O47" s="18" t="s">
        <v>68</v>
      </c>
      <c r="P47" s="76" t="s">
        <v>69</v>
      </c>
      <c r="Q47" s="19" t="s">
        <v>70</v>
      </c>
      <c r="R47" s="76" t="s">
        <v>71</v>
      </c>
      <c r="S47" s="18" t="s">
        <v>68</v>
      </c>
      <c r="T47" s="76" t="s">
        <v>69</v>
      </c>
      <c r="U47" s="19" t="s">
        <v>70</v>
      </c>
      <c r="V47" s="86" t="s">
        <v>71</v>
      </c>
      <c r="W47" s="182"/>
      <c r="X47" s="183"/>
    </row>
    <row r="48" spans="2:24" x14ac:dyDescent="0.35">
      <c r="E48" s="92"/>
      <c r="F48" s="89"/>
      <c r="G48" s="55"/>
      <c r="H48" s="43"/>
      <c r="I48" s="43"/>
      <c r="J48" s="45"/>
      <c r="K48" s="55"/>
      <c r="L48" s="43"/>
      <c r="M48" s="43"/>
      <c r="N48" s="45"/>
      <c r="O48" s="1" t="str">
        <f>IFERROR((K48/G48),"NO APLICA")</f>
        <v>NO APLICA</v>
      </c>
      <c r="P48" s="2" t="str">
        <f>IFERROR((L48/H48),"NO APLICA")</f>
        <v>NO APLICA</v>
      </c>
      <c r="Q48" s="2" t="str">
        <f>IFERROR((M48/I48),"NO APLICA")</f>
        <v>NO APLICA</v>
      </c>
      <c r="R48" s="17" t="str">
        <f>IFERROR((N48/J48),"NO APLICA")</f>
        <v>NO APLICA</v>
      </c>
      <c r="S48" s="1" t="str">
        <f>IFERROR(((K48)/(G48)),"NO APLICA")</f>
        <v>NO APLICA</v>
      </c>
      <c r="T48" s="2" t="str">
        <f>IFERROR(((K48+L48)/(G48+H48)),"NO APLICA")</f>
        <v>NO APLICA</v>
      </c>
      <c r="U48" s="2" t="str">
        <f>IFERROR(((K48+L48+M48)/(G48+H48+I48)),"NO APLICA")</f>
        <v>NO APLICA</v>
      </c>
      <c r="V48" s="17" t="str">
        <f>IFERROR(((K48+L48+M48+N48)/(G48+H48+I48+J48)),"NO APLICA")</f>
        <v>NO APLICA</v>
      </c>
      <c r="W48" s="186"/>
      <c r="X48" s="187"/>
    </row>
    <row r="49" spans="2:24" x14ac:dyDescent="0.35">
      <c r="E49" s="93"/>
      <c r="F49" s="90">
        <v>0</v>
      </c>
      <c r="G49" s="88"/>
      <c r="H49" s="28"/>
      <c r="I49" s="28"/>
      <c r="J49" s="29"/>
      <c r="K49" s="27"/>
      <c r="L49" s="30"/>
      <c r="M49" s="30"/>
      <c r="N49" s="31"/>
      <c r="O49" s="1" t="str">
        <f>IFERROR(K49/G49,"NO APLICA")</f>
        <v>NO APLICA</v>
      </c>
      <c r="P49" s="2" t="str">
        <f t="shared" ref="P49:R51" si="0">IFERROR((L49/H49),"NO APLICA")</f>
        <v>NO APLICA</v>
      </c>
      <c r="Q49" s="2" t="str">
        <f t="shared" si="0"/>
        <v>NO APLICA</v>
      </c>
      <c r="R49" s="3" t="str">
        <f t="shared" si="0"/>
        <v>NO APLICA</v>
      </c>
      <c r="S49" s="1" t="str">
        <f>IFERROR(K49/F49,"NO APLICA")</f>
        <v>NO APLICA</v>
      </c>
      <c r="T49" s="2" t="str">
        <f>IFERROR(((K49+L49)/(G49+H49)),"NO APLICA")</f>
        <v>NO APLICA</v>
      </c>
      <c r="U49" s="2" t="str">
        <f t="shared" ref="U49:U51" si="1">IFERROR(((K49+L49+M49)/(G49+H49+I49)),"NO APLICA")</f>
        <v>NO APLICA</v>
      </c>
      <c r="V49" s="3" t="str">
        <f t="shared" ref="V49:V51" si="2">IFERROR(((K49+L49+M49+N49)/(G49+H49+I49+J49)),"NO APLICA")</f>
        <v>NO APLICA</v>
      </c>
      <c r="W49" s="176"/>
      <c r="X49" s="177"/>
    </row>
    <row r="50" spans="2:24" x14ac:dyDescent="0.35">
      <c r="E50" s="93"/>
      <c r="F50" s="90">
        <v>0</v>
      </c>
      <c r="G50" s="27"/>
      <c r="H50" s="28"/>
      <c r="I50" s="28"/>
      <c r="J50" s="29"/>
      <c r="K50" s="27"/>
      <c r="L50" s="30"/>
      <c r="M50" s="30"/>
      <c r="N50" s="31"/>
      <c r="O50" s="1" t="str">
        <f>IFERROR(K50/G50,"NO APLICA")</f>
        <v>NO APLICA</v>
      </c>
      <c r="P50" s="2" t="str">
        <f t="shared" si="0"/>
        <v>NO APLICA</v>
      </c>
      <c r="Q50" s="2" t="str">
        <f t="shared" si="0"/>
        <v>NO APLICA</v>
      </c>
      <c r="R50" s="3" t="str">
        <f>IFERROR((N50/J50),"NO APLICA")</f>
        <v>NO APLICA</v>
      </c>
      <c r="S50" s="1" t="str">
        <f>IFERROR(K50/F50,"NO APLICA")</f>
        <v>NO APLICA</v>
      </c>
      <c r="T50" s="2" t="str">
        <f t="shared" ref="T50:T51" si="3">IFERROR(((K50+L50)/(G50+H50)),"NO APLICA")</f>
        <v>NO APLICA</v>
      </c>
      <c r="U50" s="2" t="str">
        <f t="shared" si="1"/>
        <v>NO APLICA</v>
      </c>
      <c r="V50" s="3" t="str">
        <f t="shared" si="2"/>
        <v>NO APLICA</v>
      </c>
      <c r="W50" s="221"/>
      <c r="X50" s="222"/>
    </row>
    <row r="51" spans="2:24" ht="15" thickBot="1" x14ac:dyDescent="0.4">
      <c r="E51" s="94"/>
      <c r="F51" s="91"/>
      <c r="G51" s="32"/>
      <c r="H51" s="33"/>
      <c r="I51" s="33"/>
      <c r="J51" s="34"/>
      <c r="K51" s="32"/>
      <c r="L51" s="35"/>
      <c r="M51" s="35"/>
      <c r="N51" s="36"/>
      <c r="O51" s="10" t="str">
        <f>IFERROR(K51/G51,"NO APLICA")</f>
        <v>NO APLICA</v>
      </c>
      <c r="P51" s="11" t="str">
        <f>IFERROR((L51/H51),"NO APLICA")</f>
        <v>NO APLICA</v>
      </c>
      <c r="Q51" s="11" t="str">
        <f>IFERROR((M51/I51),"NO APLICA")</f>
        <v>NO APLICA</v>
      </c>
      <c r="R51" s="12" t="str">
        <f t="shared" si="0"/>
        <v>NO APLICA</v>
      </c>
      <c r="S51" s="10" t="str">
        <f>IFERROR(K51/F51,"NO APLICA")</f>
        <v>NO APLICA</v>
      </c>
      <c r="T51" s="11" t="str">
        <f t="shared" si="3"/>
        <v>NO APLICA</v>
      </c>
      <c r="U51" s="11" t="str">
        <f t="shared" si="1"/>
        <v>NO APLICA</v>
      </c>
      <c r="V51" s="12" t="str">
        <f t="shared" si="2"/>
        <v>NO APLICA</v>
      </c>
      <c r="W51" s="178"/>
      <c r="X51" s="179"/>
    </row>
    <row r="52" spans="2:24" ht="25.5" customHeight="1" x14ac:dyDescent="0.35">
      <c r="B52" s="201"/>
      <c r="C52" s="201"/>
    </row>
  </sheetData>
  <mergeCells count="30">
    <mergeCell ref="W48:X48"/>
    <mergeCell ref="W49:X49"/>
    <mergeCell ref="W50:X50"/>
    <mergeCell ref="W51:X51"/>
    <mergeCell ref="B52:C52"/>
    <mergeCell ref="E45:X45"/>
    <mergeCell ref="E46:E47"/>
    <mergeCell ref="F46:F47"/>
    <mergeCell ref="G46:J46"/>
    <mergeCell ref="K46:N46"/>
    <mergeCell ref="O46:R46"/>
    <mergeCell ref="S46:V46"/>
    <mergeCell ref="W46:X47"/>
    <mergeCell ref="P13:S13"/>
    <mergeCell ref="T13:W13"/>
    <mergeCell ref="X13:X14"/>
    <mergeCell ref="B16:F16"/>
    <mergeCell ref="C42:D42"/>
    <mergeCell ref="J42:O42"/>
    <mergeCell ref="W42:X42"/>
    <mergeCell ref="B13:B14"/>
    <mergeCell ref="C13:C14"/>
    <mergeCell ref="D13:F13"/>
    <mergeCell ref="G13:K13"/>
    <mergeCell ref="L13:O13"/>
    <mergeCell ref="E4:S4"/>
    <mergeCell ref="E5:S5"/>
    <mergeCell ref="E6:S6"/>
    <mergeCell ref="E7:S7"/>
    <mergeCell ref="G12:W12"/>
  </mergeCells>
  <conditionalFormatting sqref="H15">
    <cfRule type="cellIs" priority="13" operator="equal">
      <formula>"NO DISPONIBLE"</formula>
    </cfRule>
  </conditionalFormatting>
  <conditionalFormatting sqref="H16:K38 G48:J51">
    <cfRule type="containsBlanks" dxfId="16" priority="14">
      <formula>LEN(TRIM(G16))=0</formula>
    </cfRule>
  </conditionalFormatting>
  <conditionalFormatting sqref="I15:K15">
    <cfRule type="cellIs" dxfId="15" priority="12" operator="equal">
      <formula>"NO DISPONIBLE"</formula>
    </cfRule>
  </conditionalFormatting>
  <conditionalFormatting sqref="L15">
    <cfRule type="cellIs" priority="11" operator="equal">
      <formula>"NO DISPONIBLE"</formula>
    </cfRule>
  </conditionalFormatting>
  <conditionalFormatting sqref="L16:O38 K48:N51">
    <cfRule type="containsBlanks" dxfId="14" priority="15">
      <formula>LEN(TRIM(K16))=0</formula>
    </cfRule>
  </conditionalFormatting>
  <conditionalFormatting sqref="M15:O15">
    <cfRule type="cellIs" dxfId="13" priority="10" operator="equal">
      <formula>"NO DISPONIBLE"</formula>
    </cfRule>
  </conditionalFormatting>
  <conditionalFormatting sqref="O48:V51">
    <cfRule type="cellIs" dxfId="12" priority="1" operator="equal">
      <formula>"NO APLICA"</formula>
    </cfRule>
    <cfRule type="cellIs" dxfId="11" priority="2" operator="between">
      <formula>0.7</formula>
      <formula>1.2</formula>
    </cfRule>
    <cfRule type="cellIs" dxfId="10" priority="3" operator="between">
      <formula>0.5</formula>
      <formula>0.7</formula>
    </cfRule>
    <cfRule type="cellIs" dxfId="9" priority="4" operator="lessThan">
      <formula>0.5</formula>
    </cfRule>
    <cfRule type="cellIs" dxfId="8" priority="5" operator="greaterThan">
      <formula>1.2</formula>
    </cfRule>
  </conditionalFormatting>
  <conditionalFormatting sqref="P15">
    <cfRule type="cellIs" priority="9" operator="equal">
      <formula>"NO DISPONIBLE"</formula>
    </cfRule>
  </conditionalFormatting>
  <conditionalFormatting sqref="P16:S16">
    <cfRule type="cellIs" dxfId="7" priority="16" stopIfTrue="1" operator="equal">
      <formula>"100%"</formula>
    </cfRule>
    <cfRule type="cellIs" dxfId="6" priority="17" stopIfTrue="1" operator="lessThan">
      <formula>0.5</formula>
    </cfRule>
    <cfRule type="cellIs" dxfId="5" priority="18" stopIfTrue="1" operator="between">
      <formula>0.5</formula>
      <formula>0.7</formula>
    </cfRule>
    <cfRule type="cellIs" dxfId="4" priority="19" stopIfTrue="1" operator="between">
      <formula>0.7</formula>
      <formula>1.2</formula>
    </cfRule>
    <cfRule type="cellIs" dxfId="3" priority="20" stopIfTrue="1" operator="greaterThanOrEqual">
      <formula>1.2</formula>
    </cfRule>
    <cfRule type="containsBlanks" dxfId="2" priority="21" stopIfTrue="1">
      <formula>LEN(TRIM(P16))=0</formula>
    </cfRule>
  </conditionalFormatting>
  <conditionalFormatting sqref="Q15:S15">
    <cfRule type="cellIs" dxfId="1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0" priority="6" operator="equal">
      <formula>"NO DISPONIBLE"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20.453125" customWidth="1"/>
    <col min="2" max="2" width="34.54296875" customWidth="1"/>
  </cols>
  <sheetData>
    <row r="1" spans="1:2" ht="14.9" x14ac:dyDescent="0.35">
      <c r="A1" s="37" t="s">
        <v>42</v>
      </c>
    </row>
    <row r="3" spans="1:2" ht="120" customHeight="1" x14ac:dyDescent="0.35">
      <c r="A3" s="223" t="s">
        <v>43</v>
      </c>
      <c r="B3" s="223"/>
    </row>
    <row r="5" spans="1:2" ht="43.5" x14ac:dyDescent="0.35">
      <c r="A5" s="38"/>
      <c r="B5" s="39" t="s">
        <v>44</v>
      </c>
    </row>
    <row r="6" spans="1:2" ht="58" x14ac:dyDescent="0.35">
      <c r="A6" s="40"/>
      <c r="B6" s="39" t="s">
        <v>45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2025</vt:lpstr>
      <vt:lpstr>SEGUIMIENTO 2026</vt:lpstr>
      <vt:lpstr>SEGUIMIENTO 2027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DPM</dc:creator>
  <cp:keywords/>
  <dc:description/>
  <cp:lastModifiedBy>Deporte Carlos Velázquez</cp:lastModifiedBy>
  <cp:revision/>
  <cp:lastPrinted>2025-10-07T20:45:38Z</cp:lastPrinted>
  <dcterms:created xsi:type="dcterms:W3CDTF">2021-02-22T21:43:21Z</dcterms:created>
  <dcterms:modified xsi:type="dcterms:W3CDTF">2025-10-07T20:46:48Z</dcterms:modified>
  <cp:category/>
  <cp:contentStatus/>
</cp:coreProperties>
</file>