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192.168.1.52\dif\PLANEACION Y EVALUACION\2.- Gustavo\Administración 2025_2027\MIR 2025\3er. TRIMESTRE\2.-Formato de Seguimiento DIF 2TR25\"/>
    </mc:Choice>
  </mc:AlternateContent>
  <xr:revisionPtr revIDLastSave="0" documentId="13_ncr:1_{DD629161-8539-4288-BDAA-4ECC3AE6DE49}" xr6:coauthVersionLast="47" xr6:coauthVersionMax="47" xr10:uidLastSave="{00000000-0000-0000-0000-000000000000}"/>
  <bookViews>
    <workbookView xWindow="-120" yWindow="-120" windowWidth="29040" windowHeight="15720" xr2:uid="{00000000-000D-0000-FFFF-FFFF00000000}"/>
  </bookViews>
  <sheets>
    <sheet name="SEGUIMIENTO 2025" sheetId="1" r:id="rId1"/>
    <sheet name="SEGUIMIENTO 2026" sheetId="5" r:id="rId2"/>
    <sheet name="SEGUIMIENTO 2027" sheetId="4" r:id="rId3"/>
    <sheet name="Instrucciones" sheetId="2" r:id="rId4"/>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3" i="1" l="1"/>
  <c r="V35" i="1"/>
  <c r="V13" i="1"/>
  <c r="R13" i="1"/>
  <c r="R58" i="1"/>
  <c r="V19" i="1" l="1"/>
  <c r="R17" i="1"/>
  <c r="R18" i="1"/>
  <c r="R19" i="1"/>
  <c r="R20" i="1"/>
  <c r="R21" i="1"/>
  <c r="R22" i="1"/>
  <c r="R23" i="1"/>
  <c r="R24" i="1"/>
  <c r="R25" i="1"/>
  <c r="R26" i="1"/>
  <c r="R27" i="1"/>
  <c r="R28" i="1"/>
  <c r="R29" i="1"/>
  <c r="R30" i="1"/>
  <c r="R31" i="1"/>
  <c r="R32" i="1"/>
  <c r="R33" i="1"/>
  <c r="R34" i="1"/>
  <c r="R36" i="1"/>
  <c r="R37" i="1"/>
  <c r="R38" i="1"/>
  <c r="R39" i="1"/>
  <c r="R40" i="1"/>
  <c r="R41" i="1"/>
  <c r="R42" i="1"/>
  <c r="R43" i="1"/>
  <c r="R44" i="1"/>
  <c r="R45" i="1"/>
  <c r="R46" i="1"/>
  <c r="R47" i="1"/>
  <c r="R48" i="1"/>
  <c r="R49" i="1"/>
  <c r="R50" i="1"/>
  <c r="R51" i="1"/>
  <c r="R52" i="1"/>
  <c r="R53" i="1"/>
  <c r="R54" i="1"/>
  <c r="R55" i="1"/>
  <c r="R56" i="1"/>
  <c r="R57"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6" i="1"/>
  <c r="R15" i="1"/>
  <c r="G34" i="1"/>
  <c r="V34" i="1" s="1"/>
  <c r="G33" i="1"/>
  <c r="V33" i="1" s="1"/>
  <c r="G19"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38" i="1"/>
  <c r="T137" i="1"/>
  <c r="T136" i="1"/>
  <c r="U13" i="1" l="1"/>
  <c r="T13" i="1"/>
  <c r="Q13" i="1"/>
  <c r="P13" i="1"/>
  <c r="Q75" i="1" l="1"/>
  <c r="U34" i="1" l="1"/>
  <c r="U33"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S178" i="1"/>
  <c r="P178" i="1"/>
  <c r="O178" i="1"/>
  <c r="S177" i="1"/>
  <c r="P177" i="1"/>
  <c r="O177" i="1"/>
  <c r="S176" i="1"/>
  <c r="P176" i="1"/>
  <c r="O176" i="1"/>
  <c r="S175" i="1"/>
  <c r="P175" i="1"/>
  <c r="O175" i="1"/>
  <c r="S174" i="1"/>
  <c r="P174" i="1"/>
  <c r="O174" i="1"/>
  <c r="S173" i="1"/>
  <c r="P173" i="1"/>
  <c r="O173" i="1"/>
  <c r="S172" i="1"/>
  <c r="P172" i="1"/>
  <c r="O172" i="1"/>
  <c r="V171" i="1"/>
  <c r="U171" i="1"/>
  <c r="S171" i="1"/>
  <c r="P171" i="1"/>
  <c r="O171" i="1"/>
  <c r="S170" i="1"/>
  <c r="P170" i="1"/>
  <c r="O170" i="1"/>
  <c r="S169" i="1"/>
  <c r="P169" i="1"/>
  <c r="O169" i="1"/>
  <c r="S168" i="1"/>
  <c r="P168" i="1"/>
  <c r="O168" i="1"/>
  <c r="S167" i="1"/>
  <c r="P167" i="1"/>
  <c r="O167" i="1"/>
  <c r="S166" i="1"/>
  <c r="P166" i="1"/>
  <c r="O166" i="1"/>
  <c r="S165" i="1"/>
  <c r="P165" i="1"/>
  <c r="O165" i="1"/>
  <c r="S164" i="1"/>
  <c r="P164" i="1"/>
  <c r="O164" i="1"/>
  <c r="S163" i="1"/>
  <c r="P163" i="1"/>
  <c r="O163" i="1"/>
  <c r="S162" i="1"/>
  <c r="P162" i="1"/>
  <c r="O162" i="1"/>
  <c r="S161" i="1"/>
  <c r="P161" i="1"/>
  <c r="O161" i="1"/>
  <c r="S160" i="1"/>
  <c r="P160" i="1"/>
  <c r="O160" i="1"/>
  <c r="S159" i="1"/>
  <c r="P159" i="1"/>
  <c r="O159" i="1"/>
  <c r="S158" i="1"/>
  <c r="P158" i="1"/>
  <c r="O158" i="1"/>
  <c r="S157" i="1"/>
  <c r="P157" i="1"/>
  <c r="O157" i="1"/>
  <c r="S156" i="1"/>
  <c r="P156" i="1"/>
  <c r="O156" i="1"/>
  <c r="S155" i="1"/>
  <c r="P155" i="1"/>
  <c r="O155" i="1"/>
  <c r="S154" i="1"/>
  <c r="P154" i="1"/>
  <c r="O154" i="1"/>
  <c r="S153" i="1"/>
  <c r="P153" i="1"/>
  <c r="O153" i="1"/>
  <c r="S152" i="1"/>
  <c r="P152" i="1"/>
  <c r="O152" i="1"/>
  <c r="S151" i="1"/>
  <c r="P151" i="1"/>
  <c r="O151" i="1"/>
  <c r="S150" i="1"/>
  <c r="P150" i="1"/>
  <c r="O150" i="1"/>
  <c r="S149" i="1"/>
  <c r="P149" i="1"/>
  <c r="O149" i="1"/>
  <c r="S148" i="1"/>
  <c r="P148" i="1"/>
  <c r="O148" i="1"/>
  <c r="S147" i="1"/>
  <c r="P147" i="1"/>
  <c r="O147" i="1"/>
  <c r="S146" i="1"/>
  <c r="P146" i="1"/>
  <c r="O146" i="1"/>
  <c r="S145" i="1"/>
  <c r="P145" i="1"/>
  <c r="O145" i="1"/>
  <c r="S144" i="1"/>
  <c r="P144" i="1"/>
  <c r="O144" i="1"/>
  <c r="S143" i="1"/>
  <c r="P143" i="1"/>
  <c r="O143" i="1"/>
  <c r="S142" i="1"/>
  <c r="P142" i="1"/>
  <c r="O142" i="1"/>
  <c r="S141" i="1"/>
  <c r="P141" i="1"/>
  <c r="O141" i="1"/>
  <c r="S140" i="1"/>
  <c r="P140" i="1"/>
  <c r="O140" i="1"/>
  <c r="S139" i="1"/>
  <c r="P139" i="1"/>
  <c r="O139" i="1"/>
  <c r="S138" i="1"/>
  <c r="P138" i="1"/>
  <c r="O138" i="1"/>
  <c r="S137" i="1"/>
  <c r="P137" i="1"/>
  <c r="O137" i="1"/>
  <c r="S136" i="1"/>
  <c r="P136" i="1"/>
  <c r="O136" i="1"/>
  <c r="V135" i="1"/>
  <c r="U135" i="1"/>
  <c r="T135" i="1"/>
  <c r="S135" i="1"/>
  <c r="R135" i="1"/>
  <c r="Q135" i="1"/>
  <c r="P135" i="1"/>
  <c r="O135"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4" i="1"/>
  <c r="P85" i="1"/>
  <c r="P86" i="1"/>
  <c r="P87" i="1"/>
  <c r="P88" i="1"/>
  <c r="P89" i="1"/>
  <c r="P90" i="1"/>
  <c r="P91" i="1"/>
  <c r="P92" i="1"/>
  <c r="P93" i="1"/>
  <c r="P95" i="1"/>
  <c r="P96" i="1"/>
  <c r="P97" i="1"/>
  <c r="P98" i="1"/>
  <c r="P99" i="1"/>
  <c r="P100" i="1"/>
  <c r="P101" i="1"/>
  <c r="P102" i="1"/>
  <c r="P103" i="1"/>
  <c r="P104" i="1"/>
  <c r="P105" i="1"/>
  <c r="P106" i="1"/>
  <c r="P107" i="1"/>
  <c r="P108" i="1"/>
  <c r="P46" i="1"/>
  <c r="P47" i="1"/>
  <c r="P48" i="1"/>
  <c r="P49" i="1"/>
  <c r="P50" i="1"/>
  <c r="P51" i="1"/>
  <c r="P52" i="1"/>
  <c r="P44" i="1"/>
  <c r="P45" i="1"/>
  <c r="P43" i="1"/>
  <c r="P42" i="1" l="1"/>
  <c r="P41" i="1"/>
  <c r="P40" i="1"/>
  <c r="P39" i="1"/>
  <c r="P38" i="1"/>
  <c r="P37" i="1"/>
  <c r="P36" i="1"/>
  <c r="T34" i="1"/>
  <c r="P34" i="1"/>
  <c r="T33" i="1"/>
  <c r="P33" i="1"/>
  <c r="P32" i="1"/>
  <c r="P31" i="1"/>
  <c r="P30" i="1"/>
  <c r="P29" i="1"/>
  <c r="T14" i="1"/>
  <c r="P28" i="1"/>
  <c r="P27" i="1"/>
  <c r="P22" i="1"/>
  <c r="P23" i="1"/>
  <c r="P24" i="1"/>
  <c r="P25" i="1"/>
  <c r="P26" i="1"/>
  <c r="P21" i="1"/>
  <c r="P20" i="1"/>
  <c r="P18" i="1"/>
  <c r="P19" i="1"/>
  <c r="P17" i="1"/>
  <c r="P16" i="1"/>
  <c r="K92" i="5"/>
  <c r="J92" i="5"/>
  <c r="I92" i="5"/>
  <c r="H92" i="5"/>
  <c r="K88" i="5"/>
  <c r="J88" i="5"/>
  <c r="I88" i="5"/>
  <c r="H88" i="5"/>
  <c r="K61" i="5"/>
  <c r="J61" i="5"/>
  <c r="I61" i="5"/>
  <c r="H61" i="5"/>
  <c r="K60" i="5"/>
  <c r="J60" i="5"/>
  <c r="I60" i="5"/>
  <c r="H60" i="5"/>
  <c r="K59" i="5"/>
  <c r="J59" i="5"/>
  <c r="I59" i="5"/>
  <c r="H59" i="5"/>
  <c r="K26" i="5"/>
  <c r="J26" i="5"/>
  <c r="I26" i="5"/>
  <c r="H26" i="5"/>
  <c r="V129" i="5"/>
  <c r="U129" i="5"/>
  <c r="T129" i="5"/>
  <c r="S129" i="5"/>
  <c r="R129" i="5"/>
  <c r="Q129" i="5"/>
  <c r="P129" i="5"/>
  <c r="O129" i="5"/>
  <c r="V128" i="5"/>
  <c r="U128" i="5"/>
  <c r="T128" i="5"/>
  <c r="S128" i="5"/>
  <c r="R128" i="5"/>
  <c r="Q128" i="5"/>
  <c r="P128" i="5"/>
  <c r="O128" i="5"/>
  <c r="V127" i="5"/>
  <c r="U127" i="5"/>
  <c r="T127" i="5"/>
  <c r="S127" i="5"/>
  <c r="R127" i="5"/>
  <c r="Q127" i="5"/>
  <c r="P127" i="5"/>
  <c r="O127" i="5"/>
  <c r="V126" i="5"/>
  <c r="U126" i="5"/>
  <c r="T126" i="5"/>
  <c r="S126" i="5"/>
  <c r="R126" i="5"/>
  <c r="Q126" i="5"/>
  <c r="P126" i="5"/>
  <c r="O126" i="5"/>
  <c r="G108" i="5"/>
  <c r="G107" i="5"/>
  <c r="G106" i="5"/>
  <c r="G105" i="5"/>
  <c r="G104" i="5"/>
  <c r="G103" i="5"/>
  <c r="G102" i="5"/>
  <c r="G101" i="5"/>
  <c r="G100" i="5"/>
  <c r="G99" i="5"/>
  <c r="G98" i="5"/>
  <c r="G97" i="5"/>
  <c r="G96" i="5"/>
  <c r="G95" i="5"/>
  <c r="G94" i="5"/>
  <c r="G93" i="5"/>
  <c r="G91" i="5"/>
  <c r="G90" i="5"/>
  <c r="G89" i="5"/>
  <c r="G87" i="5"/>
  <c r="G86" i="5"/>
  <c r="G85" i="5"/>
  <c r="G84" i="5"/>
  <c r="G83" i="5"/>
  <c r="G82" i="5"/>
  <c r="G81" i="5"/>
  <c r="G80" i="5"/>
  <c r="G79" i="5"/>
  <c r="G78" i="5"/>
  <c r="G77" i="5"/>
  <c r="G76" i="5"/>
  <c r="G75" i="5"/>
  <c r="G74" i="5"/>
  <c r="G73" i="5"/>
  <c r="G72" i="5"/>
  <c r="G71" i="5"/>
  <c r="G70" i="5"/>
  <c r="G69" i="5"/>
  <c r="G68" i="5"/>
  <c r="G67" i="5"/>
  <c r="G66" i="5"/>
  <c r="G65" i="5"/>
  <c r="G64" i="5"/>
  <c r="G63" i="5"/>
  <c r="G62"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5" i="5"/>
  <c r="G24" i="5"/>
  <c r="G23" i="5"/>
  <c r="G22" i="5"/>
  <c r="G21" i="5"/>
  <c r="G20" i="5"/>
  <c r="G19" i="5"/>
  <c r="G18" i="5"/>
  <c r="G17" i="5"/>
  <c r="G16" i="5"/>
  <c r="P15" i="5"/>
  <c r="G15" i="5"/>
  <c r="T15" i="5" s="1"/>
  <c r="W14" i="5"/>
  <c r="V14" i="5"/>
  <c r="U14" i="5"/>
  <c r="T14" i="5"/>
  <c r="S14" i="5"/>
  <c r="R14" i="5"/>
  <c r="Q14" i="5"/>
  <c r="P14" i="5"/>
  <c r="W13" i="5"/>
  <c r="V13" i="5"/>
  <c r="U13" i="5"/>
  <c r="T13" i="5"/>
  <c r="G94" i="1"/>
  <c r="G59" i="5" l="1"/>
  <c r="U94" i="1"/>
  <c r="V94" i="1"/>
  <c r="G88" i="5"/>
  <c r="G92" i="5"/>
  <c r="G26" i="5"/>
  <c r="G60" i="5"/>
  <c r="G61" i="5"/>
  <c r="G108" i="1"/>
  <c r="V108" i="1" s="1"/>
  <c r="G107" i="1"/>
  <c r="V107" i="1" s="1"/>
  <c r="G106" i="1"/>
  <c r="V106" i="1" s="1"/>
  <c r="G104" i="1"/>
  <c r="V104" i="1" s="1"/>
  <c r="G105" i="1"/>
  <c r="V105" i="1" s="1"/>
  <c r="G103" i="1"/>
  <c r="V103" i="1" s="1"/>
  <c r="G102" i="1"/>
  <c r="V102" i="1" s="1"/>
  <c r="G100" i="1"/>
  <c r="V100" i="1" s="1"/>
  <c r="G101" i="1"/>
  <c r="V101" i="1" s="1"/>
  <c r="G99" i="1"/>
  <c r="V99" i="1" s="1"/>
  <c r="G98" i="1"/>
  <c r="V98" i="1" s="1"/>
  <c r="G97" i="1"/>
  <c r="V97" i="1" s="1"/>
  <c r="G96" i="1"/>
  <c r="V96" i="1" s="1"/>
  <c r="G95" i="1"/>
  <c r="V95" i="1" s="1"/>
  <c r="G93" i="1"/>
  <c r="V93" i="1" s="1"/>
  <c r="G92" i="1"/>
  <c r="V92" i="1" s="1"/>
  <c r="G90" i="1"/>
  <c r="V90" i="1" s="1"/>
  <c r="G91" i="1"/>
  <c r="V91" i="1" s="1"/>
  <c r="G89" i="1"/>
  <c r="V89" i="1" s="1"/>
  <c r="G88" i="1"/>
  <c r="V88" i="1" s="1"/>
  <c r="G86" i="1"/>
  <c r="V86" i="1" s="1"/>
  <c r="G87" i="1"/>
  <c r="V87" i="1" s="1"/>
  <c r="G85" i="1"/>
  <c r="V85" i="1" s="1"/>
  <c r="G84" i="1"/>
  <c r="V84" i="1" s="1"/>
  <c r="G81" i="1"/>
  <c r="V81" i="1" s="1"/>
  <c r="G82" i="1"/>
  <c r="V82" i="1" s="1"/>
  <c r="G83" i="1"/>
  <c r="G80" i="1"/>
  <c r="V80" i="1" s="1"/>
  <c r="G79" i="1"/>
  <c r="V79" i="1" s="1"/>
  <c r="G78" i="1"/>
  <c r="V78" i="1" s="1"/>
  <c r="G77" i="1"/>
  <c r="V77" i="1" s="1"/>
  <c r="G76" i="1"/>
  <c r="V76" i="1" s="1"/>
  <c r="G75" i="1"/>
  <c r="V75" i="1" s="1"/>
  <c r="G74" i="1"/>
  <c r="V74" i="1" s="1"/>
  <c r="G72" i="1"/>
  <c r="V72" i="1" s="1"/>
  <c r="G73" i="1"/>
  <c r="V73" i="1" s="1"/>
  <c r="G71" i="1"/>
  <c r="V71" i="1" s="1"/>
  <c r="G70" i="1"/>
  <c r="V70" i="1" s="1"/>
  <c r="G66" i="1"/>
  <c r="V66" i="1" s="1"/>
  <c r="G67" i="1"/>
  <c r="V67" i="1" s="1"/>
  <c r="G68" i="1"/>
  <c r="V68" i="1" s="1"/>
  <c r="G69" i="1"/>
  <c r="V69" i="1" s="1"/>
  <c r="G65" i="1"/>
  <c r="V65" i="1" s="1"/>
  <c r="G64" i="1"/>
  <c r="V64" i="1" s="1"/>
  <c r="G60" i="1"/>
  <c r="V60" i="1" s="1"/>
  <c r="G61" i="1"/>
  <c r="V61" i="1" s="1"/>
  <c r="G62" i="1"/>
  <c r="V62" i="1" s="1"/>
  <c r="G63" i="1"/>
  <c r="V63" i="1" s="1"/>
  <c r="G59" i="1"/>
  <c r="V59" i="1" s="1"/>
  <c r="G58" i="1"/>
  <c r="V58" i="1" s="1"/>
  <c r="G55" i="1"/>
  <c r="V55" i="1" s="1"/>
  <c r="G56" i="1"/>
  <c r="V56" i="1" s="1"/>
  <c r="G57" i="1"/>
  <c r="V57" i="1" s="1"/>
  <c r="G54" i="1"/>
  <c r="V54" i="1" s="1"/>
  <c r="G53" i="1"/>
  <c r="V53" i="1" s="1"/>
  <c r="G49" i="1"/>
  <c r="V49" i="1" s="1"/>
  <c r="G18" i="1"/>
  <c r="V18" i="1" s="1"/>
  <c r="G17" i="1"/>
  <c r="V17" i="1" s="1"/>
  <c r="G16" i="1"/>
  <c r="V16" i="1" s="1"/>
  <c r="G15" i="1"/>
  <c r="V15" i="1" s="1"/>
  <c r="G26" i="1"/>
  <c r="V26" i="1" s="1"/>
  <c r="G20" i="1"/>
  <c r="V20" i="1" s="1"/>
  <c r="G21" i="1"/>
  <c r="V21" i="1" s="1"/>
  <c r="G22" i="1"/>
  <c r="V22" i="1" s="1"/>
  <c r="G23" i="1"/>
  <c r="V23" i="1" s="1"/>
  <c r="G24" i="1"/>
  <c r="V24" i="1" s="1"/>
  <c r="G25" i="1"/>
  <c r="V25" i="1" s="1"/>
  <c r="G27" i="1"/>
  <c r="V27" i="1" s="1"/>
  <c r="G28" i="1"/>
  <c r="V28" i="1" s="1"/>
  <c r="G29" i="1"/>
  <c r="V29" i="1" s="1"/>
  <c r="G30" i="1"/>
  <c r="V30" i="1" s="1"/>
  <c r="G31" i="1"/>
  <c r="V31" i="1" s="1"/>
  <c r="G32" i="1"/>
  <c r="V32" i="1" s="1"/>
  <c r="G35" i="1"/>
  <c r="G36" i="1"/>
  <c r="V36" i="1" s="1"/>
  <c r="G37" i="1"/>
  <c r="V37" i="1" s="1"/>
  <c r="G38" i="1"/>
  <c r="V38" i="1" s="1"/>
  <c r="G39" i="1"/>
  <c r="V39" i="1" s="1"/>
  <c r="G40" i="1"/>
  <c r="V40" i="1" s="1"/>
  <c r="G41" i="1"/>
  <c r="V41" i="1" s="1"/>
  <c r="G42" i="1"/>
  <c r="V42" i="1" s="1"/>
  <c r="G43" i="1"/>
  <c r="V43" i="1" s="1"/>
  <c r="G44" i="1"/>
  <c r="V44" i="1" s="1"/>
  <c r="G45" i="1"/>
  <c r="V45" i="1" s="1"/>
  <c r="G46" i="1"/>
  <c r="V46" i="1" s="1"/>
  <c r="G47" i="1"/>
  <c r="V47" i="1" s="1"/>
  <c r="G48" i="1"/>
  <c r="V48" i="1" s="1"/>
  <c r="G50" i="1"/>
  <c r="V50" i="1" s="1"/>
  <c r="G51" i="1"/>
  <c r="V51" i="1" s="1"/>
  <c r="G52" i="1"/>
  <c r="V52" i="1" s="1"/>
  <c r="W14" i="1"/>
  <c r="V14" i="1"/>
  <c r="U14" i="1"/>
  <c r="P15" i="1"/>
  <c r="S14" i="1"/>
  <c r="R14" i="1"/>
  <c r="Q14" i="1"/>
  <c r="P14" i="1"/>
  <c r="U83" i="1" l="1"/>
  <c r="U35" i="1"/>
  <c r="T43" i="1"/>
  <c r="U43" i="1"/>
  <c r="T26" i="1"/>
  <c r="U26" i="1"/>
  <c r="T52" i="1"/>
  <c r="U52" i="1"/>
  <c r="T98" i="1"/>
  <c r="U98" i="1"/>
  <c r="T17" i="1"/>
  <c r="U17" i="1"/>
  <c r="T65" i="1"/>
  <c r="U65" i="1"/>
  <c r="T51" i="1"/>
  <c r="U51" i="1"/>
  <c r="T32" i="1"/>
  <c r="U32" i="1"/>
  <c r="T18" i="1"/>
  <c r="U18" i="1"/>
  <c r="T69" i="1"/>
  <c r="U69" i="1"/>
  <c r="T82" i="1"/>
  <c r="U82" i="1"/>
  <c r="T99" i="1"/>
  <c r="U99" i="1"/>
  <c r="T101" i="1"/>
  <c r="U101" i="1"/>
  <c r="T100" i="1"/>
  <c r="U100" i="1"/>
  <c r="T59" i="1"/>
  <c r="U59" i="1"/>
  <c r="T62" i="1"/>
  <c r="U62" i="1"/>
  <c r="T19" i="1"/>
  <c r="U19" i="1"/>
  <c r="T102" i="1"/>
  <c r="U102" i="1"/>
  <c r="T42" i="1"/>
  <c r="U42" i="1"/>
  <c r="T63" i="1"/>
  <c r="U63" i="1"/>
  <c r="T103" i="1"/>
  <c r="U103" i="1"/>
  <c r="T75" i="1"/>
  <c r="U75" i="1"/>
  <c r="T77" i="1"/>
  <c r="U77" i="1"/>
  <c r="T50" i="1"/>
  <c r="U50" i="1"/>
  <c r="T68" i="1"/>
  <c r="U68" i="1"/>
  <c r="T48" i="1"/>
  <c r="U48" i="1"/>
  <c r="T49" i="1"/>
  <c r="U49" i="1"/>
  <c r="T67" i="1"/>
  <c r="U67" i="1"/>
  <c r="T29" i="1"/>
  <c r="U29" i="1"/>
  <c r="T53" i="1"/>
  <c r="U53" i="1"/>
  <c r="T66" i="1"/>
  <c r="U66" i="1"/>
  <c r="T85" i="1"/>
  <c r="U85" i="1"/>
  <c r="T46" i="1"/>
  <c r="U46" i="1"/>
  <c r="T28" i="1"/>
  <c r="U28" i="1"/>
  <c r="T54" i="1"/>
  <c r="U54" i="1"/>
  <c r="T70" i="1"/>
  <c r="U70" i="1"/>
  <c r="T87" i="1"/>
  <c r="U87" i="1"/>
  <c r="T45" i="1"/>
  <c r="U45" i="1"/>
  <c r="T27" i="1"/>
  <c r="U27" i="1"/>
  <c r="T57" i="1"/>
  <c r="U57" i="1"/>
  <c r="T71" i="1"/>
  <c r="U71" i="1"/>
  <c r="T86" i="1"/>
  <c r="U86" i="1"/>
  <c r="T105" i="1"/>
  <c r="U105" i="1"/>
  <c r="T22" i="1"/>
  <c r="U22" i="1"/>
  <c r="T38" i="1"/>
  <c r="U38" i="1"/>
  <c r="T31" i="1"/>
  <c r="U31" i="1"/>
  <c r="T81" i="1"/>
  <c r="U81" i="1"/>
  <c r="T30" i="1"/>
  <c r="U30" i="1"/>
  <c r="T84" i="1"/>
  <c r="U84" i="1"/>
  <c r="T47" i="1"/>
  <c r="U47" i="1"/>
  <c r="T44" i="1"/>
  <c r="U44" i="1"/>
  <c r="T25" i="1"/>
  <c r="U25" i="1"/>
  <c r="T56" i="1"/>
  <c r="U56" i="1"/>
  <c r="T73" i="1"/>
  <c r="U73" i="1"/>
  <c r="T88" i="1"/>
  <c r="U88" i="1"/>
  <c r="T104" i="1"/>
  <c r="U104" i="1"/>
  <c r="T55" i="1"/>
  <c r="U55" i="1"/>
  <c r="T72" i="1"/>
  <c r="U72" i="1"/>
  <c r="T89" i="1"/>
  <c r="U89" i="1"/>
  <c r="T106" i="1"/>
  <c r="U106" i="1"/>
  <c r="T23" i="1"/>
  <c r="U23" i="1"/>
  <c r="T58" i="1"/>
  <c r="U58" i="1"/>
  <c r="T74" i="1"/>
  <c r="U74" i="1"/>
  <c r="T91" i="1"/>
  <c r="U91" i="1"/>
  <c r="T107" i="1"/>
  <c r="U107" i="1"/>
  <c r="T108" i="1"/>
  <c r="U108" i="1"/>
  <c r="T76" i="1"/>
  <c r="U76" i="1"/>
  <c r="T92" i="1"/>
  <c r="U92" i="1"/>
  <c r="T90" i="1"/>
  <c r="U90" i="1"/>
  <c r="T93" i="1"/>
  <c r="U93" i="1"/>
  <c r="T20" i="1"/>
  <c r="U20" i="1"/>
  <c r="T61" i="1"/>
  <c r="U61" i="1"/>
  <c r="T78" i="1"/>
  <c r="U78" i="1"/>
  <c r="T95" i="1"/>
  <c r="U95" i="1"/>
  <c r="T21" i="1"/>
  <c r="U21" i="1"/>
  <c r="T37" i="1"/>
  <c r="U37" i="1"/>
  <c r="T15" i="1"/>
  <c r="U15" i="1"/>
  <c r="T60" i="1"/>
  <c r="U60" i="1"/>
  <c r="T79" i="1"/>
  <c r="U79" i="1"/>
  <c r="T96" i="1"/>
  <c r="U96" i="1"/>
  <c r="T24" i="1"/>
  <c r="U24" i="1"/>
  <c r="T41" i="1"/>
  <c r="U41" i="1"/>
  <c r="T40" i="1"/>
  <c r="U40" i="1"/>
  <c r="T39" i="1"/>
  <c r="U39" i="1"/>
  <c r="T36" i="1"/>
  <c r="U36" i="1"/>
  <c r="T16" i="1"/>
  <c r="U16" i="1"/>
  <c r="T64" i="1"/>
  <c r="U64" i="1"/>
  <c r="T80" i="1"/>
  <c r="U80" i="1"/>
  <c r="T97" i="1"/>
  <c r="U97" i="1"/>
  <c r="V32" i="4"/>
  <c r="U32" i="4"/>
  <c r="T32" i="4"/>
  <c r="S32" i="4"/>
  <c r="R32" i="4"/>
  <c r="Q32" i="4"/>
  <c r="P32" i="4"/>
  <c r="O32" i="4"/>
  <c r="V31" i="4"/>
  <c r="U31" i="4"/>
  <c r="T31" i="4"/>
  <c r="S31" i="4"/>
  <c r="R31" i="4"/>
  <c r="Q31" i="4"/>
  <c r="P31" i="4"/>
  <c r="O31" i="4"/>
  <c r="V30" i="4"/>
  <c r="U30" i="4"/>
  <c r="T30" i="4"/>
  <c r="S30" i="4"/>
  <c r="R30" i="4"/>
  <c r="Q30" i="4"/>
  <c r="P30" i="4"/>
  <c r="O30" i="4"/>
  <c r="V29" i="4"/>
  <c r="U29" i="4"/>
  <c r="T29" i="4"/>
  <c r="S29" i="4"/>
  <c r="R29" i="4"/>
  <c r="Q29" i="4"/>
  <c r="P29" i="4"/>
  <c r="O29" i="4"/>
  <c r="W14" i="4"/>
  <c r="V14" i="4"/>
  <c r="U14" i="4"/>
  <c r="T14" i="4"/>
  <c r="W13" i="4"/>
  <c r="V13" i="4"/>
  <c r="U13" i="4"/>
  <c r="T13" i="4"/>
  <c r="W13" i="1" l="1"/>
</calcChain>
</file>

<file path=xl/sharedStrings.xml><?xml version="1.0" encoding="utf-8"?>
<sst xmlns="http://schemas.openxmlformats.org/spreadsheetml/2006/main" count="1385" uniqueCount="886">
  <si>
    <t>FORMATO PARA LA PROGRAMACIÓN, SEGUIMIENTO Y EVALUACIÓN DEL AVANCE EN CUMPLIMIENTO DE METAS Y OBJETIVOS DEL PROGRAMA PRESUPUESTARIO ANUAL 2025</t>
  </si>
  <si>
    <t>EJE 4: PROSPERIDAD COMPARTIDA Y JUSTICIA SOCIAL</t>
  </si>
  <si>
    <t>CLAVE Y NOMBRE DEL PPA:</t>
  </si>
  <si>
    <t>NOMBRE DE LA DEPENDENCIA QUE ATIENDE AL PROGRAMA:</t>
  </si>
  <si>
    <t>AVANCE EN CUMPLIMIENTO DE OBJETIVOS Y METAS TRIMESTRAL Y ACUMULADO RESPECTO A LOS TRIMESTRES 2025</t>
  </si>
  <si>
    <t>Nivel.
(unidad administrativa responsable)</t>
  </si>
  <si>
    <t>Resumen narrativo u objetivos.
Clave: Número del Eje, Número del Programa, 1 para el Fin, 1 para el Propósito, Número del Componente, Número de las Actividades.</t>
  </si>
  <si>
    <t>INDICADOR</t>
  </si>
  <si>
    <t>META PROGRAMADA ANUAL Y TRIMESTRAL2025</t>
  </si>
  <si>
    <t>META LOGRADA 2025</t>
  </si>
  <si>
    <t>PORCENTAJE DE AVANCE TRIMESTRAL 2025</t>
  </si>
  <si>
    <t>PORCENTAJE DE AVANCE ACUMULADO TRIMESTRALMENTE 2025</t>
  </si>
  <si>
    <t>Nombre del Indicador.
Siglas y descripción.</t>
  </si>
  <si>
    <t>Frecuencia de medición del Indicador.
Con base a las recomendaciones del nivel de objetivos.</t>
  </si>
  <si>
    <t>Unidad de medida del Indicador y unidad de medida de sus variables.</t>
  </si>
  <si>
    <t>ANUAL
PMD 2021-2024 ACTUALIZADO</t>
  </si>
  <si>
    <t>TRIMESTRE 1</t>
  </si>
  <si>
    <t>TRIMESTRE 2</t>
  </si>
  <si>
    <t>TRIMESTRE 3</t>
  </si>
  <si>
    <t>TRIMESTRE 4</t>
  </si>
  <si>
    <t>Fin
(DGPM / DP)</t>
  </si>
  <si>
    <r>
      <rPr>
        <b/>
        <sz val="11"/>
        <color theme="1"/>
        <rFont val="Arial"/>
        <family val="2"/>
      </rPr>
      <t>4.X.1: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</si>
  <si>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Arial"/>
        <family val="2"/>
      </rPr>
      <t xml:space="preserve">I_PROS_COM_JUS_SOC:  </t>
    </r>
    <r>
      <rPr>
        <sz val="11"/>
        <color theme="1"/>
        <rFont val="Arial"/>
        <family val="2"/>
      </rPr>
      <t xml:space="preserve">Índice de Prosperidad Compartida y Justicia Social </t>
    </r>
  </si>
  <si>
    <t>Trianual</t>
  </si>
  <si>
    <r>
      <rPr>
        <b/>
        <sz val="11"/>
        <color rgb="FF000000"/>
        <rFont val="Arial"/>
        <family val="2"/>
      </rPr>
      <t xml:space="preserve">UNIDAD DE MEDIDA DEL INDICADOR: 
</t>
    </r>
    <r>
      <rPr>
        <sz val="11"/>
        <color rgb="FF000000"/>
        <rFont val="Arial"/>
        <family val="2"/>
      </rPr>
      <t>Porcentaje</t>
    </r>
  </si>
  <si>
    <t>No Aplica</t>
  </si>
  <si>
    <t>EJEMPLO</t>
  </si>
  <si>
    <t>Propósito
(              )</t>
  </si>
  <si>
    <t>Justificacion Trimestral</t>
  </si>
  <si>
    <t>Componente
(        )</t>
  </si>
  <si>
    <t>Justificacion Trimestral:</t>
  </si>
  <si>
    <t>Actividad</t>
  </si>
  <si>
    <t>ELABORÓ
(nombre, cargo y firma)</t>
  </si>
  <si>
    <t>REVISÓ
Dr. Enrique E. Encalada Sánchez
Dirección de Planeación de la DGPM</t>
  </si>
  <si>
    <t>AUTORIZÓ
(nombre, cargo y firma)</t>
  </si>
  <si>
    <t>SEGUIMIENTO A LA EJECUCIÓN DEL PRESUPUESTO AUTORIZADO</t>
  </si>
  <si>
    <t>UNIDAD ADMINISTRATIVA</t>
  </si>
  <si>
    <t>PRESUPUESTO ANUAL AUTORIZADO 2025</t>
  </si>
  <si>
    <t>PRESUPUESTO A EJERCER POR TRIMESTRE</t>
  </si>
  <si>
    <t>EJECUCIÓN  DEL PRESUPUESTO AUTORIZADO</t>
  </si>
  <si>
    <t>AVANCE TRIMESTRAL EN LA EJECUCIÓN DEL PRESUPUESTO</t>
  </si>
  <si>
    <t>AVANCE ACUMULADO ANUAL DE LA  EJECUCIÓN DEL PRESUPUESTO</t>
  </si>
  <si>
    <t>JUSTIFICACION TRIMESTRAL DE AVANCE DE RESULTADOS 2025</t>
  </si>
  <si>
    <t>TRIMESTRE 1 2025</t>
  </si>
  <si>
    <t>TRIMESTRE 2 2025</t>
  </si>
  <si>
    <t>TRIMESTRE 3 2025</t>
  </si>
  <si>
    <t>TRIMESTRE 4 2025</t>
  </si>
  <si>
    <r>
      <rPr>
        <b/>
        <sz val="11"/>
        <color theme="1"/>
        <rFont val="Arial"/>
        <family val="2"/>
      </rPr>
      <t xml:space="preserve">Justificación Trimestral:  </t>
    </r>
    <r>
      <rPr>
        <sz val="11"/>
        <color theme="1"/>
        <rFont val="Arial"/>
        <family val="2"/>
      </rPr>
      <t xml:space="preserve">
Se considera que no aplica para el primer trimestre del 2025, debido a que es un Índice de nueva creación para el eje 4 Prosperidad Compartida y Justicia Social y que tiene una periodicidad trianual sin línea base y con una meta establecida hasta diciembre 2027, fecha en que se verificará si la meta programada se logró.
</t>
    </r>
  </si>
  <si>
    <t>Unidad de Medida del Indicador:  
Unidad de Medida de la Variable:</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</si>
  <si>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</si>
  <si>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</si>
  <si>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</si>
  <si>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</si>
  <si>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FORMATO PARA LA PROGRAMACIÓN, SEGUIMIENTO Y EVALUACIÓN DEL AVANCE EN CUMPLIMIENTO DE METAS Y OBJETIVOS DEL PROGRAMA PRESUPUESTARIO ANUAL 2026</t>
  </si>
  <si>
    <t>AVANCE EN CUMPLIMIENTO DE OBJETIVOS Y METAS TRIMESTRAL Y ACUMULADO RESPECTO A LOS TRIMESTRES 2026</t>
  </si>
  <si>
    <t>META LOGRADA 2026</t>
  </si>
  <si>
    <t>PORCENTAJE DE AVANCE TRIMESTRAL 2026</t>
  </si>
  <si>
    <t>PORCENTAJE DE AVANCE ACUMULADO TRIMESTRALMENTE 2026</t>
  </si>
  <si>
    <t>JUSTIFICACION TRIMESTRAL Y ANUAL DE AVANCE DE RESULTADOS 2026</t>
  </si>
  <si>
    <t>PRESUPUESTO ANUAL AUTORIZADO 2026</t>
  </si>
  <si>
    <t>JUSTIFICACION TRIMESTRAL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</si>
  <si>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</si>
  <si>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</si>
  <si>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</si>
  <si>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</si>
  <si>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</si>
  <si>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OBJETIVOS Y METAS TRIMESTRAL Y ACUMULADO RESPECTO A LOS TRIMESTRES 2027</t>
  </si>
  <si>
    <t>META PROGRAMADA ANUAL Y TRIMESTRAL2027</t>
  </si>
  <si>
    <t>META LOGRADA 2027</t>
  </si>
  <si>
    <t>PORCENTAJE DE AVANCE TRIMESTRAL 2027</t>
  </si>
  <si>
    <t>PORCENTAJE DE AVANCE ACUMULADO TRIMESTRALMENTE 2027</t>
  </si>
  <si>
    <t>JUSTIFICACION TRIMESTRAL Y ANUAL DE AVANCE DE RESULTADOS 2027</t>
  </si>
  <si>
    <t xml:space="preserve">Justificación Trimestral:  
Se considera que no aplica para el primer trimestre del 2027, debido a que es un Índice de nueva creación para el eje 4 Prosperidad Compartida y Justicia Social y que tiene una periodicidad trianual sin línea base y con una meta establecida hasta diciembre 2027, fecha en que se verificará si la meta programada se logró.
</t>
  </si>
  <si>
    <t>PRESUPUESTO ANUAL AUTORIZADO 2027</t>
  </si>
  <si>
    <t>JUSTIFICACION TRIMESTRAL DE AVANCE DE RESULTADOS 2027</t>
  </si>
  <si>
    <t>TRIMESTRE 1 2027</t>
  </si>
  <si>
    <t>TRIMESTRE 2 2027</t>
  </si>
  <si>
    <t>TRIMESTRE 3 2027</t>
  </si>
  <si>
    <t>TRIMESTRE 4 2027</t>
  </si>
  <si>
    <r>
      <rPr>
        <b/>
        <sz val="11"/>
        <rFont val="Arial"/>
        <family val="2"/>
      </rPr>
      <t>4.2.1.1.</t>
    </r>
    <r>
      <rPr>
        <sz val="11"/>
        <rFont val="Arial"/>
        <family val="2"/>
      </rPr>
      <t xml:space="preserve"> Los grupos en situación prioritaria del Municipio  de Benito Juárez reciben atención, asistencia, apoyo y protección para su desarrollo integral.</t>
    </r>
  </si>
  <si>
    <t>Componente (Dirección General)</t>
  </si>
  <si>
    <r>
      <rPr>
        <b/>
        <sz val="11"/>
        <rFont val="Arial"/>
        <family val="2"/>
      </rPr>
      <t>4.2.1.1.1.</t>
    </r>
    <r>
      <rPr>
        <sz val="11"/>
        <rFont val="Arial"/>
        <family val="2"/>
      </rPr>
      <t xml:space="preserve"> Propuestas, políticas, acuerdos, planes y programas que en la Junta Directiva, Comités y Consejos fueron presentados.</t>
    </r>
  </si>
  <si>
    <r>
      <rPr>
        <b/>
        <sz val="11"/>
        <rFont val="Arial"/>
        <family val="2"/>
      </rPr>
      <t>PPAPPP</t>
    </r>
    <r>
      <rPr>
        <sz val="11"/>
        <rFont val="Arial"/>
        <family val="2"/>
      </rPr>
      <t>: Porcentaje de Políticas, Acuerdos, Planes y Programas Presentados.</t>
    </r>
  </si>
  <si>
    <t>Actividad
(Dirección General)</t>
  </si>
  <si>
    <r>
      <rPr>
        <b/>
        <sz val="11"/>
        <rFont val="Arial"/>
        <family val="2"/>
      </rPr>
      <t>PADGR:</t>
    </r>
    <r>
      <rPr>
        <sz val="11"/>
        <rFont val="Arial"/>
        <family val="2"/>
      </rPr>
      <t xml:space="preserve"> Porcentaje de  Actividades de la Dirección General Realizadas.</t>
    </r>
  </si>
  <si>
    <t>Actividad
(Unidad Jurídica)</t>
  </si>
  <si>
    <r>
      <rPr>
        <b/>
        <sz val="11"/>
        <rFont val="Arial"/>
        <family val="2"/>
      </rPr>
      <t>PCLC</t>
    </r>
    <r>
      <rPr>
        <sz val="11"/>
        <rFont val="Arial"/>
        <family val="2"/>
      </rPr>
      <t>: Porcentaje de Contratos, Reglamentos, Lineamientos, Convenios, Acuerdos, Actas</t>
    </r>
    <r>
      <rPr>
        <b/>
        <sz val="11"/>
        <rFont val="Arial"/>
        <family val="2"/>
      </rPr>
      <t xml:space="preserve"> </t>
    </r>
    <r>
      <rPr>
        <sz val="11"/>
        <rFont val="Arial"/>
        <family val="2"/>
      </rPr>
      <t>y Actos Jurídicos realizados.</t>
    </r>
  </si>
  <si>
    <t>Actividad
(Coordinación de Transparencia, Datos Personales y Gestión Documental)</t>
  </si>
  <si>
    <r>
      <t xml:space="preserve">4.2.1.1.1.3. </t>
    </r>
    <r>
      <rPr>
        <sz val="11"/>
        <rFont val="Arial"/>
        <family val="2"/>
      </rPr>
      <t>Realización de Procesos de Transparencia, Acceso a la Información Pública, Protección de Datos Personales, Archivo y Gestión Documental, y Cuentas Claras.</t>
    </r>
  </si>
  <si>
    <r>
      <rPr>
        <b/>
        <sz val="11"/>
        <rFont val="Arial"/>
        <family val="2"/>
      </rPr>
      <t>PPR:</t>
    </r>
    <r>
      <rPr>
        <sz val="11"/>
        <rFont val="Arial"/>
        <family val="2"/>
      </rPr>
      <t xml:space="preserve"> Porcentaje de Procesos Realizados.</t>
    </r>
  </si>
  <si>
    <t>Actividad 
(Coordinación de Relaciones Públicas)</t>
  </si>
  <si>
    <r>
      <rPr>
        <b/>
        <sz val="11"/>
        <rFont val="Arial"/>
        <family val="2"/>
      </rPr>
      <t>PAIR:</t>
    </r>
    <r>
      <rPr>
        <sz val="11"/>
        <rFont val="Arial"/>
        <family val="2"/>
      </rPr>
      <t xml:space="preserve"> Porcentaje de Acciones Integrales Realizadas.</t>
    </r>
  </si>
  <si>
    <t>Actividad
(Coordinación de Planeación y Evaluación)</t>
  </si>
  <si>
    <r>
      <rPr>
        <b/>
        <sz val="11"/>
        <rFont val="Arial"/>
        <family val="2"/>
      </rPr>
      <t xml:space="preserve">4.2.1.1.1.5. </t>
    </r>
    <r>
      <rPr>
        <sz val="11"/>
        <rFont val="Arial"/>
        <family val="2"/>
      </rPr>
      <t>Realización de</t>
    </r>
    <r>
      <rPr>
        <b/>
        <sz val="11"/>
        <rFont val="Arial"/>
        <family val="2"/>
      </rPr>
      <t xml:space="preserve"> </t>
    </r>
    <r>
      <rPr>
        <sz val="11"/>
        <rFont val="Arial"/>
        <family val="2"/>
      </rPr>
      <t>informes de planeación, programación, seguimiento, evaluación y rendición de cuentas alineados al modelo de Presupuesto Basado en Resultados y del Sistema de Evaluación del Desempeño.</t>
    </r>
  </si>
  <si>
    <r>
      <rPr>
        <b/>
        <sz val="11"/>
        <rFont val="Arial"/>
        <family val="2"/>
      </rPr>
      <t>PIR:</t>
    </r>
    <r>
      <rPr>
        <sz val="11"/>
        <rFont val="Arial"/>
        <family val="2"/>
      </rPr>
      <t xml:space="preserve"> Porcentaje de Informes  Realizados.</t>
    </r>
  </si>
  <si>
    <t>Actividad
(Coordinación de Comunicación Social)</t>
  </si>
  <si>
    <r>
      <rPr>
        <b/>
        <sz val="11"/>
        <rFont val="Arial"/>
        <family val="2"/>
      </rPr>
      <t xml:space="preserve">4.2.1.1.1.6. </t>
    </r>
    <r>
      <rPr>
        <sz val="11"/>
        <rFont val="Arial"/>
        <family val="2"/>
      </rPr>
      <t xml:space="preserve">Difusión de los Programas y Acciones del Sistema Municipal DIF Benito Juárez. </t>
    </r>
  </si>
  <si>
    <r>
      <rPr>
        <b/>
        <sz val="11"/>
        <rFont val="Arial"/>
        <family val="2"/>
      </rPr>
      <t xml:space="preserve">PPAD: </t>
    </r>
    <r>
      <rPr>
        <sz val="11"/>
        <rFont val="Arial"/>
        <family val="2"/>
      </rPr>
      <t>Porcentaje de Programas y Acciones del Sistema DIF de Benito Juárez Difundidas.</t>
    </r>
  </si>
  <si>
    <t>Actividad
(Coordinación Operativa y Logística de Eventos)</t>
  </si>
  <si>
    <r>
      <t xml:space="preserve">PSLEA: </t>
    </r>
    <r>
      <rPr>
        <sz val="11"/>
        <rFont val="Arial"/>
        <family val="2"/>
      </rPr>
      <t>Porcentaje de Solicitudes de Logística de Eventos Atendidos.</t>
    </r>
  </si>
  <si>
    <t>Actividad (Secretaría Particular)</t>
  </si>
  <si>
    <r>
      <rPr>
        <b/>
        <sz val="11"/>
        <rFont val="Arial"/>
        <family val="2"/>
      </rPr>
      <t xml:space="preserve">4.2.1.1.1.8. </t>
    </r>
    <r>
      <rPr>
        <sz val="11"/>
        <rFont val="Arial"/>
        <family val="2"/>
      </rPr>
      <t>Planeación y coordinación de la calendarización de las actividades del Voluntariado, en coordinación con la Dirección General. Representación e interrelación con  autoridades, organismos, entre otros, para llevar a cabo gestiones y mesas de trabajo.</t>
    </r>
  </si>
  <si>
    <t>Actividad
(Coordinación del Voluntariado)</t>
  </si>
  <si>
    <t>Componente
(Coordinación de Asistencia Social y Atención Ciudadana)</t>
  </si>
  <si>
    <r>
      <rPr>
        <b/>
        <sz val="11"/>
        <rFont val="Arial"/>
        <family val="2"/>
      </rPr>
      <t xml:space="preserve">4.2.1.1.2. </t>
    </r>
    <r>
      <rPr>
        <sz val="11"/>
        <rFont val="Arial"/>
        <family val="2"/>
      </rPr>
      <t>Servicios y apoyos de asistencia social a los sujetos y grupos de atención prioritaria del municipio de Benito Juárez otorgados.</t>
    </r>
  </si>
  <si>
    <r>
      <rPr>
        <b/>
        <sz val="11"/>
        <rFont val="Arial"/>
        <family val="2"/>
      </rPr>
      <t>PSAO:</t>
    </r>
    <r>
      <rPr>
        <sz val="11"/>
        <rFont val="Arial"/>
        <family val="2"/>
      </rPr>
      <t xml:space="preserve"> Porcentaje de Servicios  y Apoyos de Asistencia Social Otorgados.</t>
    </r>
  </si>
  <si>
    <t>Actividad
(Coordinación de Asistencia Social y Atención Ciudadana)</t>
  </si>
  <si>
    <r>
      <rPr>
        <b/>
        <sz val="11"/>
        <rFont val="Arial"/>
        <family val="2"/>
      </rPr>
      <t>4.2.1.1.2.1</t>
    </r>
    <r>
      <rPr>
        <sz val="11"/>
        <rFont val="Arial"/>
        <family val="2"/>
      </rPr>
      <t>. Entrega de apoyos de asistencia social  a personas de atención prioritaria.</t>
    </r>
  </si>
  <si>
    <r>
      <rPr>
        <b/>
        <sz val="11"/>
        <rFont val="Arial"/>
        <family val="2"/>
      </rPr>
      <t xml:space="preserve">PASE: </t>
    </r>
    <r>
      <rPr>
        <sz val="11"/>
        <rFont val="Arial"/>
        <family val="2"/>
      </rPr>
      <t>Porcentaje de Apoyos de Asistencia Social Entregados.</t>
    </r>
  </si>
  <si>
    <r>
      <rPr>
        <b/>
        <sz val="11"/>
        <rFont val="Arial"/>
        <family val="2"/>
      </rPr>
      <t>4.2.1.1.2.2.</t>
    </r>
    <r>
      <rPr>
        <sz val="11"/>
        <rFont val="Arial"/>
        <family val="2"/>
      </rPr>
      <t xml:space="preserve"> Realización de estudios socioeconómicos  a personas de atención prioritaria.</t>
    </r>
  </si>
  <si>
    <r>
      <rPr>
        <b/>
        <sz val="11"/>
        <rFont val="Arial"/>
        <family val="2"/>
      </rPr>
      <t xml:space="preserve">PESR: </t>
    </r>
    <r>
      <rPr>
        <sz val="11"/>
        <rFont val="Arial"/>
        <family val="2"/>
      </rPr>
      <t>Porcentaje de Estudios Socioeconómicos Realizados.</t>
    </r>
  </si>
  <si>
    <r>
      <rPr>
        <b/>
        <sz val="11"/>
        <color theme="1"/>
        <rFont val="Arial"/>
        <family val="2"/>
      </rPr>
      <t>POAB:</t>
    </r>
    <r>
      <rPr>
        <sz val="11"/>
        <color theme="1"/>
        <rFont val="Arial"/>
        <family val="2"/>
      </rPr>
      <t xml:space="preserve"> Porcentaje de Orientaciones y Atenciones Brindadas.</t>
    </r>
  </si>
  <si>
    <t>Componente (Dirección Administrativa y de Finanzas)</t>
  </si>
  <si>
    <r>
      <rPr>
        <b/>
        <sz val="11"/>
        <rFont val="Arial"/>
        <family val="2"/>
      </rPr>
      <t xml:space="preserve">PPAR: </t>
    </r>
    <r>
      <rPr>
        <sz val="11"/>
        <rFont val="Arial"/>
        <family val="2"/>
      </rPr>
      <t>Porcentaje de Procedimientos Administrativos  Realizados.</t>
    </r>
  </si>
  <si>
    <t>Actividad
(Coordinación de Recursos Financieros)</t>
  </si>
  <si>
    <r>
      <t xml:space="preserve">4.2.1.1.3.1. </t>
    </r>
    <r>
      <rPr>
        <sz val="11"/>
        <rFont val="Arial"/>
        <family val="2"/>
      </rPr>
      <t>Realización de reportes contables, presupuestarios y financieros para la integración de la cuenta pública.</t>
    </r>
  </si>
  <si>
    <r>
      <t>PRCPFE:</t>
    </r>
    <r>
      <rPr>
        <sz val="11"/>
        <rFont val="Arial"/>
        <family val="2"/>
      </rPr>
      <t xml:space="preserve"> Porcentaje de Reportes Contables, Presupuestarios y Financieros Elaborados</t>
    </r>
    <r>
      <rPr>
        <b/>
        <sz val="11"/>
        <rFont val="Arial"/>
        <family val="2"/>
      </rPr>
      <t>.</t>
    </r>
  </si>
  <si>
    <t>Actividad
(Coordinación de Recursos Humanos)</t>
  </si>
  <si>
    <r>
      <rPr>
        <b/>
        <sz val="11"/>
        <rFont val="Arial"/>
        <family val="2"/>
      </rPr>
      <t>4.2.1.1.3.2.</t>
    </r>
    <r>
      <rPr>
        <sz val="11"/>
        <rFont val="Arial"/>
        <family val="2"/>
      </rPr>
      <t xml:space="preserve"> Elaboración de cédulas nominales quincenales por medio de un control de incidencias.</t>
    </r>
  </si>
  <si>
    <r>
      <rPr>
        <b/>
        <sz val="11"/>
        <rFont val="Arial"/>
        <family val="2"/>
      </rPr>
      <t>PCNE:</t>
    </r>
    <r>
      <rPr>
        <sz val="11"/>
        <rFont val="Arial"/>
        <family val="2"/>
      </rPr>
      <t xml:space="preserve"> Porcentaje de Cédulas Nominales Elaboradas.</t>
    </r>
  </si>
  <si>
    <t>Actividad
(Jefatura de Capacitación)</t>
  </si>
  <si>
    <r>
      <rPr>
        <b/>
        <sz val="11"/>
        <rFont val="Arial"/>
        <family val="2"/>
      </rPr>
      <t>4.2.1.1.3.3.</t>
    </r>
    <r>
      <rPr>
        <sz val="11"/>
        <rFont val="Arial"/>
        <family val="2"/>
      </rPr>
      <t xml:space="preserve"> Capacitación interna al personal de conformidad a la legislación aplicable en el Sistema Municipal DIF Benito Juárez.</t>
    </r>
  </si>
  <si>
    <r>
      <rPr>
        <b/>
        <sz val="11"/>
        <rFont val="Arial"/>
        <family val="2"/>
      </rPr>
      <t>PCC:</t>
    </r>
    <r>
      <rPr>
        <sz val="11"/>
        <rFont val="Arial"/>
        <family val="2"/>
      </rPr>
      <t xml:space="preserve"> Porcentaje de Colaboradores Capacitados.</t>
    </r>
  </si>
  <si>
    <r>
      <rPr>
        <b/>
        <sz val="11"/>
        <rFont val="Arial"/>
        <family val="2"/>
      </rPr>
      <t>PCB:</t>
    </r>
    <r>
      <rPr>
        <sz val="11"/>
        <rFont val="Arial"/>
        <family val="2"/>
      </rPr>
      <t xml:space="preserve"> Porcentaje de Capacitaciones Brindadas.</t>
    </r>
  </si>
  <si>
    <t>Actividad
(Coordinación de Patrimonio)</t>
  </si>
  <si>
    <r>
      <rPr>
        <b/>
        <sz val="11"/>
        <rFont val="Arial"/>
        <family val="2"/>
      </rPr>
      <t>PIE:</t>
    </r>
    <r>
      <rPr>
        <sz val="11"/>
        <rFont val="Arial"/>
        <family val="2"/>
      </rPr>
      <t xml:space="preserve"> Porcentaje de Inventarios de bienes, muebles e inmuebles Elaborados.</t>
    </r>
  </si>
  <si>
    <t>Actividad 
(Coordinación de Suministros)</t>
  </si>
  <si>
    <r>
      <rPr>
        <b/>
        <sz val="11"/>
        <rFont val="Arial"/>
        <family val="2"/>
      </rPr>
      <t>PSE:</t>
    </r>
    <r>
      <rPr>
        <sz val="11"/>
        <rFont val="Arial"/>
        <family val="2"/>
      </rPr>
      <t xml:space="preserve"> Porcentaje de  Suministros  Entregados.</t>
    </r>
  </si>
  <si>
    <t xml:space="preserve">Actividad 
(Jefatura de Parque Vehicular)                     </t>
  </si>
  <si>
    <r>
      <rPr>
        <b/>
        <sz val="11"/>
        <rFont val="Arial"/>
        <family val="2"/>
      </rPr>
      <t>PSPVR:</t>
    </r>
    <r>
      <rPr>
        <sz val="11"/>
        <rFont val="Arial"/>
        <family val="2"/>
      </rPr>
      <t xml:space="preserve"> Porcentaje de Servicios de mantenimiento y reparación del Parque Vehicular Realizados.</t>
    </r>
  </si>
  <si>
    <t>Actividad
(Coordinación de Sistemas)</t>
  </si>
  <si>
    <r>
      <rPr>
        <b/>
        <sz val="11"/>
        <rFont val="Arial"/>
        <family val="2"/>
      </rPr>
      <t>4.2.1.1.3.7</t>
    </r>
    <r>
      <rPr>
        <sz val="11"/>
        <rFont val="Arial"/>
        <family val="2"/>
      </rPr>
      <t xml:space="preserve"> Atención a las necesidades de mantenimiento y reparación de equipos de cómputo, líneas telefónicas y red informática para su correcto funcionamiento  y operación.</t>
    </r>
  </si>
  <si>
    <r>
      <rPr>
        <b/>
        <sz val="11"/>
        <rFont val="Arial"/>
        <family val="2"/>
      </rPr>
      <t xml:space="preserve">PMRA: </t>
    </r>
    <r>
      <rPr>
        <sz val="11"/>
        <rFont val="Arial"/>
        <family val="2"/>
      </rPr>
      <t>Porcentaje de Mantenimientos y Reparaciones de equipos de cómputo, líneas telefónicas y red informática, Atendidas.</t>
    </r>
  </si>
  <si>
    <t>Actividad
(Coordinación de Mantenimiento)</t>
  </si>
  <si>
    <r>
      <t xml:space="preserve">PSMR: </t>
    </r>
    <r>
      <rPr>
        <sz val="11"/>
        <rFont val="Arial"/>
        <family val="2"/>
      </rPr>
      <t>Porcentaje de Servicios  de mantenimiento, limpieza, reparación, remodelación y vigilancia Realizados.</t>
    </r>
  </si>
  <si>
    <t>Componente (Coordinación de Donativos)</t>
  </si>
  <si>
    <r>
      <t xml:space="preserve">PDE: </t>
    </r>
    <r>
      <rPr>
        <sz val="11"/>
        <rFont val="Arial"/>
        <family val="2"/>
      </rPr>
      <t>Porcentaje de Donativos Entregados.</t>
    </r>
  </si>
  <si>
    <t>Actividad
(Coordinación de Donativos)</t>
  </si>
  <si>
    <r>
      <rPr>
        <b/>
        <sz val="11"/>
        <rFont val="Arial"/>
        <family val="2"/>
      </rPr>
      <t>PDR:</t>
    </r>
    <r>
      <rPr>
        <sz val="11"/>
        <rFont val="Arial"/>
        <family val="2"/>
      </rPr>
      <t xml:space="preserve"> Porcentaje de Donativos Recibidos.</t>
    </r>
  </si>
  <si>
    <r>
      <rPr>
        <b/>
        <sz val="11"/>
        <rFont val="Arial"/>
        <family val="2"/>
      </rPr>
      <t>4.2.1.1.4.2</t>
    </r>
    <r>
      <rPr>
        <sz val="11"/>
        <rFont val="Arial"/>
        <family val="2"/>
      </rPr>
      <t>. Participación de Instituciones públicas, privadas, fundaciones, asociaciones, empresas socialmente responsables y sociedad civil que entregan donativos al SMDIF BJ.</t>
    </r>
  </si>
  <si>
    <r>
      <rPr>
        <b/>
        <sz val="11"/>
        <rFont val="Arial"/>
        <family val="2"/>
      </rPr>
      <t xml:space="preserve">PIFAESP: </t>
    </r>
    <r>
      <rPr>
        <sz val="11"/>
        <rFont val="Arial"/>
        <family val="2"/>
      </rPr>
      <t>Porcentaje de Instituciones Públicas y Privadas, Fundaciones, Asociaciones, Empresas Socialmente Responsables y la Sociedad Civil Participantes.</t>
    </r>
  </si>
  <si>
    <t>Componente
(Dirección de Prevención de Riesgos Psicosociales de Niñas, Niños y Adolescentes)</t>
  </si>
  <si>
    <r>
      <t xml:space="preserve">PAPRPB: </t>
    </r>
    <r>
      <rPr>
        <sz val="11"/>
        <rFont val="Arial"/>
        <family val="2"/>
      </rPr>
      <t>Porcentaje de Atenciones para la Prevención de Riesgos Psicosociales Brindadas.</t>
    </r>
  </si>
  <si>
    <t>Actividad
(Dirección de Prevención de Riesgos Psicosociales de Niñas, Niños y Adolescentes)</t>
  </si>
  <si>
    <t>Actividad
(Coordinación de Prevención de Riesgos Psicosociales)</t>
  </si>
  <si>
    <r>
      <rPr>
        <b/>
        <sz val="11"/>
        <rFont val="Arial"/>
        <family val="2"/>
      </rPr>
      <t>PAPRPR:</t>
    </r>
    <r>
      <rPr>
        <sz val="11"/>
        <rFont val="Arial"/>
        <family val="2"/>
      </rPr>
      <t xml:space="preserve"> Porcentaje de Actividades de Prevención de Riesgos Psicosociales, Realizadas.</t>
    </r>
  </si>
  <si>
    <r>
      <t xml:space="preserve">4.2.1.1.5.3. </t>
    </r>
    <r>
      <rPr>
        <sz val="11"/>
        <rFont val="Arial"/>
        <family val="2"/>
      </rPr>
      <t>Realización de</t>
    </r>
    <r>
      <rPr>
        <b/>
        <sz val="11"/>
        <rFont val="Arial"/>
        <family val="2"/>
      </rPr>
      <t xml:space="preserve"> </t>
    </r>
    <r>
      <rPr>
        <sz val="11"/>
        <rFont val="Arial"/>
        <family val="2"/>
      </rPr>
      <t>entregas de estímulo a la educación, alimentación y salud.</t>
    </r>
  </si>
  <si>
    <r>
      <rPr>
        <b/>
        <sz val="11"/>
        <rFont val="Arial"/>
        <family val="2"/>
      </rPr>
      <t>PEEAS</t>
    </r>
    <r>
      <rPr>
        <sz val="11"/>
        <rFont val="Arial"/>
        <family val="2"/>
      </rPr>
      <t>: Porcentaje de Estímulo a la Educación, Alimentación y Salud Entregados.</t>
    </r>
  </si>
  <si>
    <t>Actividad
(Coordinación de la Cultura de la Legalidad)</t>
  </si>
  <si>
    <r>
      <rPr>
        <b/>
        <sz val="11"/>
        <rFont val="Arial"/>
        <family val="2"/>
      </rPr>
      <t>PAI:</t>
    </r>
    <r>
      <rPr>
        <sz val="11"/>
        <rFont val="Arial"/>
        <family val="2"/>
      </rPr>
      <t xml:space="preserve"> Porcentaje de Acciones de prevención del delito Impartidas.</t>
    </r>
  </si>
  <si>
    <t>Actividad
(Coordinación de Recreación, Cultura y Deportes)</t>
  </si>
  <si>
    <t xml:space="preserve">Componente
(Coordinación de Centros Asistenciales de Desarrollo Infantil)    </t>
  </si>
  <si>
    <r>
      <rPr>
        <b/>
        <sz val="11"/>
        <rFont val="Arial"/>
        <family val="2"/>
      </rPr>
      <t>4.2.1.1.6.</t>
    </r>
    <r>
      <rPr>
        <sz val="11"/>
        <rFont val="Arial"/>
        <family val="2"/>
      </rPr>
      <t xml:space="preserve"> Servicios de escuelas de tiempo completo con atención educativa, asistencial, psicológica, alimentaria, trabajo social y de salud  brindados</t>
    </r>
  </si>
  <si>
    <r>
      <t xml:space="preserve">PSCADIB: </t>
    </r>
    <r>
      <rPr>
        <sz val="11"/>
        <rFont val="Arial"/>
        <family val="2"/>
      </rPr>
      <t>Porcentaje de Servicios en los Centros Asistenciales de Desarrollo Infantil Brindados.</t>
    </r>
  </si>
  <si>
    <t xml:space="preserve">Actividad
(Coordinación de Centros Asistenciales de Desarrollo Infantil)    </t>
  </si>
  <si>
    <r>
      <rPr>
        <b/>
        <sz val="11"/>
        <rFont val="Arial"/>
        <family val="2"/>
      </rPr>
      <t>4.2.1.1.6.1.</t>
    </r>
    <r>
      <rPr>
        <sz val="11"/>
        <rFont val="Arial"/>
        <family val="2"/>
      </rPr>
      <t xml:space="preserve"> Realización de actividades educativas, sociales, culturales, deportivas, recreativas, inclusivas y formativas (pláticas, talleres)  en los Centros Asistenciales de Desarrollo Infantil.</t>
    </r>
  </si>
  <si>
    <r>
      <t xml:space="preserve">PAR: </t>
    </r>
    <r>
      <rPr>
        <sz val="11"/>
        <rFont val="Arial"/>
        <family val="2"/>
      </rPr>
      <t>Porcentaje de Actividades educativas, sociales, culturales, deportivas, recreativas, inclusivas y formativas Realizadas.</t>
    </r>
  </si>
  <si>
    <r>
      <rPr>
        <b/>
        <sz val="11"/>
        <rFont val="Arial"/>
        <family val="2"/>
      </rPr>
      <t>4.2.1.1.6.2.</t>
    </r>
    <r>
      <rPr>
        <sz val="11"/>
        <rFont val="Arial"/>
        <family val="2"/>
      </rPr>
      <t xml:space="preserve"> Realización de entregas de raciones de comida para las niñas y niños inscritos en los Centros Asistenciales de Desarrollo Infantil.</t>
    </r>
  </si>
  <si>
    <r>
      <rPr>
        <b/>
        <sz val="11"/>
        <rFont val="Arial"/>
        <family val="2"/>
      </rPr>
      <t>PRE:</t>
    </r>
    <r>
      <rPr>
        <sz val="11"/>
        <rFont val="Arial"/>
        <family val="2"/>
      </rPr>
      <t xml:space="preserve"> Porcentaje de Raciones de Comida Entregadas.</t>
    </r>
  </si>
  <si>
    <t>Actividad
(Coordinación de Centros Asistenciales de Desarrollo Infantil)</t>
  </si>
  <si>
    <t>Componente
(Delegación de la Procuraduría de Protección de Niñas, Niños, Adolescentes y la Familia)</t>
  </si>
  <si>
    <r>
      <rPr>
        <b/>
        <sz val="11"/>
        <rFont val="Arial"/>
        <family val="2"/>
      </rPr>
      <t>PSB:</t>
    </r>
    <r>
      <rPr>
        <sz val="11"/>
        <rFont val="Arial"/>
        <family val="2"/>
      </rPr>
      <t xml:space="preserve"> Porcentaje de Servicios Brindados.</t>
    </r>
  </si>
  <si>
    <t>Actividad
(Delegación de la Procuraduría de Protección de Niñas, Niños, Adolescentes y la Familia)</t>
  </si>
  <si>
    <r>
      <rPr>
        <b/>
        <sz val="11"/>
        <rFont val="Arial"/>
        <family val="2"/>
      </rPr>
      <t>PAPRDR:</t>
    </r>
    <r>
      <rPr>
        <sz val="11"/>
        <rFont val="Arial"/>
        <family val="2"/>
      </rPr>
      <t xml:space="preserve"> Porcentaje de Acciones de Protección y Restitución de Derechos a NNA Realizadas</t>
    </r>
  </si>
  <si>
    <t>Actividad
(Coordinación de Trabajo Social)</t>
  </si>
  <si>
    <t>Actividad
(Coordinación de Psicología Jurídica)</t>
  </si>
  <si>
    <r>
      <rPr>
        <b/>
        <sz val="11"/>
        <rFont val="Arial"/>
        <family val="2"/>
      </rPr>
      <t>4.2.1.1.7.4.</t>
    </r>
    <r>
      <rPr>
        <sz val="11"/>
        <rFont val="Arial"/>
        <family val="2"/>
      </rPr>
      <t xml:space="preserve"> Atención psicológica a familias, personas; víctimas o generadoras de violencia y acompañamiento psicológico en atención a instancias jurídicas foráneas.</t>
    </r>
  </si>
  <si>
    <t>Componente 
(Coordinación del Centro de Asistencia Social de NNA Migrantes)</t>
  </si>
  <si>
    <r>
      <t xml:space="preserve">4.2.1.1.8. </t>
    </r>
    <r>
      <rPr>
        <sz val="11"/>
        <rFont val="Arial"/>
        <family val="2"/>
      </rPr>
      <t>Servicios integrales del Centro de Asistencia Social para la protección de los derechos de las niñas, niños y adolescentes migrantes, acompañados, no acompañados, separados otorgados.</t>
    </r>
    <r>
      <rPr>
        <b/>
        <sz val="11"/>
        <rFont val="Arial"/>
        <family val="2"/>
      </rPr>
      <t xml:space="preserve">
NNA: </t>
    </r>
    <r>
      <rPr>
        <sz val="11"/>
        <rFont val="Arial"/>
        <family val="2"/>
      </rPr>
      <t>Niñas, Niños y Adolescentes.</t>
    </r>
    <r>
      <rPr>
        <b/>
        <sz val="11"/>
        <rFont val="Arial"/>
        <family val="2"/>
      </rPr>
      <t xml:space="preserve">
CAS: </t>
    </r>
    <r>
      <rPr>
        <sz val="11"/>
        <rFont val="Arial"/>
        <family val="2"/>
      </rPr>
      <t>Centro de Asistencia Social.</t>
    </r>
  </si>
  <si>
    <r>
      <t xml:space="preserve">PSIO: </t>
    </r>
    <r>
      <rPr>
        <sz val="11"/>
        <rFont val="Arial"/>
        <family val="2"/>
      </rPr>
      <t>Porcentaje de Servicios Integrales del Centro de Asistencia Social Otorgados.</t>
    </r>
  </si>
  <si>
    <t>Actividad
(Coordinación del Centro de Asistencia Social de NNA Migrantes)</t>
  </si>
  <si>
    <r>
      <t xml:space="preserve">PEIC: </t>
    </r>
    <r>
      <rPr>
        <sz val="11"/>
        <rFont val="Arial"/>
        <family val="2"/>
      </rPr>
      <t>Porcentaje de expedientes de Ingresos al Centro de Asistencia Social Elaborados.</t>
    </r>
  </si>
  <si>
    <r>
      <t>PAIR:</t>
    </r>
    <r>
      <rPr>
        <sz val="11"/>
        <rFont val="Arial"/>
        <family val="2"/>
      </rPr>
      <t xml:space="preserve"> Porcentaje de Atenciones Integrales Realizadas a NNA y acompañantes.</t>
    </r>
  </si>
  <si>
    <r>
      <t>PEIU:</t>
    </r>
    <r>
      <rPr>
        <sz val="11"/>
        <rFont val="Arial"/>
        <family val="2"/>
      </rPr>
      <t xml:space="preserve"> Porcentaje de Entrega de  Insumos para uso Entregados.</t>
    </r>
  </si>
  <si>
    <r>
      <t>PEIC:</t>
    </r>
    <r>
      <rPr>
        <sz val="11"/>
        <rFont val="Arial"/>
        <family val="2"/>
      </rPr>
      <t xml:space="preserve"> Porcentaje de Entrega de Insumos para consumo Entregados.</t>
    </r>
  </si>
  <si>
    <t>Componente
(Coordinación de la Casa de Asistencia Temporal de NNA)</t>
  </si>
  <si>
    <t>Actividad
(Coordinación de la Casa de Asistencia Temporal de NNA)</t>
  </si>
  <si>
    <r>
      <rPr>
        <b/>
        <sz val="11"/>
        <rFont val="Arial"/>
        <family val="2"/>
      </rPr>
      <t xml:space="preserve">PALDEF: </t>
    </r>
    <r>
      <rPr>
        <sz val="11"/>
        <rFont val="Arial"/>
        <family val="2"/>
      </rPr>
      <t>Porcentaje de Actividades Recreativas, Lúdicas, Deportivas, Educativas y Formativas Realizadas.</t>
    </r>
  </si>
  <si>
    <r>
      <rPr>
        <b/>
        <sz val="11"/>
        <rFont val="Arial"/>
        <family val="2"/>
      </rPr>
      <t>PEIU:</t>
    </r>
    <r>
      <rPr>
        <sz val="11"/>
        <rFont val="Arial"/>
        <family val="2"/>
      </rPr>
      <t xml:space="preserve"> Porcentaje de Entrega de Insumos para Uso.</t>
    </r>
  </si>
  <si>
    <r>
      <rPr>
        <b/>
        <sz val="11"/>
        <rFont val="Arial"/>
        <family val="2"/>
      </rPr>
      <t>PEIC:</t>
    </r>
    <r>
      <rPr>
        <sz val="11"/>
        <rFont val="Arial"/>
        <family val="2"/>
      </rPr>
      <t xml:space="preserve"> Porcentaje de Entrega de Insumos para Consumos.</t>
    </r>
  </si>
  <si>
    <t>Componente
(Coordinación del Centro Especializado para la Atención a la Violencia)</t>
  </si>
  <si>
    <t>Actividad
(Coordinación del Centro Especializado Para la Atención a la Violencia)</t>
  </si>
  <si>
    <r>
      <rPr>
        <b/>
        <sz val="11"/>
        <rFont val="Arial"/>
        <family val="2"/>
      </rPr>
      <t xml:space="preserve">PAMR: </t>
    </r>
    <r>
      <rPr>
        <sz val="11"/>
        <rFont val="Arial"/>
        <family val="2"/>
      </rPr>
      <t>Porcentaje de Atenciones Multidisciplinarias Realizadas.</t>
    </r>
  </si>
  <si>
    <r>
      <rPr>
        <b/>
        <sz val="11"/>
        <rFont val="Arial"/>
        <family val="2"/>
      </rPr>
      <t>4.2.1.1.10.2.</t>
    </r>
    <r>
      <rPr>
        <sz val="11"/>
        <rFont val="Arial"/>
        <family val="2"/>
      </rPr>
      <t xml:space="preserve"> Impartición de pláticas y talleres con temas para la prevención de la violencia.</t>
    </r>
  </si>
  <si>
    <r>
      <rPr>
        <b/>
        <sz val="11"/>
        <rFont val="Arial"/>
        <family val="2"/>
      </rPr>
      <t>4.2.1.1.10.3.</t>
    </r>
    <r>
      <rPr>
        <sz val="11"/>
        <rFont val="Arial"/>
        <family val="2"/>
      </rPr>
      <t xml:space="preserve"> Impartición de capacitación para el autoempleo a mujeres receptoras de violencia en cualquiera de sus modalidades.</t>
    </r>
  </si>
  <si>
    <r>
      <rPr>
        <b/>
        <sz val="11"/>
        <rFont val="Arial"/>
        <family val="2"/>
      </rPr>
      <t>PCI:</t>
    </r>
    <r>
      <rPr>
        <sz val="11"/>
        <rFont val="Arial"/>
        <family val="2"/>
      </rPr>
      <t xml:space="preserve"> Porcentaje de Capacitaciones para el Autoempleo Impartidas.</t>
    </r>
  </si>
  <si>
    <t>Componente (Dirección de Desarrollo Social Comunitario)</t>
  </si>
  <si>
    <r>
      <rPr>
        <b/>
        <sz val="11"/>
        <rFont val="Arial"/>
        <family val="2"/>
      </rPr>
      <t>4.2.1.1.11.</t>
    </r>
    <r>
      <rPr>
        <sz val="11"/>
        <rFont val="Arial"/>
        <family val="2"/>
      </rPr>
      <t xml:space="preserve"> Atenciones en actividades sociales, brigadas y eventos  que contribuyen al  desarrollo y el mejoramiento de las condiciones de vida de los benitojuarenses realizados.</t>
    </r>
  </si>
  <si>
    <t>Actividad
(Dirección de Desarrollo Social Comunitario)</t>
  </si>
  <si>
    <r>
      <rPr>
        <b/>
        <sz val="11"/>
        <rFont val="Arial"/>
        <family val="2"/>
      </rPr>
      <t>4.2.1.1.11.1.</t>
    </r>
    <r>
      <rPr>
        <sz val="11"/>
        <rFont val="Arial"/>
        <family val="2"/>
      </rPr>
      <t xml:space="preserve"> Realización de actividades, brigadas y eventos que fomentan el fortalecimiento del desarrollo social y el desarrollo comunitario a niñas, niños, adolescentes y la familia.</t>
    </r>
  </si>
  <si>
    <t>Componente
( Coordinación de Centros de Desarrollo Comunitario)</t>
  </si>
  <si>
    <r>
      <t>4.2.1.1.12.</t>
    </r>
    <r>
      <rPr>
        <sz val="11"/>
        <rFont val="Arial"/>
        <family val="2"/>
      </rPr>
      <t xml:space="preserve"> Atenciones para el autoempleo en los Centros de Desarrollo Comunitario y en el Centro de Emprendimiento y Desarrollo Humano para las Juventudes, Realizadas.
</t>
    </r>
    <r>
      <rPr>
        <b/>
        <sz val="11"/>
        <rFont val="Arial"/>
        <family val="2"/>
      </rPr>
      <t xml:space="preserve">CDC: </t>
    </r>
    <r>
      <rPr>
        <sz val="11"/>
        <rFont val="Arial"/>
        <family val="2"/>
      </rPr>
      <t>Centros de Desarrollo Comunitario.</t>
    </r>
  </si>
  <si>
    <t>Actividad (Coordinación de Centros de Desarrollo Comunitario)</t>
  </si>
  <si>
    <r>
      <rPr>
        <b/>
        <sz val="11"/>
        <color theme="1"/>
        <rFont val="Arial"/>
        <family val="2"/>
      </rPr>
      <t>4.2.1.1.12.1.</t>
    </r>
    <r>
      <rPr>
        <sz val="11"/>
        <color theme="1"/>
        <rFont val="Arial"/>
        <family val="2"/>
      </rPr>
      <t xml:space="preserve"> Realización de Capacitaciones para el autoempleo y actividades recreativas y formativas.</t>
    </r>
  </si>
  <si>
    <r>
      <rPr>
        <b/>
        <sz val="11"/>
        <color rgb="FF000000"/>
        <rFont val="Arial"/>
        <family val="2"/>
      </rPr>
      <t>4.2.1.1.12.2.</t>
    </r>
    <r>
      <rPr>
        <sz val="11"/>
        <color rgb="FF000000"/>
        <rFont val="Arial"/>
        <family val="2"/>
      </rPr>
      <t xml:space="preserve"> Realización de eventos que fomentan la participación de las personas para obtener un constancia de capacitación, que ampare sus conocimientos</t>
    </r>
  </si>
  <si>
    <r>
      <rPr>
        <b/>
        <sz val="11"/>
        <color rgb="FF000000"/>
        <rFont val="Arial"/>
        <family val="2"/>
      </rPr>
      <t>PER:</t>
    </r>
    <r>
      <rPr>
        <sz val="11"/>
        <color rgb="FF000000"/>
        <rFont val="Arial"/>
        <family val="2"/>
      </rPr>
      <t xml:space="preserve"> Porcentaje  de eventos  realizados.</t>
    </r>
  </si>
  <si>
    <t>Componente
(Coordinación de Programas Sociales)</t>
  </si>
  <si>
    <t>Actividad (Coordinación de Programas Sociales)</t>
  </si>
  <si>
    <r>
      <t>4.2.1.1.13.1.</t>
    </r>
    <r>
      <rPr>
        <sz val="11"/>
        <rFont val="Arial"/>
        <family val="2"/>
      </rPr>
      <t xml:space="preserve"> Realización de eventos que fomentan el autoempleo.</t>
    </r>
  </si>
  <si>
    <r>
      <t>4.2.1.1.13.2.</t>
    </r>
    <r>
      <rPr>
        <sz val="11"/>
        <rFont val="Arial"/>
        <family val="2"/>
      </rPr>
      <t xml:space="preserve"> Implementación de  talleres  para el autoempleo para personas adultas mayores.</t>
    </r>
  </si>
  <si>
    <t>Actividad
(Coordinación de Programas Sociales)</t>
  </si>
  <si>
    <r>
      <rPr>
        <b/>
        <sz val="11"/>
        <rFont val="Arial"/>
        <family val="2"/>
      </rPr>
      <t>4.2.1.1.13.4.</t>
    </r>
    <r>
      <rPr>
        <sz val="11"/>
        <rFont val="Arial"/>
        <family val="2"/>
      </rPr>
      <t xml:space="preserve"> Realización de cursos vacacionales a niñas y niños en zonas prioritarias.</t>
    </r>
  </si>
  <si>
    <r>
      <rPr>
        <b/>
        <sz val="11"/>
        <rFont val="Arial"/>
        <family val="2"/>
      </rPr>
      <t>PCVI</t>
    </r>
    <r>
      <rPr>
        <sz val="11"/>
        <rFont val="Arial"/>
        <family val="2"/>
      </rPr>
      <t>: Porcentaje de Cursos Vacacionales Impartidos.</t>
    </r>
  </si>
  <si>
    <t>Componente (Coordinación de Programas de Asistencia Alimentaria)</t>
  </si>
  <si>
    <r>
      <t xml:space="preserve">4.2.1.1.14. </t>
    </r>
    <r>
      <rPr>
        <sz val="11"/>
        <rFont val="Arial"/>
        <family val="2"/>
      </rPr>
      <t>Apoyos de asistencia alimentaria a la población en general lo cual contribuye a revertir las tendencias y las cifras crecientes de los problemas de una mala nutrición, entregados.</t>
    </r>
  </si>
  <si>
    <r>
      <t xml:space="preserve">PAAAE: </t>
    </r>
    <r>
      <rPr>
        <sz val="11"/>
        <rFont val="Arial"/>
        <family val="2"/>
      </rPr>
      <t>Porcentaje de Apoyos de Asistencia Alimentaria, Entregados.</t>
    </r>
  </si>
  <si>
    <t>Actividad
(Coordinación de Programas de Asistencia Alimentaria)</t>
  </si>
  <si>
    <r>
      <t xml:space="preserve">4.2.1.1.14.1.  </t>
    </r>
    <r>
      <rPr>
        <sz val="11"/>
        <rFont val="Arial"/>
        <family val="2"/>
      </rPr>
      <t>Recepción y distribución de raciones  de desayunos fríos y  calientes a niñas y niños de las escuelas inscritas al programa.</t>
    </r>
  </si>
  <si>
    <r>
      <t xml:space="preserve">PRDFCE: </t>
    </r>
    <r>
      <rPr>
        <sz val="11"/>
        <rFont val="Arial"/>
        <family val="2"/>
      </rPr>
      <t>Porcentaje de Raciones de Desayunos Fríos y Calientes Entregados.</t>
    </r>
  </si>
  <si>
    <r>
      <t>PRAE:</t>
    </r>
    <r>
      <rPr>
        <sz val="11"/>
        <rFont val="Arial"/>
        <family val="2"/>
      </rPr>
      <t xml:space="preserve"> Porcentaje de Raciones Alimentarias en el comedor comunitario Entregadas.</t>
    </r>
  </si>
  <si>
    <r>
      <t>4.2.1.1.14.3.</t>
    </r>
    <r>
      <rPr>
        <sz val="11"/>
        <rFont val="Arial"/>
        <family val="2"/>
      </rPr>
      <t xml:space="preserve"> Entrega de apoyos  de asistencia alimentaria a sujetos de atención prioritaria.</t>
    </r>
  </si>
  <si>
    <r>
      <t xml:space="preserve">PAASE: </t>
    </r>
    <r>
      <rPr>
        <sz val="11"/>
        <rFont val="Arial"/>
        <family val="2"/>
      </rPr>
      <t>Porcentaje de Apoyos Alimentarios a Sujetos de atención prioritaria Entregados.</t>
    </r>
  </si>
  <si>
    <t>Componente
(Dirección de Servicios de Salud)</t>
  </si>
  <si>
    <t>Actividad
(Coordinación de Servicios Médicos)</t>
  </si>
  <si>
    <t>Actividad (Coordinación de Programas Médicos Especiales)</t>
  </si>
  <si>
    <t>Actividad
(Coordinación Salud Mental)</t>
  </si>
  <si>
    <t>Componente
(Coordinación de Atención a la Discapacidad)</t>
  </si>
  <si>
    <t>Actividad
(Coordinación de Atención a la Discapacidad)</t>
  </si>
  <si>
    <t>Componente (Dirección de la Familia)</t>
  </si>
  <si>
    <r>
      <rPr>
        <b/>
        <sz val="11"/>
        <color theme="1"/>
        <rFont val="Arial"/>
        <family val="2"/>
      </rPr>
      <t>4.2.1.1.17</t>
    </r>
    <r>
      <rPr>
        <sz val="11"/>
        <color theme="1"/>
        <rFont val="Arial"/>
        <family val="2"/>
      </rPr>
      <t xml:space="preserve">. Planear, Coordinar, y Supervisar, Eventos y Actividades, </t>
    </r>
    <r>
      <rPr>
        <sz val="11"/>
        <rFont val="Arial"/>
        <family val="2"/>
      </rPr>
      <t>que fomenten el Buen Trato en Familia y la Atención a las Personas Adultas Mayore</t>
    </r>
    <r>
      <rPr>
        <sz val="11"/>
        <color theme="1"/>
        <rFont val="Arial"/>
        <family val="2"/>
      </rPr>
      <t>s realizadas.</t>
    </r>
  </si>
  <si>
    <r>
      <rPr>
        <b/>
        <sz val="11"/>
        <color theme="1"/>
        <rFont val="Arial"/>
        <family val="2"/>
      </rPr>
      <t xml:space="preserve">PEAS: </t>
    </r>
    <r>
      <rPr>
        <sz val="11"/>
        <color theme="1"/>
        <rFont val="Arial"/>
        <family val="2"/>
      </rPr>
      <t>Porcentaje de Eventos y Actividades Coordinados y Supervisados.</t>
    </r>
  </si>
  <si>
    <t>Actividad
(Dirección de la Familia)</t>
  </si>
  <si>
    <r>
      <rPr>
        <b/>
        <sz val="11"/>
        <color theme="1"/>
        <rFont val="Arial"/>
        <family val="2"/>
      </rPr>
      <t>4.2.1.1.17.1.</t>
    </r>
    <r>
      <rPr>
        <sz val="11"/>
        <color theme="1"/>
        <rFont val="Arial"/>
        <family val="2"/>
      </rPr>
      <t xml:space="preserve">  Participación en actividades, brigadas y eventos, que fomenten la sana convivencia en el núcleo familiar y su comunidad. </t>
    </r>
  </si>
  <si>
    <r>
      <rPr>
        <b/>
        <sz val="11"/>
        <color theme="1"/>
        <rFont val="Arial"/>
        <family val="2"/>
      </rPr>
      <t xml:space="preserve">PPBER: </t>
    </r>
    <r>
      <rPr>
        <sz val="11"/>
        <color theme="1"/>
        <rFont val="Arial"/>
        <family val="2"/>
      </rPr>
      <t>Porcentaje  de Participación en Actividades, Brigadas y Eventos Realizados</t>
    </r>
  </si>
  <si>
    <t>Componente (Coordinación para las Personas Adultas Mayores)</t>
  </si>
  <si>
    <r>
      <rPr>
        <b/>
        <sz val="11"/>
        <color theme="1"/>
        <rFont val="Arial"/>
        <family val="2"/>
      </rPr>
      <t>4.2.1.1.18</t>
    </r>
    <r>
      <rPr>
        <sz val="11"/>
        <color theme="1"/>
        <rFont val="Arial"/>
        <family val="2"/>
      </rPr>
      <t xml:space="preserve">. Servicios integrales para personas adultas mayores, otorgados. </t>
    </r>
  </si>
  <si>
    <r>
      <rPr>
        <b/>
        <sz val="11"/>
        <color theme="1"/>
        <rFont val="Arial"/>
        <family val="2"/>
      </rPr>
      <t xml:space="preserve">PSAMO: </t>
    </r>
    <r>
      <rPr>
        <sz val="11"/>
        <color theme="1"/>
        <rFont val="Arial"/>
        <family val="2"/>
      </rPr>
      <t>Porcentaje de Servicios integrales a personas Adultas Mayores Otorgados.</t>
    </r>
  </si>
  <si>
    <t>Actividad
(Coordinación para las Personas Adultas Mayores)</t>
  </si>
  <si>
    <r>
      <rPr>
        <b/>
        <sz val="11"/>
        <color theme="1"/>
        <rFont val="Arial"/>
        <family val="2"/>
      </rPr>
      <t>4.2.1.1.18.1.</t>
    </r>
    <r>
      <rPr>
        <sz val="11"/>
        <color theme="1"/>
        <rFont val="Arial"/>
        <family val="2"/>
      </rPr>
      <t xml:space="preserve"> Realización de servicios psicológicos,  nutricionales, jurídicos, laborales y de trabajo social para mejorar el bienestar físico, emocional y social de las personas adultas mayores.</t>
    </r>
  </si>
  <si>
    <r>
      <rPr>
        <b/>
        <sz val="11"/>
        <color theme="1"/>
        <rFont val="Arial"/>
        <family val="2"/>
      </rPr>
      <t xml:space="preserve">PSR: </t>
    </r>
    <r>
      <rPr>
        <sz val="11"/>
        <color theme="1"/>
        <rFont val="Arial"/>
        <family val="2"/>
      </rPr>
      <t xml:space="preserve">Porcentaje de Servicios Psicológicos,  Nutricionales, Jurídicos,  laborales y de trabajo Social Realizados. </t>
    </r>
  </si>
  <si>
    <r>
      <t xml:space="preserve">4.2.1.1.18.2 </t>
    </r>
    <r>
      <rPr>
        <sz val="11"/>
        <color theme="1"/>
        <rFont val="Arial"/>
        <family val="2"/>
      </rPr>
      <t>Realización de actividades culturales, deportivas y sociales en los diferentes clubs de personas adultas mayores para fomentar la sana convivencia entre sus integrantes.</t>
    </r>
  </si>
  <si>
    <r>
      <rPr>
        <b/>
        <sz val="11"/>
        <rFont val="Arial"/>
        <family val="2"/>
      </rPr>
      <t>4.2.1.1.18.3</t>
    </r>
    <r>
      <rPr>
        <sz val="11"/>
        <rFont val="Arial"/>
        <family val="2"/>
      </rPr>
      <t xml:space="preserve"> Realización de entrega de raciones de alimentos para las personas adultas mayores en la estancia de día y club de la esperanza.</t>
    </r>
  </si>
  <si>
    <r>
      <rPr>
        <b/>
        <sz val="11"/>
        <rFont val="Arial"/>
        <family val="2"/>
      </rPr>
      <t>PRAE:</t>
    </r>
    <r>
      <rPr>
        <sz val="11"/>
        <rFont val="Arial"/>
        <family val="2"/>
      </rPr>
      <t xml:space="preserve"> Porcentaje de Raciones Alimenticias Entregadas.</t>
    </r>
  </si>
  <si>
    <r>
      <rPr>
        <b/>
        <sz val="11"/>
        <rFont val="Arial"/>
        <family val="2"/>
      </rPr>
      <t xml:space="preserve">PSR: </t>
    </r>
    <r>
      <rPr>
        <sz val="11"/>
        <rFont val="Arial"/>
        <family val="2"/>
      </rPr>
      <t>Porcentaje de</t>
    </r>
    <r>
      <rPr>
        <b/>
        <sz val="11"/>
        <rFont val="Arial"/>
        <family val="2"/>
      </rPr>
      <t xml:space="preserve"> </t>
    </r>
    <r>
      <rPr>
        <sz val="11"/>
        <rFont val="Arial"/>
        <family val="2"/>
      </rPr>
      <t xml:space="preserve">Servicios Psicológicos,  Nutricionales, Jurídicos, trabajo social , realizados.
</t>
    </r>
  </si>
  <si>
    <r>
      <rPr>
        <b/>
        <sz val="11"/>
        <rFont val="Arial"/>
        <family val="2"/>
      </rPr>
      <t>PIUCE:</t>
    </r>
    <r>
      <rPr>
        <sz val="11"/>
        <rFont val="Arial"/>
        <family val="2"/>
      </rPr>
      <t xml:space="preserve"> Porcentaje de Insumos de Uso y Consumo Entregados.</t>
    </r>
  </si>
  <si>
    <t>Componente
(Coordinación del Buen Trato en Familia)</t>
  </si>
  <si>
    <r>
      <rPr>
        <b/>
        <sz val="11"/>
        <rFont val="Arial"/>
        <family val="2"/>
      </rPr>
      <t>PSABR</t>
    </r>
    <r>
      <rPr>
        <sz val="11"/>
        <rFont val="Arial"/>
        <family val="2"/>
      </rPr>
      <t>: Porcentaje de Sensibilizaciones con Acciones del Buen trato de la no violencia Realizadas.</t>
    </r>
  </si>
  <si>
    <t>Actividad
(Coordinación del Buen Trato en Familia)</t>
  </si>
  <si>
    <r>
      <rPr>
        <b/>
        <sz val="11"/>
        <rFont val="Arial"/>
        <family val="2"/>
      </rPr>
      <t>4.2.1.1.20.1.</t>
    </r>
    <r>
      <rPr>
        <sz val="11"/>
        <rFont val="Arial"/>
        <family val="2"/>
      </rPr>
      <t xml:space="preserve"> Impartición de capacitaciones sobre el buen trato en familia para población en general.</t>
    </r>
  </si>
  <si>
    <r>
      <rPr>
        <b/>
        <sz val="11"/>
        <rFont val="Arial"/>
        <family val="2"/>
      </rPr>
      <t>4.2.1.1.20.2.</t>
    </r>
    <r>
      <rPr>
        <sz val="11"/>
        <rFont val="Arial"/>
        <family val="2"/>
      </rPr>
      <t xml:space="preserve"> Realización de eventos que promueven el fortalecimiento de los valores y la integración familiar de los benitojuareses. </t>
    </r>
  </si>
  <si>
    <r>
      <rPr>
        <b/>
        <sz val="11"/>
        <rFont val="Arial"/>
        <family val="2"/>
      </rPr>
      <t>PEFVIR:</t>
    </r>
    <r>
      <rPr>
        <sz val="11"/>
        <rFont val="Arial"/>
        <family val="2"/>
      </rPr>
      <t xml:space="preserve"> Porcentaje de Eventos que promueven el Fortalecimiento de los Valores y la Integración familiar Realizados.</t>
    </r>
  </si>
  <si>
    <r>
      <t xml:space="preserve">PVSR: </t>
    </r>
    <r>
      <rPr>
        <sz val="11"/>
        <rFont val="Arial"/>
        <family val="2"/>
      </rPr>
      <t>Porcentaje de verificaciones y supervisiones realizadas.</t>
    </r>
  </si>
  <si>
    <r>
      <t xml:space="preserve">PAR: </t>
    </r>
    <r>
      <rPr>
        <sz val="11"/>
        <rFont val="Arial"/>
        <family val="2"/>
      </rPr>
      <t>Porcentaje de Actividades   físicas y  de regularización Realizadas.</t>
    </r>
  </si>
  <si>
    <r>
      <rPr>
        <b/>
        <sz val="12"/>
        <color theme="1"/>
        <rFont val="Arial"/>
        <family val="2"/>
      </rPr>
      <t>4.2.1.1.15.</t>
    </r>
    <r>
      <rPr>
        <sz val="12"/>
        <color theme="1"/>
        <rFont val="Arial"/>
        <family val="2"/>
      </rPr>
      <t xml:space="preserve"> Servicios integrales de Salud  para la población de atención prioritaria otorgados.</t>
    </r>
  </si>
  <si>
    <r>
      <rPr>
        <b/>
        <sz val="12"/>
        <color theme="1"/>
        <rFont val="Arial"/>
        <family val="2"/>
      </rPr>
      <t>PSSO:</t>
    </r>
    <r>
      <rPr>
        <sz val="12"/>
        <color theme="1"/>
        <rFont val="Arial"/>
        <family val="2"/>
      </rPr>
      <t xml:space="preserve"> Porcentaje de Servicios de Salud Otorgados.</t>
    </r>
  </si>
  <si>
    <r>
      <rPr>
        <b/>
        <sz val="12"/>
        <color theme="1"/>
        <rFont val="Arial"/>
        <family val="2"/>
      </rPr>
      <t>PAMPR:</t>
    </r>
    <r>
      <rPr>
        <sz val="12"/>
        <color theme="1"/>
        <rFont val="Arial"/>
        <family val="2"/>
      </rPr>
      <t xml:space="preserve"> Porcentaje de Atenciones Médicas, odontológicas y Preventivas Realizadas.</t>
    </r>
  </si>
  <si>
    <r>
      <rPr>
        <b/>
        <sz val="12"/>
        <rFont val="Arial"/>
        <family val="2"/>
      </rPr>
      <t>4.2.1.1.15.2.</t>
    </r>
    <r>
      <rPr>
        <sz val="12"/>
        <rFont val="Arial"/>
        <family val="2"/>
      </rPr>
      <t xml:space="preserve"> Realización de atenciones en programas médicos especiales para las personas de atención prioritaria.</t>
    </r>
  </si>
  <si>
    <r>
      <rPr>
        <b/>
        <sz val="12"/>
        <color theme="1"/>
        <rFont val="Arial"/>
        <family val="2"/>
      </rPr>
      <t>PAMO:</t>
    </r>
    <r>
      <rPr>
        <sz val="12"/>
        <color theme="1"/>
        <rFont val="Arial"/>
        <family val="2"/>
      </rPr>
      <t xml:space="preserve"> Porcentaje de Atenciones Médicos Especiales Otorgados.</t>
    </r>
  </si>
  <si>
    <r>
      <rPr>
        <b/>
        <sz val="12"/>
        <rFont val="Arial"/>
        <family val="2"/>
      </rPr>
      <t>4.2.1.1.15.3</t>
    </r>
    <r>
      <rPr>
        <sz val="12"/>
        <rFont val="Arial"/>
        <family val="2"/>
      </rPr>
      <t xml:space="preserve"> Realización de atenciones de Salud Mental para la población benitojuarense.</t>
    </r>
  </si>
  <si>
    <r>
      <t>4.2.1.1.16.</t>
    </r>
    <r>
      <rPr>
        <sz val="12"/>
        <color theme="1"/>
        <rFont val="Arial"/>
        <family val="2"/>
      </rPr>
      <t xml:space="preserve"> Servicios Integrales a personas con discapacidad o en riesgo potencial de presentarlo en el Centro de Rehabilitación Integral Municipal, brindados.
</t>
    </r>
    <r>
      <rPr>
        <b/>
        <sz val="12"/>
        <color theme="1"/>
        <rFont val="Arial"/>
        <family val="2"/>
      </rPr>
      <t xml:space="preserve">CRIM: </t>
    </r>
    <r>
      <rPr>
        <sz val="12"/>
        <color theme="1"/>
        <rFont val="Arial"/>
        <family val="2"/>
      </rPr>
      <t>Centro de Rehabilitación Integral Municipal.</t>
    </r>
  </si>
  <si>
    <r>
      <t>PSIB:</t>
    </r>
    <r>
      <rPr>
        <sz val="12"/>
        <color theme="1"/>
        <rFont val="Arial"/>
        <family val="2"/>
      </rPr>
      <t xml:space="preserve"> Porcentaje de Servicios Integrales en el CRIM, Brindados.</t>
    </r>
  </si>
  <si>
    <r>
      <rPr>
        <b/>
        <sz val="12"/>
        <color theme="1"/>
        <rFont val="Arial"/>
        <family val="2"/>
      </rPr>
      <t>4.2.1.1.16.1.</t>
    </r>
    <r>
      <rPr>
        <sz val="12"/>
        <color theme="1"/>
        <rFont val="Arial"/>
        <family val="2"/>
      </rPr>
      <t xml:space="preserve"> Realización de terapias de rehabilitación para personas con discapacidad temporal y/o permanente.</t>
    </r>
  </si>
  <si>
    <r>
      <rPr>
        <b/>
        <sz val="12"/>
        <color theme="1"/>
        <rFont val="Arial"/>
        <family val="2"/>
      </rPr>
      <t>PTRR:</t>
    </r>
    <r>
      <rPr>
        <sz val="12"/>
        <color theme="1"/>
        <rFont val="Arial"/>
        <family val="2"/>
      </rPr>
      <t xml:space="preserve"> Porcentaje de Terapias de Rehabilitación Realizadas.</t>
    </r>
  </si>
  <si>
    <r>
      <rPr>
        <b/>
        <sz val="12"/>
        <rFont val="Arial"/>
        <family val="2"/>
      </rPr>
      <t xml:space="preserve">PSIR: </t>
    </r>
    <r>
      <rPr>
        <sz val="12"/>
        <rFont val="Arial"/>
        <family val="2"/>
      </rPr>
      <t>Porcentaje de Servicios de Inclusión Realizados.</t>
    </r>
  </si>
  <si>
    <t>Trimestral</t>
  </si>
  <si>
    <t xml:space="preserve">Trimestral </t>
  </si>
  <si>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Políticas, Acuerdos, Planes y Programas.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</si>
  <si>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Actividades.</t>
    </r>
  </si>
  <si>
    <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Contratos, Reglamentos, Lineamientos, Convenios, Acuerdos, Actas y Actos Jurídicos.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</si>
  <si>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Procesos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</si>
  <si>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 Integrales.</t>
    </r>
  </si>
  <si>
    <r>
      <rPr>
        <b/>
        <sz val="11"/>
        <rFont val="Arial"/>
        <family val="2"/>
      </rPr>
      <t>UNIDAD DE MEDIDA DEL INDICADOR:</t>
    </r>
    <r>
      <rPr>
        <sz val="11"/>
        <rFont val="Arial"/>
        <family val="2"/>
      </rPr>
      <t xml:space="preserve">
Porcentaje.</t>
    </r>
    <r>
      <rPr>
        <b/>
        <sz val="11"/>
        <rFont val="Arial"/>
        <family val="2"/>
      </rPr>
      <t xml:space="preserve">
UNIDAD DE MEDIDA DE LAS VARIABLES:
</t>
    </r>
    <r>
      <rPr>
        <sz val="11"/>
        <rFont val="Arial"/>
        <family val="2"/>
      </rPr>
      <t>Actividades Planeadas y Coordinadas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</si>
  <si>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Apoyos económicos, donativos y de recursos.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</si>
  <si>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 y apoyos de asistencia social.</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</si>
  <si>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Apoyos de asistencia social.</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</si>
  <si>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Estudios socioeconómicos.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</si>
  <si>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Procedimientos Administrativos.</t>
    </r>
  </si>
  <si>
    <r>
      <t xml:space="preserve">UNIDAD DE MEDIDA DEL INDICADOR:
</t>
    </r>
    <r>
      <rPr>
        <sz val="11"/>
        <rFont val="Arial"/>
        <family val="2"/>
      </rPr>
      <t>Porcentaje.</t>
    </r>
    <r>
      <rPr>
        <b/>
        <sz val="11"/>
        <rFont val="Arial"/>
        <family val="2"/>
      </rPr>
      <t xml:space="preserve">
UNIDAD DE MEDIDA DE LAS VARIABLES:
</t>
    </r>
    <r>
      <rPr>
        <sz val="11"/>
        <rFont val="Arial"/>
        <family val="2"/>
      </rPr>
      <t>Reportes Contables, Presupuestarios y Financieros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</si>
  <si>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Cédulas nominales.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</si>
  <si>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Colaboradores.</t>
    </r>
  </si>
  <si>
    <r>
      <t xml:space="preserve">UNIDAD DE MEDIDA DEL INDICADOR:
</t>
    </r>
    <r>
      <rPr>
        <sz val="11"/>
        <rFont val="Arial"/>
        <family val="2"/>
      </rPr>
      <t>Porcentaje.</t>
    </r>
    <r>
      <rPr>
        <b/>
        <sz val="11"/>
        <rFont val="Arial"/>
        <family val="2"/>
      </rPr>
      <t xml:space="preserve">
UNIDAD DE MEDIDA DE LAS VARIABLES:
</t>
    </r>
    <r>
      <rPr>
        <sz val="11"/>
        <rFont val="Arial"/>
        <family val="2"/>
      </rPr>
      <t>Capacitaciones.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</si>
  <si>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Inventarios.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</si>
  <si>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Suministros entregados.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</si>
  <si>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</si>
  <si>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Atenciones.</t>
    </r>
  </si>
  <si>
    <r>
      <t xml:space="preserve">UNIDAD DE MEDIDA DEL INDICADOR:
</t>
    </r>
    <r>
      <rPr>
        <sz val="11"/>
        <rFont val="Arial"/>
        <family val="2"/>
      </rPr>
      <t>Porcentaje.</t>
    </r>
    <r>
      <rPr>
        <b/>
        <sz val="11"/>
        <rFont val="Arial"/>
        <family val="2"/>
      </rPr>
      <t xml:space="preserve">
UNIDAD DE MEDIDA DE LAS </t>
    </r>
    <r>
      <rPr>
        <sz val="11"/>
        <rFont val="Arial"/>
        <family val="2"/>
      </rPr>
      <t>VARIABLES:
Servicios de mantenimiento.</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</si>
  <si>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Donativos Entregados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</si>
  <si>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Donativos Recibidos.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</si>
  <si>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Instituciones públicas y privadas, Fundaciones, Asociaciones, Empresas Socialmente Responsables y la Sociedad Civil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</si>
  <si>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t>
    </r>
  </si>
  <si>
    <r>
      <t xml:space="preserve">UNIDAD DE MEDIDA DEL INDICADOR:
</t>
    </r>
    <r>
      <rPr>
        <sz val="11"/>
        <rFont val="Arial"/>
        <family val="2"/>
      </rPr>
      <t>Porcentaje</t>
    </r>
    <r>
      <rPr>
        <b/>
        <sz val="11"/>
        <rFont val="Arial"/>
        <family val="2"/>
      </rPr>
      <t xml:space="preserve">.
UNIDAD DE MEDIDA DE LAS VARIABLES:
</t>
    </r>
    <r>
      <rPr>
        <sz val="11"/>
        <rFont val="Arial"/>
        <family val="2"/>
      </rPr>
      <t>Actividades.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</si>
  <si>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Estímulos de educación, alimentación y salud.</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</si>
  <si>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</si>
  <si>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Clases.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</si>
  <si>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Actividades educativas sociales, culturales, deportivas, recreativas inclusivas y formativas. Realizadas.</t>
    </r>
  </si>
  <si>
    <r>
      <rPr>
        <b/>
        <sz val="11"/>
        <rFont val="Arial"/>
        <family val="2"/>
      </rP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 xml:space="preserve">
Raciones.</t>
    </r>
  </si>
  <si>
    <r>
      <t>UNIDAD DE MEDIDA DEL INDICADOR:</t>
    </r>
    <r>
      <rPr>
        <sz val="11"/>
        <rFont val="Arial"/>
        <family val="2"/>
      </rPr>
      <t xml:space="preserve"> 
Porcentaje.
</t>
    </r>
    <r>
      <rPr>
        <b/>
        <sz val="11"/>
        <rFont val="Arial"/>
        <family val="2"/>
      </rPr>
      <t xml:space="preserve">UNIDAD DE MEDIDA DE LAS VARIABLES:
</t>
    </r>
    <r>
      <rPr>
        <sz val="11"/>
        <rFont val="Arial"/>
        <family val="2"/>
      </rPr>
      <t>Verificaciones y Supervisiones</t>
    </r>
  </si>
  <si>
    <r>
      <t xml:space="preserve">UNIDAD DE MEDIDA DEL INDICADOR: 
</t>
    </r>
    <r>
      <rPr>
        <sz val="11"/>
        <rFont val="Arial"/>
        <family val="2"/>
      </rPr>
      <t>Porcentaje.</t>
    </r>
    <r>
      <rPr>
        <b/>
        <sz val="11"/>
        <rFont val="Arial"/>
        <family val="2"/>
      </rPr>
      <t xml:space="preserve">
UNIDAD DE MEDIA DE LAS VARIABLES: 
</t>
    </r>
    <r>
      <rPr>
        <sz val="11"/>
        <rFont val="Arial"/>
        <family val="2"/>
      </rPr>
      <t>Servicios.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</si>
  <si>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Atenciones y Acompañamientos Psicológicos.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</si>
  <si>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Servicios Integrales.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</si>
  <si>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Ingresos.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</si>
  <si>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Atenciones.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</si>
  <si>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Insumos.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</si>
  <si>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Actividades.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</si>
  <si>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Actividades Recreativas, Lúdicas, Deportivas, Educativas y Formativas.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</si>
  <si>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 xml:space="preserve">
Atenciones.</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</si>
  <si>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Pláticas y talleres.</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</si>
  <si>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 xml:space="preserve">
Capacitaciones.</t>
    </r>
  </si>
  <si>
    <r>
      <rPr>
        <b/>
        <sz val="11"/>
        <rFont val="Arial"/>
        <family val="2"/>
      </rPr>
      <t>UNIDAD DE MEDIDA DEL INDICADOR:</t>
    </r>
    <r>
      <rPr>
        <sz val="11"/>
        <rFont val="Arial"/>
        <family val="2"/>
      </rPr>
      <t xml:space="preserve">
Porcentaje.
</t>
    </r>
    <r>
      <rPr>
        <b/>
        <sz val="11"/>
        <rFont val="Arial"/>
        <family val="2"/>
      </rPr>
      <t xml:space="preserve">
UNIDAD DE MEDIDA DE LAS VARIABLES:</t>
    </r>
    <r>
      <rPr>
        <sz val="11"/>
        <rFont val="Arial"/>
        <family val="2"/>
      </rPr>
      <t xml:space="preserve">
Actividades, brigadas eventos.</t>
    </r>
  </si>
  <si>
    <r>
      <t>UNIDAD DE MEDIDA DEL INDICADOR:</t>
    </r>
    <r>
      <rPr>
        <sz val="11"/>
        <rFont val="Arial"/>
        <family val="2"/>
      </rPr>
      <t xml:space="preserve">
Porcentaje.
</t>
    </r>
    <r>
      <rPr>
        <b/>
        <sz val="11"/>
        <rFont val="Arial"/>
        <family val="2"/>
      </rPr>
      <t>UNIDAD DE MEDIDA DE LAS VARIABLES:</t>
    </r>
    <r>
      <rPr>
        <sz val="11"/>
        <rFont val="Arial"/>
        <family val="2"/>
      </rPr>
      <t xml:space="preserve">
Atenciones.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</si>
  <si>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Cursos y Actividades.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</si>
  <si>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Eventos.</t>
    </r>
  </si>
  <si>
    <r>
      <rPr>
        <b/>
        <sz val="11"/>
        <rFont val="Arial"/>
        <family val="2"/>
      </rPr>
      <t xml:space="preserve">UNIDAD DE MEDIDA DEL INDICADOR:
</t>
    </r>
    <r>
      <rPr>
        <sz val="11"/>
        <rFont val="Arial"/>
        <family val="2"/>
      </rPr>
      <t>Porcentaje.</t>
    </r>
    <r>
      <rPr>
        <b/>
        <sz val="11"/>
        <rFont val="Arial"/>
        <family val="2"/>
      </rPr>
      <t xml:space="preserve">
UNIDAD DE MEDIDA DE LAS VARIABLES:
</t>
    </r>
    <r>
      <rPr>
        <sz val="11"/>
        <rFont val="Arial"/>
        <family val="2"/>
      </rPr>
      <t>Atenciones.</t>
    </r>
  </si>
  <si>
    <r>
      <rPr>
        <b/>
        <sz val="11"/>
        <rFont val="Arial"/>
        <family val="2"/>
      </rP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Eventos.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</si>
  <si>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Talleres.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</si>
  <si>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Actividades.</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</si>
  <si>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Cursos vacacionales.</t>
    </r>
  </si>
  <si>
    <r>
      <t xml:space="preserve">UNIDAD DE MEDIDA DEL INDICADOR:
</t>
    </r>
    <r>
      <rPr>
        <sz val="11"/>
        <rFont val="Arial"/>
        <family val="2"/>
      </rPr>
      <t>Porcentaje.</t>
    </r>
    <r>
      <rPr>
        <b/>
        <sz val="11"/>
        <rFont val="Arial"/>
        <family val="2"/>
      </rPr>
      <t xml:space="preserve">
UNIDAD DE MEDIDA DE LAS VARIABLES:
</t>
    </r>
    <r>
      <rPr>
        <sz val="11"/>
        <rFont val="Arial"/>
        <family val="2"/>
      </rPr>
      <t>Apoyos de asistencia alimentaria.</t>
    </r>
  </si>
  <si>
    <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Raciones.</t>
    </r>
  </si>
  <si>
    <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Apoyos alimentarios.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</si>
  <si>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Servicios de Salud.</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</si>
  <si>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Atenciones.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</si>
  <si>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Atenciones.</t>
    </r>
  </si>
  <si>
    <r>
      <t xml:space="preserve">UNIDAD DE MEDIA DEL INDICADOR:
</t>
    </r>
    <r>
      <rPr>
        <sz val="12"/>
        <color theme="1"/>
        <rFont val="Arial"/>
        <family val="2"/>
      </rPr>
      <t>Porcentaje.</t>
    </r>
    <r>
      <rPr>
        <b/>
        <sz val="12"/>
        <color theme="1"/>
        <rFont val="Arial"/>
        <family val="2"/>
      </rPr>
      <t xml:space="preserve">
UNIDAD DE MEDIDA DE LAS VARIABLES:
</t>
    </r>
    <r>
      <rPr>
        <sz val="12"/>
        <color theme="1"/>
        <rFont val="Arial"/>
        <family val="2"/>
      </rPr>
      <t>Servicios integrales.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</si>
  <si>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Terapias de rehabilitación.</t>
    </r>
  </si>
  <si>
    <r>
      <rPr>
        <b/>
        <sz val="12"/>
        <rFont val="Arial"/>
        <family val="2"/>
      </rPr>
      <t>UNIDAD DE MEDIDA DEL INDICADOR:</t>
    </r>
    <r>
      <rPr>
        <sz val="12"/>
        <rFont val="Arial"/>
        <family val="2"/>
      </rPr>
      <t xml:space="preserve">
Porcentaje.
</t>
    </r>
    <r>
      <rPr>
        <b/>
        <sz val="12"/>
        <rFont val="Arial"/>
        <family val="2"/>
      </rPr>
      <t>UNIDAD DE MEDIDA DE LAS VARIABLES:</t>
    </r>
    <r>
      <rPr>
        <sz val="12"/>
        <rFont val="Arial"/>
        <family val="2"/>
      </rPr>
      <t xml:space="preserve">
Servicios de inclusión</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</si>
  <si>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Eventos y Actividades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</si>
  <si>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Participaciones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</si>
  <si>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Servicios Integrales.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</si>
  <si>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Servicios Psicológicos,  Nutricionales, Jurídicos, laborales y de trabajo social.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</si>
  <si>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Actividades.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</si>
  <si>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Raciones alimenticias.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</si>
  <si>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Atenciones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</si>
  <si>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Actividades recreativas y lúdicas.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</si>
  <si>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 psicológicos, nutricionales, jurídicos, trabajo social, traslados y visitas de seguimiento.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</si>
  <si>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Insumos de uso y consumo.</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</si>
  <si>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Sensibilización.</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</si>
  <si>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Capacitaciones.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</si>
  <si>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Eventos.</t>
    </r>
  </si>
  <si>
    <t xml:space="preserve">CLAVE Y NOMBRE DEL PPA: E-PPA 4.2 PROGRAMA DE ATENCIÓN INTEGRAL A LA FAMILIA Y PERSONAS EN ESTADO DE VULNERABILIDAD </t>
  </si>
  <si>
    <t>NOMBRE DE LA DEPENDENCIA QUE ATIENDE AL PROGRAMA: SISTEMA MUNICIPAL DIF BENITO JUÁREZ</t>
  </si>
  <si>
    <t>Propósito
(Sistema Municipal DIF de Benito Juárez)</t>
  </si>
  <si>
    <r>
      <rPr>
        <b/>
        <sz val="11"/>
        <rFont val="Arial"/>
        <family val="2"/>
      </rPr>
      <t>4.2.1.1.9.1.</t>
    </r>
    <r>
      <rPr>
        <sz val="11"/>
        <rFont val="Arial"/>
        <family val="2"/>
      </rPr>
      <t xml:space="preserve"> Elaboración de Expedientes para control de ingresos de niñas, niños y adolescentes en la Casa de Asistencia Temporal.</t>
    </r>
  </si>
  <si>
    <r>
      <rPr>
        <b/>
        <sz val="11"/>
        <rFont val="Arial"/>
        <family val="2"/>
      </rPr>
      <t xml:space="preserve">PECIE: </t>
    </r>
    <r>
      <rPr>
        <sz val="11"/>
        <rFont val="Arial"/>
        <family val="2"/>
      </rPr>
      <t>Porcentaje de Expedientes para el Control de Ingresos Elaborados.</t>
    </r>
  </si>
  <si>
    <r>
      <rPr>
        <b/>
        <sz val="11"/>
        <rFont val="Arial"/>
        <family val="2"/>
      </rPr>
      <t xml:space="preserve">4.2.1.1.9.4. </t>
    </r>
    <r>
      <rPr>
        <sz val="11"/>
        <rFont val="Arial"/>
        <family val="2"/>
      </rPr>
      <t>Entrega de insumos para uso (vestido calzado blancos artículos de higiene y limpieza) para las niñas, niños, adolescentes de la Casa de Asistencia Temporal.</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</si>
  <si>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Expedientes.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</si>
  <si>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Acompañamientos</t>
    </r>
  </si>
  <si>
    <t>ELABORÓ
C. Minelia del Rosario Villanueva Aguilar
Coordinación de Planeación y Evaluación del Sistema
para el Desarrollo Integral de la Familia de Benito Juárez</t>
  </si>
  <si>
    <t>AUTORIZÓ
C. Doris Marisol Sendo Rodríguez
Dirección General del Sistema para el Desarrollo
Integral de la Familia de Benito Juárez</t>
  </si>
  <si>
    <r>
      <rPr>
        <b/>
        <sz val="11"/>
        <rFont val="Arial"/>
        <family val="2"/>
      </rPr>
      <t>4.2.1.1.1.1</t>
    </r>
    <r>
      <rPr>
        <sz val="11"/>
        <rFont val="Arial"/>
        <family val="2"/>
      </rPr>
      <t>. Realización de actividades de representación, coordinación, gestión, vinculación y supervisión por parte de la Dirección General del  SMDIFBJ.</t>
    </r>
  </si>
  <si>
    <r>
      <rPr>
        <b/>
        <sz val="11"/>
        <rFont val="Arial"/>
        <family val="2"/>
      </rPr>
      <t>4.2.1.1.1.2.</t>
    </r>
    <r>
      <rPr>
        <sz val="11"/>
        <rFont val="Arial"/>
        <family val="2"/>
      </rPr>
      <t xml:space="preserve"> Elaboración de contratos, convenios, acuerdos, con empresas públicas y privadas, personas físicas y morales, instituciones municipales, estatales, federales e internacionales, actas de consejos y del órgano de Gobierno del SMDIF de Benito Juárez.</t>
    </r>
  </si>
  <si>
    <r>
      <rPr>
        <b/>
        <sz val="11"/>
        <rFont val="Arial"/>
        <family val="2"/>
      </rPr>
      <t>4.2.1.1.1.4.</t>
    </r>
    <r>
      <rPr>
        <sz val="11"/>
        <rFont val="Arial"/>
        <family val="2"/>
      </rPr>
      <t xml:space="preserve"> Realización de acciones integrales para proyectar una imagen sólida de la institución, promover vinculaciones con diferentes organismos públicos y privados para gestionar patrocinios y beneficios en favor de los programas que integran el SMDIFBJ y la coordinación de actividades protocolarias interinstitucionales.</t>
    </r>
  </si>
  <si>
    <r>
      <rPr>
        <b/>
        <sz val="11"/>
        <rFont val="Arial"/>
        <family val="2"/>
      </rPr>
      <t>4.2.1.1.1.7.</t>
    </r>
    <r>
      <rPr>
        <sz val="11"/>
        <rFont val="Arial"/>
        <family val="2"/>
      </rPr>
      <t xml:space="preserve"> Atención a las solicitudes de logística para los eventos institucionales del SMDIFBJ, así como municipales y estatales.</t>
    </r>
  </si>
  <si>
    <r>
      <rPr>
        <b/>
        <sz val="11"/>
        <rFont val="Arial"/>
        <family val="2"/>
      </rPr>
      <t>4.2.1.1.1.9</t>
    </r>
    <r>
      <rPr>
        <sz val="11"/>
        <rFont val="Arial"/>
        <family val="2"/>
      </rPr>
      <t xml:space="preserve"> Procuración de apoyos económicos, donativos y de recursos, mediante gestiones del Voluntariado ante instituciones públicas, privadas, asociaciones, entre otros, así como la organización de eventos para coadyuvar al mejoramiento de los programas y servicios del SMDIFBJ. </t>
    </r>
  </si>
  <si>
    <r>
      <rPr>
        <b/>
        <sz val="11"/>
        <color theme="1"/>
        <rFont val="Arial"/>
        <family val="2"/>
      </rPr>
      <t>4.2.1.1.2.3.</t>
    </r>
    <r>
      <rPr>
        <sz val="11"/>
        <color theme="1"/>
        <rFont val="Arial"/>
        <family val="2"/>
      </rPr>
      <t xml:space="preserve"> Recepcionar y brindar orientaciones de los trámites y servicios a las usuarias y los usuarios que acuden al SMDIFBJ y atenciones en general.</t>
    </r>
  </si>
  <si>
    <r>
      <rPr>
        <b/>
        <sz val="11"/>
        <rFont val="Arial"/>
        <family val="2"/>
      </rPr>
      <t>4.2.1.1.3.</t>
    </r>
    <r>
      <rPr>
        <sz val="11"/>
        <rFont val="Arial"/>
        <family val="2"/>
      </rPr>
      <t xml:space="preserve"> Procedimientos administrativos para las diferentes Unidades Administrativas del SMDIFBJ realizados.</t>
    </r>
  </si>
  <si>
    <r>
      <rPr>
        <b/>
        <sz val="11"/>
        <rFont val="Arial"/>
        <family val="2"/>
      </rPr>
      <t xml:space="preserve">4.2.1.1.3.4. </t>
    </r>
    <r>
      <rPr>
        <sz val="11"/>
        <rFont val="Arial"/>
        <family val="2"/>
      </rPr>
      <t>Elaboración de inventarios de bienes, muebles e inmuebles del SMDIF para su adecuado control y verificación.</t>
    </r>
  </si>
  <si>
    <r>
      <rPr>
        <b/>
        <sz val="11"/>
        <rFont val="Arial"/>
        <family val="2"/>
      </rPr>
      <t>4.2.1.1.3.5.</t>
    </r>
    <r>
      <rPr>
        <sz val="11"/>
        <rFont val="Arial"/>
        <family val="2"/>
      </rPr>
      <t xml:space="preserve"> Adquisición de suministros de bienes, insumos, materiales y servicios para la operación del SMDIFBJ.</t>
    </r>
  </si>
  <si>
    <r>
      <rPr>
        <b/>
        <sz val="11"/>
        <rFont val="Arial"/>
        <family val="2"/>
      </rPr>
      <t>4.2.1.1.3.6.</t>
    </r>
    <r>
      <rPr>
        <sz val="11"/>
        <rFont val="Arial"/>
        <family val="2"/>
      </rPr>
      <t xml:space="preserve"> Realización de servicios de mantenimiento y reparación del parque vehicular  del SMDIFBJ para  la preservación, cuidado, control y verificación del parque vehicular.</t>
    </r>
  </si>
  <si>
    <r>
      <rPr>
        <b/>
        <sz val="11"/>
        <rFont val="Arial"/>
        <family val="2"/>
      </rPr>
      <t xml:space="preserve">4.2.1.1.3.8 </t>
    </r>
    <r>
      <rPr>
        <sz val="11"/>
        <rFont val="Arial"/>
        <family val="2"/>
      </rPr>
      <t>Realización de servicios de mantenimiento, reparación, remodelación, intendencia y vigilancia de las instalaciones del SMDIFBJ.</t>
    </r>
  </si>
  <si>
    <r>
      <rPr>
        <b/>
        <sz val="11"/>
        <rFont val="Arial"/>
        <family val="2"/>
      </rPr>
      <t>4.2.1.1.4.</t>
    </r>
    <r>
      <rPr>
        <sz val="11"/>
        <rFont val="Arial"/>
        <family val="2"/>
      </rPr>
      <t xml:space="preserve"> Donativos a las áreas del SMDIFBJ, Asociaciones Civiles y personas de atención prioritaria entregados.</t>
    </r>
  </si>
  <si>
    <r>
      <rPr>
        <b/>
        <sz val="11"/>
        <rFont val="Arial"/>
        <family val="2"/>
      </rPr>
      <t>4.2.1.1.4.1.</t>
    </r>
    <r>
      <rPr>
        <sz val="11"/>
        <rFont val="Arial"/>
        <family val="2"/>
      </rPr>
      <t xml:space="preserve"> Recepción de donativos en especie o monetario.</t>
    </r>
  </si>
  <si>
    <r>
      <rPr>
        <b/>
        <sz val="11"/>
        <rFont val="Arial"/>
        <family val="2"/>
      </rPr>
      <t>4.2.1.1.5.</t>
    </r>
    <r>
      <rPr>
        <sz val="11"/>
        <rFont val="Arial"/>
        <family val="2"/>
      </rPr>
      <t xml:space="preserve"> Atenciones de fortalecimiento en la solución de conflictos y prevención de riesgos psicosociales a través de la cultura de la paz y los derechos de las NNA brindadas.
</t>
    </r>
    <r>
      <rPr>
        <b/>
        <sz val="11"/>
        <rFont val="Arial"/>
        <family val="2"/>
      </rPr>
      <t xml:space="preserve">NNA: </t>
    </r>
    <r>
      <rPr>
        <sz val="11"/>
        <rFont val="Arial"/>
        <family val="2"/>
      </rPr>
      <t>Niñas, Niños y Adolescentes.</t>
    </r>
  </si>
  <si>
    <r>
      <t xml:space="preserve">4.2.1.1.5.1. </t>
    </r>
    <r>
      <rPr>
        <sz val="11"/>
        <rFont val="Arial"/>
        <family val="2"/>
      </rPr>
      <t>Realización de acciones de la cultura de la paz para mejorar la comunicación, las relaciones familiares y sociales, así como acciones educativas enfocadas en los derechos de las NNA de la "Red de Impulsores de la Transformación".</t>
    </r>
  </si>
  <si>
    <r>
      <rPr>
        <b/>
        <sz val="11"/>
        <rFont val="Arial"/>
        <family val="2"/>
      </rPr>
      <t>4.2.1.1.5.2.</t>
    </r>
    <r>
      <rPr>
        <sz val="11"/>
        <rFont val="Arial"/>
        <family val="2"/>
      </rPr>
      <t xml:space="preserve"> Realización de actividades de prevención de riesgos psicosociales dirigido a NNA y adultos y que viven en el municipio de Benito Juárez en situación prioritaria.</t>
    </r>
  </si>
  <si>
    <r>
      <rPr>
        <b/>
        <sz val="11"/>
        <rFont val="Arial"/>
        <family val="2"/>
      </rPr>
      <t>4.2.1.1.5.4.</t>
    </r>
    <r>
      <rPr>
        <sz val="11"/>
        <rFont val="Arial"/>
        <family val="2"/>
      </rPr>
      <t xml:space="preserve"> Impartición de acciones de  prevención del delito dirigido a NNA y personas adultas fomentando la cultura de la legalidad. 
</t>
    </r>
  </si>
  <si>
    <r>
      <rPr>
        <b/>
        <sz val="11"/>
        <rFont val="Arial"/>
        <family val="2"/>
      </rPr>
      <t>4.2.1.1.5.5.</t>
    </r>
    <r>
      <rPr>
        <sz val="11"/>
        <rFont val="Arial"/>
        <family val="2"/>
      </rPr>
      <t xml:space="preserve"> Ejecución de acciones de recreación, cultura y deportes, para niñas, niños, adolescentes y personas adultas.
</t>
    </r>
    <r>
      <rPr>
        <b/>
        <sz val="11"/>
        <rFont val="Arial"/>
        <family val="2"/>
      </rPr>
      <t>Acciones:</t>
    </r>
    <r>
      <rPr>
        <sz val="11"/>
        <rFont val="Arial"/>
        <family val="2"/>
      </rPr>
      <t xml:space="preserve"> Clases, eventos, actividades.</t>
    </r>
  </si>
  <si>
    <r>
      <rPr>
        <b/>
        <sz val="11"/>
        <rFont val="Arial"/>
        <family val="2"/>
      </rPr>
      <t xml:space="preserve">4.2.1.1.7. </t>
    </r>
    <r>
      <rPr>
        <sz val="11"/>
        <rFont val="Arial"/>
        <family val="2"/>
      </rPr>
      <t xml:space="preserve">Servicios de asistencia social y jurídicos dirigidos a NNA víctimas de maltrato, así como a la ciudadanía benitojuarense en situación de violencia familiar brindados.
</t>
    </r>
    <r>
      <rPr>
        <b/>
        <sz val="11"/>
        <rFont val="Arial"/>
        <family val="2"/>
      </rPr>
      <t>NNA:</t>
    </r>
    <r>
      <rPr>
        <sz val="11"/>
        <rFont val="Arial"/>
        <family val="2"/>
      </rPr>
      <t xml:space="preserve"> Niñas, Niños y Adolescentes.</t>
    </r>
  </si>
  <si>
    <r>
      <rPr>
        <b/>
        <sz val="11"/>
        <rFont val="Arial"/>
        <family val="2"/>
      </rPr>
      <t>4.2.1.1.7.1.</t>
    </r>
    <r>
      <rPr>
        <sz val="11"/>
        <rFont val="Arial"/>
        <family val="2"/>
      </rPr>
      <t xml:space="preserve"> Acciones de protección y restitución de derechos a NNA  víctimas de maltrato, con representación y acompañamiento jurídico en instancias foráneas.
</t>
    </r>
    <r>
      <rPr>
        <b/>
        <sz val="11"/>
        <rFont val="Arial"/>
        <family val="2"/>
      </rPr>
      <t>Instancias foraneas:</t>
    </r>
    <r>
      <rPr>
        <sz val="11"/>
        <rFont val="Arial"/>
        <family val="2"/>
      </rPr>
      <t xml:space="preserve"> Juzgados Orales, Tradicionales, Familiares, Penales y la Fiscalía General).</t>
    </r>
  </si>
  <si>
    <r>
      <rPr>
        <b/>
        <sz val="11"/>
        <rFont val="Arial"/>
        <family val="2"/>
      </rPr>
      <t>4.2.1.1.7.2.</t>
    </r>
    <r>
      <rPr>
        <sz val="11"/>
        <rFont val="Arial"/>
        <family val="2"/>
      </rPr>
      <t xml:space="preserve"> Atenciones jurídicas y de asistencia social a la ciudadanía benitojuarense en situación de violencia familiar.</t>
    </r>
  </si>
  <si>
    <r>
      <t>4.2.1.1.8.1.</t>
    </r>
    <r>
      <rPr>
        <sz val="11"/>
        <rFont val="Arial"/>
        <family val="2"/>
      </rPr>
      <t xml:space="preserve"> Integración de expedientes para el control de los ingresos de las NNA migrantes y acompañantes albergados en el Centro de Asistencia Social.</t>
    </r>
  </si>
  <si>
    <r>
      <t>4.2.1.1.8.2.</t>
    </r>
    <r>
      <rPr>
        <sz val="11"/>
        <rFont val="Arial"/>
        <family val="2"/>
      </rPr>
      <t xml:space="preserve"> Atenciones integrales (médicas, psicológicas, trabajo social y jurídicas) para las NNA y acompañantes migrantes albergados en el Centro de Asistencia Social.</t>
    </r>
  </si>
  <si>
    <r>
      <t xml:space="preserve">4.2.1.1.8.3. </t>
    </r>
    <r>
      <rPr>
        <sz val="11"/>
        <rFont val="Arial"/>
        <family val="2"/>
      </rPr>
      <t>Entregas de insumos para uso (vestido calzado blancos artículos de higiene y limpieza) para las NNA migrantes y acompañantes del Centro de Asistencia Social.</t>
    </r>
  </si>
  <si>
    <r>
      <t xml:space="preserve">4.2.1.1.8.4. </t>
    </r>
    <r>
      <rPr>
        <sz val="11"/>
        <rFont val="Arial"/>
        <family val="2"/>
      </rPr>
      <t>Entregas de insumos para consumo (alimentos, medicamentos) para las NNA migrantes y acompañantes del Centro de Asistencia Social.</t>
    </r>
  </si>
  <si>
    <r>
      <t xml:space="preserve">4.2.1.1.8.5. </t>
    </r>
    <r>
      <rPr>
        <sz val="11"/>
        <rFont val="Arial"/>
        <family val="2"/>
      </rPr>
      <t>Ejecución de actividades recreativas, lúdicas, deportivas, educativas y formativas para las NNA migrantes y acompañantes del Centro de Asistencia Social.</t>
    </r>
  </si>
  <si>
    <r>
      <rPr>
        <b/>
        <sz val="11"/>
        <rFont val="Arial"/>
        <family val="2"/>
      </rPr>
      <t>4.2.1.1.9.2.</t>
    </r>
    <r>
      <rPr>
        <sz val="11"/>
        <rFont val="Arial"/>
        <family val="2"/>
      </rPr>
      <t xml:space="preserve"> Realización de acompañamientos a niñas, niños y adolescentes a diferentes órganos institucionales Foráneos
</t>
    </r>
    <r>
      <rPr>
        <b/>
        <sz val="11"/>
        <rFont val="Arial"/>
        <family val="2"/>
      </rPr>
      <t>Órganos Instancias foraneos:</t>
    </r>
    <r>
      <rPr>
        <sz val="11"/>
        <rFont val="Arial"/>
        <family val="2"/>
      </rPr>
      <t xml:space="preserve"> Juzgados Orales, Tradicionales, Familiares, Penales y la Fiscalía General, Hospitales, Laboratorios, etc.).</t>
    </r>
  </si>
  <si>
    <r>
      <rPr>
        <b/>
        <sz val="11"/>
        <rFont val="Arial"/>
        <family val="2"/>
      </rPr>
      <t xml:space="preserve">4.2.1.1.9.3. </t>
    </r>
    <r>
      <rPr>
        <sz val="11"/>
        <rFont val="Arial"/>
        <family val="2"/>
      </rPr>
      <t>Realización de actividades recreativas, lúdicas, deportivas, educativas y formativas en la CATNNA.</t>
    </r>
  </si>
  <si>
    <r>
      <rPr>
        <b/>
        <sz val="11"/>
        <rFont val="Arial"/>
        <family val="2"/>
      </rPr>
      <t xml:space="preserve">4.2.1.1.9.5. </t>
    </r>
    <r>
      <rPr>
        <sz val="11"/>
        <rFont val="Arial"/>
        <family val="2"/>
      </rPr>
      <t>Entregas de insumos para consumo como son alimentos y medicamentos para las NNA de la Casa de Asistencia Temporal.</t>
    </r>
  </si>
  <si>
    <r>
      <rPr>
        <b/>
        <sz val="11"/>
        <rFont val="Arial"/>
        <family val="2"/>
      </rPr>
      <t>4.2.1.1.10.</t>
    </r>
    <r>
      <rPr>
        <sz val="11"/>
        <rFont val="Arial"/>
        <family val="2"/>
      </rPr>
      <t xml:space="preserve"> Servicios de prevención y atención para un entorno libre de violencia en mujeres y hombres generadores o víctimas de violencia realizadas en el CEPAV, Brindados.
</t>
    </r>
    <r>
      <rPr>
        <b/>
        <sz val="11"/>
        <rFont val="Arial"/>
        <family val="2"/>
      </rPr>
      <t>CEPAV:</t>
    </r>
    <r>
      <rPr>
        <sz val="11"/>
        <rFont val="Arial"/>
        <family val="2"/>
      </rPr>
      <t xml:space="preserve"> Centro Especializado para la Atención a la Violencia.</t>
    </r>
  </si>
  <si>
    <r>
      <rPr>
        <b/>
        <sz val="11"/>
        <rFont val="Arial"/>
        <family val="2"/>
      </rPr>
      <t>4.2.1.1.10.1.</t>
    </r>
    <r>
      <rPr>
        <sz val="11"/>
        <rFont val="Arial"/>
        <family val="2"/>
      </rPr>
      <t xml:space="preserve"> Realización de atenciones multidisciplinarias a personas generadoras o víctimas de violencia en el CEPAV.</t>
    </r>
  </si>
  <si>
    <r>
      <rPr>
        <b/>
        <sz val="11"/>
        <rFont val="Arial"/>
        <family val="2"/>
      </rPr>
      <t xml:space="preserve"> 4.2.1.1.13. </t>
    </r>
    <r>
      <rPr>
        <sz val="11"/>
        <rFont val="Arial"/>
        <family val="2"/>
      </rPr>
      <t>Atenciones en las diversas acciones que se realizan para el fortalecimiento del desarrollo social y el desarrollo comunitario en favor de las personas y grupos que se encuentran en zonas prioritarias brindadas.</t>
    </r>
  </si>
  <si>
    <r>
      <t xml:space="preserve">4.2.1.1.14.2  </t>
    </r>
    <r>
      <rPr>
        <sz val="11"/>
        <rFont val="Arial"/>
        <family val="2"/>
      </rPr>
      <t>Entrega de raciones alimentarias diseñados con base en los Criterios de Calidad Nutricia en el Comedor Comunitario de la región 235 a familias de atención prioritaria.</t>
    </r>
  </si>
  <si>
    <r>
      <rPr>
        <b/>
        <sz val="12"/>
        <color theme="1"/>
        <rFont val="Arial"/>
        <family val="2"/>
      </rPr>
      <t xml:space="preserve">4.2.1.1.15.1. </t>
    </r>
    <r>
      <rPr>
        <sz val="12"/>
        <color theme="1"/>
        <rFont val="Arial"/>
        <family val="2"/>
      </rPr>
      <t>Realización de Atenciones médicas, odontológicas y preventivas de salud a la población en situación prioritaria.</t>
    </r>
  </si>
  <si>
    <r>
      <rPr>
        <b/>
        <sz val="11"/>
        <rFont val="Arial"/>
        <family val="2"/>
      </rPr>
      <t>4.2.1.1.19.</t>
    </r>
    <r>
      <rPr>
        <sz val="11"/>
        <rFont val="Arial"/>
        <family val="2"/>
      </rPr>
      <t xml:space="preserve"> Atenciones durante su alojamiento temporal en la CTPAM "Grandes Corazones" a personas adultas mayores en estado de abandono brindadas.
</t>
    </r>
    <r>
      <rPr>
        <b/>
        <sz val="11"/>
        <rFont val="Arial"/>
        <family val="2"/>
      </rPr>
      <t xml:space="preserve">CTPAM: </t>
    </r>
    <r>
      <rPr>
        <sz val="11"/>
        <rFont val="Arial"/>
        <family val="2"/>
      </rPr>
      <t>Casa Transitoria para Personas Adultas Mayores.</t>
    </r>
  </si>
  <si>
    <r>
      <rPr>
        <b/>
        <sz val="11"/>
        <rFont val="Arial"/>
        <family val="2"/>
      </rPr>
      <t>4.2.1.1.19.1.</t>
    </r>
    <r>
      <rPr>
        <sz val="11"/>
        <rFont val="Arial"/>
        <family val="2"/>
      </rPr>
      <t xml:space="preserve"> Realización de actividades recreativas y lúdicas para las personas adultas mayores albergados en la CTPAM.</t>
    </r>
  </si>
  <si>
    <r>
      <rPr>
        <b/>
        <sz val="11"/>
        <rFont val="Arial"/>
        <family val="2"/>
      </rPr>
      <t>4.2.1.1.19.2.</t>
    </r>
    <r>
      <rPr>
        <sz val="11"/>
        <rFont val="Arial"/>
        <family val="2"/>
      </rPr>
      <t xml:space="preserve"> Realización de servicios psicológicos,  nutricionales, jurídicos, de trabajo social para mejorar el bienestar físico, emocional y social de las personas adultas mayores ingresadas en la CTPAM.  </t>
    </r>
  </si>
  <si>
    <r>
      <rPr>
        <b/>
        <sz val="11"/>
        <rFont val="Arial"/>
        <family val="2"/>
      </rPr>
      <t>4.2.1.1.19.3.</t>
    </r>
    <r>
      <rPr>
        <sz val="11"/>
        <rFont val="Arial"/>
        <family val="2"/>
      </rPr>
      <t xml:space="preserve"> Realización de entrega de insumos de uso y consumo para las personas adultas mayores ingresadas a la CTPAM.</t>
    </r>
  </si>
  <si>
    <r>
      <rPr>
        <b/>
        <sz val="11"/>
        <rFont val="Arial"/>
        <family val="2"/>
      </rPr>
      <t xml:space="preserve">4.2.1.1.20. </t>
    </r>
    <r>
      <rPr>
        <sz val="11"/>
        <rFont val="Arial"/>
        <family val="2"/>
      </rPr>
      <t>Sensibilización con acciones  sobre buen trato de la no violencia, dirigido a las familias benitojuareses realizadas.</t>
    </r>
  </si>
  <si>
    <t>PAERP: Porcentaje de Apoyos Económicos, Donativos y de Recursos para el SMDIFBJ Procurados.</t>
  </si>
  <si>
    <r>
      <t xml:space="preserve">PACDR:  </t>
    </r>
    <r>
      <rPr>
        <sz val="11"/>
        <rFont val="Arial"/>
        <family val="2"/>
      </rPr>
      <t>Porcentaje de Acciones de la Cultura de la Paz y Derechos de las NNA Realizadas.</t>
    </r>
  </si>
  <si>
    <r>
      <t xml:space="preserve">PCAER: </t>
    </r>
    <r>
      <rPr>
        <sz val="11"/>
        <rFont val="Arial"/>
        <family val="2"/>
      </rPr>
      <t>Porcentaje de Clases, eventos y actividades realizadas.</t>
    </r>
  </si>
  <si>
    <r>
      <rPr>
        <b/>
        <sz val="11"/>
        <rFont val="Arial"/>
        <family val="2"/>
      </rPr>
      <t>PAJASR:</t>
    </r>
    <r>
      <rPr>
        <sz val="11"/>
        <rFont val="Arial"/>
        <family val="2"/>
      </rPr>
      <t xml:space="preserve"> Porcentaje de Atenciones Jurídicas y de Asistencia Social Realizadas.</t>
    </r>
  </si>
  <si>
    <r>
      <rPr>
        <b/>
        <sz val="11"/>
        <rFont val="Arial"/>
        <family val="2"/>
      </rPr>
      <t>PSTS:</t>
    </r>
    <r>
      <rPr>
        <sz val="11"/>
        <rFont val="Arial"/>
        <family val="2"/>
      </rPr>
      <t xml:space="preserve"> Porcentaje de Servicios de Trabajo Social Realizados.</t>
    </r>
  </si>
  <si>
    <r>
      <rPr>
        <b/>
        <sz val="11"/>
        <rFont val="Arial"/>
        <family val="2"/>
      </rPr>
      <t>PAAR:</t>
    </r>
    <r>
      <rPr>
        <sz val="11"/>
        <rFont val="Arial"/>
        <family val="2"/>
      </rPr>
      <t xml:space="preserve"> Porcentaje de Atenciones y acompañamientos Psicológicos Realizados.</t>
    </r>
  </si>
  <si>
    <r>
      <t xml:space="preserve">PARR: </t>
    </r>
    <r>
      <rPr>
        <sz val="11"/>
        <rFont val="Arial"/>
        <family val="2"/>
      </rPr>
      <t>Porcentaje de Actividades recreativas, lúdicas, deportivas, educativas y formativas Realizadas.</t>
    </r>
  </si>
  <si>
    <r>
      <t xml:space="preserve">PSAIB: </t>
    </r>
    <r>
      <rPr>
        <sz val="11"/>
        <rFont val="Arial"/>
        <family val="2"/>
      </rPr>
      <t>Porcentaje de Servicios de Atención Integral Brindados.</t>
    </r>
  </si>
  <si>
    <r>
      <rPr>
        <b/>
        <sz val="11"/>
        <rFont val="Arial"/>
        <family val="2"/>
      </rPr>
      <t>PAOIR:</t>
    </r>
    <r>
      <rPr>
        <sz val="11"/>
        <rFont val="Arial"/>
        <family val="2"/>
      </rPr>
      <t xml:space="preserve"> Porcentaje de Acompañamientos a Órganos Institucionales Foráneos Realizados.</t>
    </r>
  </si>
  <si>
    <r>
      <rPr>
        <b/>
        <sz val="11"/>
        <rFont val="Arial"/>
        <family val="2"/>
      </rPr>
      <t>PSPAR</t>
    </r>
    <r>
      <rPr>
        <sz val="11"/>
        <rFont val="Arial"/>
        <family val="2"/>
      </rPr>
      <t>: Porcentaje de Servicios para la Prevención y Atención para un Entorno Libre de Violencia Realizados.</t>
    </r>
  </si>
  <si>
    <r>
      <rPr>
        <b/>
        <sz val="11"/>
        <rFont val="Arial"/>
        <family val="2"/>
      </rPr>
      <t>PPTPVI:</t>
    </r>
    <r>
      <rPr>
        <sz val="11"/>
        <rFont val="Arial"/>
        <family val="2"/>
      </rPr>
      <t xml:space="preserve"> Porcentaje de Pláticas y Talleres para la Prevención de Violencia Impartidos.</t>
    </r>
  </si>
  <si>
    <r>
      <rPr>
        <b/>
        <sz val="11"/>
        <rFont val="Arial"/>
        <family val="2"/>
      </rPr>
      <t xml:space="preserve">PAASBER:  </t>
    </r>
    <r>
      <rPr>
        <sz val="11"/>
        <rFont val="Arial"/>
        <family val="2"/>
      </rPr>
      <t>Porcentaje  de Atenciones en Actividades Sociales, Brigadas y Eventos, Realizados.</t>
    </r>
  </si>
  <si>
    <r>
      <rPr>
        <b/>
        <sz val="11"/>
        <rFont val="Arial"/>
        <family val="2"/>
      </rPr>
      <t>PABER:</t>
    </r>
    <r>
      <rPr>
        <sz val="11"/>
        <rFont val="Arial"/>
        <family val="2"/>
      </rPr>
      <t xml:space="preserve"> Porcentaje de Actividades, Brigadas y Eventos Realizados.</t>
    </r>
  </si>
  <si>
    <r>
      <t>PAAR:</t>
    </r>
    <r>
      <rPr>
        <sz val="11"/>
        <rFont val="Arial"/>
        <family val="2"/>
      </rPr>
      <t xml:space="preserve"> Porcentaje de Atenciones para el Autoempleo Realizadas.</t>
    </r>
  </si>
  <si>
    <r>
      <rPr>
        <b/>
        <sz val="11"/>
        <color theme="1"/>
        <rFont val="Arial"/>
        <family val="2"/>
      </rPr>
      <t>PCAR:</t>
    </r>
    <r>
      <rPr>
        <sz val="11"/>
        <color theme="1"/>
        <rFont val="Arial"/>
        <family val="2"/>
      </rPr>
      <t xml:space="preserve"> Porcentaje de Capacitaciones y Actividades Realizadas</t>
    </r>
  </si>
  <si>
    <r>
      <rPr>
        <b/>
        <sz val="11"/>
        <color theme="1"/>
        <rFont val="Arial"/>
        <family val="2"/>
      </rPr>
      <t>PAAMR:</t>
    </r>
    <r>
      <rPr>
        <sz val="11"/>
        <color theme="1"/>
        <rFont val="Arial"/>
        <family val="2"/>
      </rPr>
      <t xml:space="preserve"> Porcentaje de Actividades para Personas Adultas Mayores Realizados. </t>
    </r>
  </si>
  <si>
    <r>
      <rPr>
        <b/>
        <sz val="11"/>
        <rFont val="Arial"/>
        <family val="2"/>
      </rPr>
      <t>PAAMB:</t>
    </r>
    <r>
      <rPr>
        <sz val="11"/>
        <rFont val="Arial"/>
        <family val="2"/>
      </rPr>
      <t xml:space="preserve"> Porcentaje de Atenciones a personas Adultas Mayores Brindadas.</t>
    </r>
  </si>
  <si>
    <r>
      <rPr>
        <b/>
        <sz val="11"/>
        <rFont val="Arial"/>
        <family val="2"/>
      </rPr>
      <t>PCBTI</t>
    </r>
    <r>
      <rPr>
        <sz val="11"/>
        <rFont val="Arial"/>
        <family val="2"/>
      </rPr>
      <t xml:space="preserve">: Porcentaje de Capacitaciones de Buen Trato en Familia Impartidas. </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</si>
  <si>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Orientaciones y Atenciones.</t>
    </r>
  </si>
  <si>
    <r>
      <rPr>
        <b/>
        <sz val="11"/>
        <rFont val="Arial"/>
        <family val="2"/>
      </rPr>
      <t>UNIDAD DE MEDIDA DEL INDICADOR:</t>
    </r>
    <r>
      <rPr>
        <sz val="11"/>
        <rFont val="Arial"/>
        <family val="2"/>
      </rPr>
      <t xml:space="preserve">
Porcentaje.</t>
    </r>
    <r>
      <rPr>
        <b/>
        <sz val="11"/>
        <rFont val="Arial"/>
        <family val="2"/>
      </rPr>
      <t xml:space="preserve">
UNIDAD DE MEDIDA DE LAS VARIABLES:
</t>
    </r>
    <r>
      <rPr>
        <sz val="11"/>
        <rFont val="Arial"/>
        <family val="2"/>
      </rPr>
      <t>Atenciones.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</si>
  <si>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 </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</si>
  <si>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Servicios de Trabajo Social.</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</si>
  <si>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Servicios.</t>
    </r>
  </si>
  <si>
    <r>
      <t xml:space="preserve">PAB: </t>
    </r>
    <r>
      <rPr>
        <sz val="11"/>
        <rFont val="Arial"/>
        <family val="2"/>
      </rPr>
      <t>Porcentaje de Atenciones  Brindadas.</t>
    </r>
  </si>
  <si>
    <r>
      <rPr>
        <b/>
        <sz val="12"/>
        <rFont val="Arial"/>
        <family val="2"/>
      </rPr>
      <t xml:space="preserve">PAIAAR: </t>
    </r>
    <r>
      <rPr>
        <sz val="12"/>
        <rFont val="Arial"/>
        <family val="2"/>
      </rPr>
      <t>Porcentaje de  Atenciónes a Infantes y Adolescentes con trastorno del espectro autista Realizadas.</t>
    </r>
  </si>
  <si>
    <r>
      <rPr>
        <b/>
        <sz val="12"/>
        <rFont val="Arial"/>
        <family val="2"/>
      </rPr>
      <t>UNIDAD DE MEDIDA DEL INDICADOR:</t>
    </r>
    <r>
      <rPr>
        <sz val="12"/>
        <rFont val="Arial"/>
        <family val="2"/>
      </rPr>
      <t xml:space="preserve">
Porcentaje.
</t>
    </r>
    <r>
      <rPr>
        <b/>
        <sz val="12"/>
        <rFont val="Arial"/>
        <family val="2"/>
      </rPr>
      <t>UNIDAD DE MEDIDA DE LAS VARIABLES:</t>
    </r>
    <r>
      <rPr>
        <sz val="12"/>
        <rFont val="Arial"/>
        <family val="2"/>
      </rPr>
      <t xml:space="preserve">
Atenciones</t>
    </r>
  </si>
  <si>
    <r>
      <rPr>
        <b/>
        <sz val="12"/>
        <rFont val="Arial"/>
        <family val="2"/>
      </rPr>
      <t>4.2.1.1.16.2.</t>
    </r>
    <r>
      <rPr>
        <sz val="12"/>
        <rFont val="Arial"/>
        <family val="2"/>
      </rPr>
      <t xml:space="preserve"> Atención a Infantes y Adolescentes con trastorno del espectro autista.</t>
    </r>
  </si>
  <si>
    <r>
      <rPr>
        <b/>
        <sz val="12"/>
        <rFont val="Arial"/>
        <family val="2"/>
      </rPr>
      <t>4.2.1.1.16.3.</t>
    </r>
    <r>
      <rPr>
        <sz val="12"/>
        <rFont val="Arial"/>
        <family val="2"/>
      </rPr>
      <t xml:space="preserve"> Realización de Servicios de Inclusión.</t>
    </r>
  </si>
  <si>
    <r>
      <rPr>
        <b/>
        <sz val="11"/>
        <rFont val="Arial"/>
        <family val="2"/>
      </rPr>
      <t>PARLR:</t>
    </r>
    <r>
      <rPr>
        <sz val="11"/>
        <rFont val="Arial"/>
        <family val="2"/>
      </rPr>
      <t xml:space="preserve"> Porcentaje de Actividades Recreativas y Lúdicas Realizadas.</t>
    </r>
  </si>
  <si>
    <r>
      <rPr>
        <b/>
        <sz val="11"/>
        <color theme="1"/>
        <rFont val="Arial"/>
        <family val="2"/>
      </rPr>
      <t>4.2.1: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</si>
  <si>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Arial"/>
        <family val="2"/>
      </rPr>
      <t xml:space="preserve">I_PROS_COM_JUS_SOC:  </t>
    </r>
    <r>
      <rPr>
        <sz val="11"/>
        <color theme="1"/>
        <rFont val="Arial"/>
        <family val="2"/>
      </rPr>
      <t>Índice de Prosperidad Compartida y Justicia Social.</t>
    </r>
  </si>
  <si>
    <r>
      <rPr>
        <b/>
        <sz val="11"/>
        <color rgb="FF000000"/>
        <rFont val="Arial"/>
        <family val="2"/>
      </rPr>
      <t xml:space="preserve">UNIDAD DE MEDIDA DEL INDICADOR: 
</t>
    </r>
    <r>
      <rPr>
        <sz val="11"/>
        <color rgb="FF000000"/>
        <rFont val="Arial"/>
        <family val="2"/>
      </rPr>
      <t>Porcentaje.</t>
    </r>
  </si>
  <si>
    <r>
      <rPr>
        <b/>
        <sz val="11"/>
        <rFont val="Arial"/>
        <family val="2"/>
      </rPr>
      <t xml:space="preserve">4.2.1.1.9. </t>
    </r>
    <r>
      <rPr>
        <sz val="11"/>
        <rFont val="Arial"/>
        <family val="2"/>
      </rPr>
      <t xml:space="preserve">Salvaguardar la integridad física y emocional de NNA  ingresados en la CATNNA con los servicios de atención integral brindados.
</t>
    </r>
    <r>
      <rPr>
        <b/>
        <sz val="11"/>
        <rFont val="Arial"/>
        <family val="2"/>
      </rPr>
      <t xml:space="preserve">CATNNA: </t>
    </r>
    <r>
      <rPr>
        <sz val="11"/>
        <rFont val="Arial"/>
        <family val="2"/>
      </rPr>
      <t xml:space="preserve">Casa de Asistencia Temporal para Niñas, Niños y Adolescentes.
</t>
    </r>
    <r>
      <rPr>
        <b/>
        <sz val="11"/>
        <rFont val="Arial"/>
        <family val="2"/>
      </rPr>
      <t xml:space="preserve">NNA: </t>
    </r>
    <r>
      <rPr>
        <sz val="11"/>
        <rFont val="Arial"/>
        <family val="2"/>
      </rPr>
      <t>Niñas, Niños y Adolescentes.</t>
    </r>
  </si>
  <si>
    <r>
      <rPr>
        <b/>
        <sz val="11"/>
        <rFont val="Arial"/>
        <family val="2"/>
      </rPr>
      <t>PPA:</t>
    </r>
    <r>
      <rPr>
        <sz val="11"/>
        <rFont val="Arial"/>
        <family val="2"/>
      </rPr>
      <t xml:space="preserve"> Porcentaje de Personas en Situación Prioritaria Atendidas por el SMDIF de BJ.
</t>
    </r>
    <r>
      <rPr>
        <b/>
        <sz val="11"/>
        <rFont val="Arial"/>
        <family val="2"/>
      </rPr>
      <t>SMDIFBJ:</t>
    </r>
    <r>
      <rPr>
        <sz val="11"/>
        <rFont val="Arial"/>
        <family val="2"/>
      </rPr>
      <t xml:space="preserve"> Sistema Municipal para el Desarrollo Integral de la Familia de Benito Juárez.</t>
    </r>
  </si>
  <si>
    <r>
      <rPr>
        <b/>
        <sz val="11"/>
        <rFont val="Arial"/>
        <family val="2"/>
      </rPr>
      <t>PAPC:</t>
    </r>
    <r>
      <rPr>
        <sz val="11"/>
        <rFont val="Arial"/>
        <family val="2"/>
      </rPr>
      <t xml:space="preserve"> Porcentaje de  Actividades Planeadas y Coordinadas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</si>
  <si>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Personas </t>
    </r>
  </si>
  <si>
    <r>
      <rPr>
        <b/>
        <sz val="11"/>
        <rFont val="Arial"/>
        <family val="2"/>
      </rPr>
      <t>UNIDAD DE MEDIDA DEI INDICADOR:</t>
    </r>
    <r>
      <rPr>
        <sz val="11"/>
        <rFont val="Arial"/>
        <family val="2"/>
      </rPr>
      <t xml:space="preserve">
Porcentaje
</t>
    </r>
    <r>
      <rPr>
        <b/>
        <sz val="11"/>
        <rFont val="Arial"/>
        <family val="2"/>
      </rPr>
      <t>UNIDAD DE MEDIDA DE LAS VARIABLES:</t>
    </r>
    <r>
      <rPr>
        <sz val="11"/>
        <rFont val="Arial"/>
        <family val="2"/>
      </rPr>
      <t xml:space="preserve">
Reportes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</si>
  <si>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 xml:space="preserve">Programas y acciones difundidas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</si>
  <si>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Solicitudes de Logística</t>
    </r>
  </si>
  <si>
    <t>META PROGRAMADA ANUAL Y TRIMESTRAL 2026</t>
  </si>
  <si>
    <t>TRIMESTRE 1
2026</t>
  </si>
  <si>
    <r>
      <rPr>
        <b/>
        <sz val="11"/>
        <rFont val="Arial"/>
        <family val="2"/>
      </rPr>
      <t xml:space="preserve">4.2.1.1.6.3. </t>
    </r>
    <r>
      <rPr>
        <sz val="11"/>
        <rFont val="Arial"/>
        <family val="2"/>
      </rPr>
      <t>Verificación y Supervisión de los Centros de  Atención Infantil  que se encuentran registrados en la plataforma RENCAI del Municipio de Benito Juárez</t>
    </r>
    <r>
      <rPr>
        <b/>
        <sz val="11"/>
        <rFont val="Arial"/>
        <family val="2"/>
      </rPr>
      <t xml:space="preserve">                                                
RENCAI: </t>
    </r>
    <r>
      <rPr>
        <sz val="11"/>
        <rFont val="Arial"/>
        <family val="2"/>
      </rPr>
      <t>Registro Nacional de los Centros de Atención Infantil.</t>
    </r>
  </si>
  <si>
    <r>
      <rPr>
        <b/>
        <sz val="11"/>
        <rFont val="Arial"/>
        <family val="2"/>
      </rPr>
      <t>4.2.1.1.7.3.</t>
    </r>
    <r>
      <rPr>
        <sz val="11"/>
        <rFont val="Arial"/>
        <family val="2"/>
      </rPr>
      <t xml:space="preserve"> Servicios de Trabajo Social en atención, orientación, seguimiento, acompañamiento y visitas domiciliarias e institucionales requeridas por instancias foráneas, o por la atención a las demandas sociales.</t>
    </r>
  </si>
  <si>
    <r>
      <rPr>
        <b/>
        <sz val="11"/>
        <rFont val="Arial"/>
        <family val="2"/>
      </rPr>
      <t xml:space="preserve">PEAR: </t>
    </r>
    <r>
      <rPr>
        <sz val="11"/>
        <rFont val="Arial"/>
        <family val="2"/>
      </rPr>
      <t>Porcentaje de Eventos que fomentan el Autoempleo, Realizados.</t>
    </r>
  </si>
  <si>
    <r>
      <rPr>
        <b/>
        <sz val="11"/>
        <rFont val="Arial"/>
        <family val="2"/>
      </rPr>
      <t>PTAR:</t>
    </r>
    <r>
      <rPr>
        <sz val="11"/>
        <rFont val="Arial"/>
        <family val="2"/>
      </rPr>
      <t xml:space="preserve"> Porcentaje de Talleres de capacitación para el Autoempleo Realizados.</t>
    </r>
  </si>
  <si>
    <r>
      <t xml:space="preserve">4.2.1.1.13.3 </t>
    </r>
    <r>
      <rPr>
        <sz val="11"/>
        <rFont val="Arial"/>
        <family val="2"/>
      </rPr>
      <t>Realización de Actividades físicas y  de regularización a niñas y niños de "La llave es la clave" en zonas prioritarias.</t>
    </r>
  </si>
  <si>
    <t>PASMO: Porcentaje de Atenciones de Salud Mental Otorgados.</t>
  </si>
  <si>
    <t>No Programado</t>
  </si>
  <si>
    <t>No aplica</t>
  </si>
  <si>
    <t>Dirección General</t>
  </si>
  <si>
    <t>Unidad Jurídica</t>
  </si>
  <si>
    <t>Coordinación de Transparencia, Datos Personales y Gestión Documental</t>
  </si>
  <si>
    <t>Coordinación de Relaciones Públicas</t>
  </si>
  <si>
    <t>Coordinación de Planeación y Evaluación</t>
  </si>
  <si>
    <t>Coordinación de Comunicación Social</t>
  </si>
  <si>
    <t>Coordinación Operativa y Logística de Eventos</t>
  </si>
  <si>
    <t>Secretaría Particular</t>
  </si>
  <si>
    <t>Coordinación del Voluntariado</t>
  </si>
  <si>
    <t>Coordinación de Asistencia Social y Atención Ciudadana</t>
  </si>
  <si>
    <t>Dirección Administrativa y de Finanzas</t>
  </si>
  <si>
    <t>Coordinación de Recursos Financieros</t>
  </si>
  <si>
    <t>Coordinación de Recursos Humanos</t>
  </si>
  <si>
    <t>Jefatura de Capacitación</t>
  </si>
  <si>
    <t>Coordinación de Patrimonio</t>
  </si>
  <si>
    <t>Coordinación de Suministros</t>
  </si>
  <si>
    <t>Jefatura de Parque Vehicular</t>
  </si>
  <si>
    <t>Coordinación de Sistemas</t>
  </si>
  <si>
    <t>Coordinación de Mantenimiento</t>
  </si>
  <si>
    <t>Coordinación de Donativos</t>
  </si>
  <si>
    <t>Dirección de Prevención de Riesgos Psicosociales de Niñas, Niños y Adolescentes</t>
  </si>
  <si>
    <t>Coordinación de Prevención de Riesgos Psicosociales</t>
  </si>
  <si>
    <t>Coordinación de la Cultura de la Legalidad</t>
  </si>
  <si>
    <t>Coordinación de Recreación, Cultura y Deportes</t>
  </si>
  <si>
    <t>Coordinación de Centros Asistenciales de Desarrollo Infantil</t>
  </si>
  <si>
    <t>Delegación de la Procuraduría de Protección de Niñas, Niños, Adolescentes y la Familia</t>
  </si>
  <si>
    <t>Coordinación de Trabajo Social</t>
  </si>
  <si>
    <t>Coordinación de Psicología Jurídica</t>
  </si>
  <si>
    <t>Coordinación del Centro de Asistencia Social de NNA Migrantes</t>
  </si>
  <si>
    <t>Coordinación de la Casa de Asistencia Temporal de NNA</t>
  </si>
  <si>
    <t>Coordinación del Centro Especializado para la Atención a la Violencia</t>
  </si>
  <si>
    <t>Dirección de Desarrollo Social Comunitario</t>
  </si>
  <si>
    <t>Coordinación de Centros de Desarrollo Comunitario</t>
  </si>
  <si>
    <t>Coordinación de Programas Sociales</t>
  </si>
  <si>
    <t>Coordinación de Programas de Asistencia Alimentaria</t>
  </si>
  <si>
    <t>Dirección de Servicios de Salud</t>
  </si>
  <si>
    <t>NO APLICA</t>
  </si>
  <si>
    <t>Coordinación de Servicios Médicos</t>
  </si>
  <si>
    <t>Coordinación de Programas Médicos Especiales</t>
  </si>
  <si>
    <t>Coordinación Salud Mental</t>
  </si>
  <si>
    <t>Coordinación de Atención a la Discapacidad</t>
  </si>
  <si>
    <t>Dirección de la Familia</t>
  </si>
  <si>
    <t>Coordinación para las Personas Adultas Mayores</t>
  </si>
  <si>
    <t>Coordinación del Buen Trato en Familia</t>
  </si>
  <si>
    <t>ANUAL
PMD 2025-2027 ACTUALIZADO</t>
  </si>
  <si>
    <t>JUSTIFICACIÓN TRIMESTRAL Y ANUAL DE AVANCE DE RESULTADOS 2025</t>
  </si>
  <si>
    <r>
      <t xml:space="preserve">Justificación Trimestral: 
</t>
    </r>
    <r>
      <rPr>
        <sz val="14"/>
        <rFont val="Arial"/>
        <family val="2"/>
      </rPr>
      <t>Se realizaron 25 reportes contables, presupuestarios y financieros para la integración de la cuenta pública, de los 25 programados, lo que representó un avance del  100.00% respecto a la meta trimestral programada.</t>
    </r>
  </si>
  <si>
    <r>
      <rPr>
        <b/>
        <sz val="14"/>
        <rFont val="Arial"/>
        <family val="2"/>
      </rPr>
      <t xml:space="preserve">Justificación Trimestral: </t>
    </r>
    <r>
      <rPr>
        <sz val="14"/>
        <rFont val="Arial"/>
        <family val="2"/>
      </rPr>
      <t xml:space="preserve">
Se realizaron 51 servicios de mantenimiento y reparación del parque vehicular  del SMDIFBJ para  la preservación, cuidado, control y verificación del parque vehicular, de los 50 programados, lo que representó un avance del 102.00% respecto a la meta trimestral programada.</t>
    </r>
  </si>
  <si>
    <t>En este trimestre un avance financiero del 1023.24 % se realizaron modificaciones  presupestales para celebracion del Dia del Niño.</t>
  </si>
  <si>
    <t>En este trimestre se observa un avance financiero de112.41% porque  se  realizaron modificaciones presupuestales para gastos a partidas que no se presupuestaron o excedieron el presupuesto aprobado.</t>
  </si>
  <si>
    <t>En este trimestre se observa un avance financiero del 860.26 % porque  se  realizaron modificaciones presupuestales para gastos a partidas que no se presupuestaron o excedieron el presupuesto aprobado.</t>
  </si>
  <si>
    <t>En este trimestre se observa un avance financiero del 50.37 % esto es debido a que no fue ocupado en su totalidad el presupuesto asignado a partidas especificas dentro de las actividades.</t>
  </si>
  <si>
    <t>En este trimestre se observa un avance financiero de 91.83 % esto es debido a que no fue ocupado en su totalidad el presupuesto asignado a partidas especificas dentro de las actividades.</t>
  </si>
  <si>
    <t>En este trimestre se observa un avance financiero del 109.56 % porque  se  realizaron modificaciones presupuestales para gastos a partidas que no se presupuestaron o excedieron el presupuesto aprobado.</t>
  </si>
  <si>
    <t>En este trimestre se observa un avance financiero del 100.37  % porque  se  realizo la ejecucion del gasto lo mas próximo a lo presupuestado;realizando algunas modificaciones presupuestales  a partidas que no se presupuestaron o excedieron el presupuesto aprobado.</t>
  </si>
  <si>
    <t>En este trimestre se observa un avance financiero de 122.63 % porque  se  realizaron modificaciones presupuestales para gastos a partidas que no se presupuestaron o excedieron el presupuesto aprobado.</t>
  </si>
  <si>
    <t>En este trimestre se observa un avance financiero del 76.50  % esto es debido a que no fue ocupado en su totalidad el presupuesto asignado a partidas especificas dentro de las actividades.</t>
  </si>
  <si>
    <t>En este trimestre se observa un avance financiero del 94.05   % porque  se  realizo la ejecucion del gasto lo mas próximo a lo presupuestado;realizando algunas modificaciones presupuestales  a partidas que no fueron ejercidas en los gastos</t>
  </si>
  <si>
    <t>En este trimestre se observa un avance financiero del 82.11  % esto es debido a que no fue ocupado en su totalidad el presupuesto asignado a partidas especificas dentro de las actividades.</t>
  </si>
  <si>
    <t>En este trimestre se observa un avance financiero de121.41 % porque  se  realizaron modificaciones presupuestales para gastos a partidas que no se presupuestaron o excedieron el presupuesto aprobado.</t>
  </si>
  <si>
    <t>En este trimestre se observa un avance financiero de195.95 % porque  se  realizaron modificaciones presupuestales para gastos a partidas que no se presupuestaron o excedieron el presupuesto aprobado.</t>
  </si>
  <si>
    <t>En este trimestre se observa un avance financiero del 0 % esto es debido a que no fue ocupado  el presupuesto asignado a partidas especificas dentro de las actividades.</t>
  </si>
  <si>
    <t>En este trimestre se observa un avance financiero del 39.20   % porque  se  realizo la ejecucion del gasto lo mas próximo a lo presupuestado;realizando algunas modificaciones presupuestales  a partidas que no fueron ejercidas en los gastos</t>
  </si>
  <si>
    <t>En este trimestre se observa un avance financiero de 122.60 % porque  se  realizaron modificaciones presupuestales para gastos a partidas que no se presupuestaron o excedieron el presupuesto aprobado.</t>
  </si>
  <si>
    <t>En este trimestre se observa un avance financiero del 15.75 % esto es debido a que no fue ocupado en su totalidad el presupuesto asignado a partidas especificas dentro de las actividades.</t>
  </si>
  <si>
    <t>En este trimestre se observa un avance financiero del 175.85 % porque  se  realizaron modificaciones presupuestales para gastos a partidas que no se presupuestaron o excedieron el presupuesto aprobado.</t>
  </si>
  <si>
    <t>En este trimestre se observa un avance financiero del 75.63 % esto es debido a que no fue ocupado en su totalidad el presupuesto asignado a partidas especificas dentro de las actividades.</t>
  </si>
  <si>
    <t>En este trimestre se observa un avance financiero del 607.81 % porque  se  realizaron modificaciones presupuestales para gastos a partidas que no se presupuestaron para realizacion de eventos exediendo el presupuesto aprobado.</t>
  </si>
  <si>
    <t>En este trimestre se observa un avance financiero del 154.44 % porque  se  realizaron modificaciones presupuestales para gastos a partidas que no se presupuestaron o excedieron el presupuesto aprobado.</t>
  </si>
  <si>
    <t>En este trimestre se observa un avance financiero del 55.96 % esto es debido a que no fue ocupado en su totalidad el presupuesto asignado a partidas especificas dentro de las actividades.</t>
  </si>
  <si>
    <t>En este trimestre se observa un avance financiero del 59.51 % esto es debido a que no fue ocupado en su totalidad el presupuesto asignado a partidas especificas dentro de las actividades.</t>
  </si>
  <si>
    <t>En este trimestre se observa un avance financiero del 88.54 % esto es debido a que no fue ocupado en su totalidad el presupuesto asignado a partidas especificas dentro de las actividades.</t>
  </si>
  <si>
    <t>En este trimestre se observa un avance financiero del 57.12 % esto es debido a que no fue ocupado en su totalidad el presupuesto asignado a partidas especificas dentro de las actividades.</t>
  </si>
  <si>
    <t>En este trimestre se observa un avance financiero del 86.75 % esto es debido a que no fue ocupado en su totalidad el presupuesto asignado a partidas especificas dentro de las actividades.</t>
  </si>
  <si>
    <t>En este trimestre se observa un avance financiero del 61.40 % esto es debido a que no fue ocupado en su totalidad el presupuesto asignado a partidas especificas dentro de las actividades.</t>
  </si>
  <si>
    <t>En este trimestre se observa un avance financiero del 70.20 % porque  se  realizaron modificaciones presupuestales para gastos a partidas que no se presupuestaron o excedieron el presupuesto aprobado.</t>
  </si>
  <si>
    <t>En este trimestre se observa un avance financiero del 76.68 % esto es debido a que no fue ocupado en su totalidad el presupuesto asignado a partidas especificas dentro de las actividades.</t>
  </si>
  <si>
    <t>En este trimestre se observa un avance financiero del 186.87  % porque  se  realizaron modificaciones presupuestales para gastos a partidas que no se presupuestaron o excedieron el presupuesto aprobado.</t>
  </si>
  <si>
    <t>En este trimestre se observa un avance financiero del 117.22 % porque  se  realizaron modificaciones presupuestales para gastos a partidas que no se presupuestaron o excedieron el presupuesto aprobado.</t>
  </si>
  <si>
    <t>En este trimestre se observa un avance financiero del 83.46 % esto es debido a que no fue ocupado en su totalidad el presupuesto asignado a partidas especificas dentro de las actividades.</t>
  </si>
  <si>
    <t>En este trimestre se observa un avance financiero del 65.28 % esto es debido a que no fue ocupado en su totalidad el presupuesto asignado a partidas especificas dentro de las actividades.</t>
  </si>
  <si>
    <t>En este trimestre se observa un avance financiero del 76.57 % esto es debido a que no fue ocupado en su totalidad el presupuesto asignado a partidas especificas dentro de las actividades.</t>
  </si>
  <si>
    <t>En este trimestre se observa un avance financiero del 63.32 % porque  se  realizaron modificaciones presupuestales para gastos a partidas que no se presupuestaron o excedieron el presupuesto aprobado.</t>
  </si>
  <si>
    <t>En este trimestre se observa un avance financiero del 74.81 % porque  se  realizaron modificaciones presupuestales para gastos a partidas que no se presupuestaron o excedieron el presupuesto aprobado.</t>
  </si>
  <si>
    <t>En este trimestre se observa un avance financiero del 87.79 % esto es debido a que no fue ocupado en su totalidad el presupuesto asignado a partidas especificas dentro de las actividades.</t>
  </si>
  <si>
    <t>En este trimestre se observa un avance financiero del 200.34 % porque  se  realizaron modificaciones presupuestales para gastos a partidas que no se presupuestaron o excedieron el presupuesto aprobado.</t>
  </si>
  <si>
    <t>En este trimestre se observa un avance financiero del 96.44 % esto es debido a que no fue ocupado en su totalidad el presupuesto asignado a partidas especificas dentro de las actividades.</t>
  </si>
  <si>
    <t>En este trimestre se observa un avance financiero del61.23% porque  se  realizaron modificaciones presupuestales para gastos a partidas que no se presupuestaron o excedieron el presupuesto aprobado.</t>
  </si>
  <si>
    <t>En este trimestre no sé tenia programado presupuesto ,sin embargo fue necesario hacer modificación ya que se requirió un gasto no pevisto pero necesario.</t>
  </si>
  <si>
    <t>AUTORIZÓ
Lic. Doris Marisol Sendo Rodríguez
Dirección General del Sistema para el Desarrollo
Integral de la Familia de Benito Juárez</t>
  </si>
  <si>
    <t>NA</t>
  </si>
  <si>
    <r>
      <t xml:space="preserve">Justificación Trimestral:  
</t>
    </r>
    <r>
      <rPr>
        <sz val="14"/>
        <rFont val="Arial"/>
        <family val="2"/>
      </rPr>
      <t xml:space="preserve">Se realizaron 12 propuestas políticas, acuerdos, planes y programas que en la Junta Directiva, Comités y Consejos presentados de las 13 programadas, lo que representó un avance del 92.31% respecto a la meta trimestral programada. </t>
    </r>
  </si>
  <si>
    <r>
      <t xml:space="preserve">Justificación Trimestral:  
</t>
    </r>
    <r>
      <rPr>
        <sz val="14"/>
        <rFont val="Arial"/>
        <family val="2"/>
      </rPr>
      <t>Se realizaron 218  contratos, convenios, acuerdos con empresas públicas y privadas, personas físicas, instituciones municipales, estatales, federales e internacionales, actas de consejos del órgano de Gobierno del SMDIF de BJ, de los 180 programados, lo que representó un avance del 121.11% respecto a la meta trimestral programada.</t>
    </r>
  </si>
  <si>
    <r>
      <t xml:space="preserve">Justificación Trimestral:  
</t>
    </r>
    <r>
      <rPr>
        <sz val="14"/>
        <rFont val="Arial"/>
        <family val="2"/>
      </rPr>
      <t xml:space="preserve">Se realizaron 49  procesos de transparencia, acceso a la información pública, protección de datos personales, archivo y gestión documental, y cuentas claras, de los 48 programados, lo que representó un avance del 102.08% respecto a la meta trimestral programada. </t>
    </r>
  </si>
  <si>
    <r>
      <rPr>
        <b/>
        <sz val="14"/>
        <rFont val="Arial"/>
        <family val="2"/>
      </rPr>
      <t xml:space="preserve">Justificación Trimestral: </t>
    </r>
    <r>
      <rPr>
        <sz val="14"/>
        <rFont val="Arial"/>
        <family val="2"/>
      </rPr>
      <t xml:space="preserve">
Se realizaron 81 acciones integrales para proyectar una imagen sólida de la institución, promover vinculaciones con diferentes organismos públicos y privados para gestionar patrocinios y beneficios en favor de los programas que integran el SMDIF BJ y la coordinación de actividades protocolarias interinstitucionales, de las 82 programadas, lo que representó un avance del 98.78% respecto a la meta trimestral programada.</t>
    </r>
  </si>
  <si>
    <r>
      <rPr>
        <b/>
        <sz val="14"/>
        <rFont val="Arial"/>
        <family val="2"/>
      </rPr>
      <t xml:space="preserve">Justificación Trimestral: </t>
    </r>
    <r>
      <rPr>
        <sz val="14"/>
        <rFont val="Arial"/>
        <family val="2"/>
      </rPr>
      <t xml:space="preserve">
Se realizaron 110 informes de planeación, programación, seguimiento, evaluación y rendición de cuentas alineados al modelo de Presupuesto Basado en Resultados y del Sistema de Evaluación de Desempeño, de las 124 programadas, lo que representó un avance del 88.71% respecto a la meta trimestral programada.</t>
    </r>
  </si>
  <si>
    <r>
      <t xml:space="preserve">Justificación Trimestral: 
</t>
    </r>
    <r>
      <rPr>
        <sz val="14"/>
        <rFont val="Arial"/>
        <family val="2"/>
      </rPr>
      <t>Se realizaron 157 difusiones de los programas y acciones del Sistema Municipal DIF Benito Juárez, de las 150 programadas, lo que representó un avance del 104.67% respecto a la meta trimestral programada.</t>
    </r>
  </si>
  <si>
    <r>
      <t xml:space="preserve">Justificación Trimestral: 
</t>
    </r>
    <r>
      <rPr>
        <sz val="14"/>
        <rFont val="Arial"/>
        <family val="2"/>
      </rPr>
      <t xml:space="preserve">Se planearon y coordinaron 16 actividades calendarizadas del Voluntariado, en coordinación con la Dirección General.  Representación e interrelación con  autoridades, organismos, entre otros, para llevar a cabo gestiones y mesas de trabajo, de las 16 programadas, lo que representó un avance del 100.00% respecto a la meta trimestral programada. </t>
    </r>
  </si>
  <si>
    <r>
      <t xml:space="preserve">Justificación Trimestral: 
</t>
    </r>
    <r>
      <rPr>
        <sz val="14"/>
        <rFont val="Arial"/>
        <family val="2"/>
      </rPr>
      <t xml:space="preserve">Se realizaron 21 procuraciones de apoyos económicos, donativos y de recursos, mediante gestiones del Voluntariado ante instituciones públicas, privadas, asociaciones, entre otros, así como la organización de eventos para coadyuvar al mejoramiento de los programas y servicios del SMDIF BJ, de las 12 programadas, lo que representó un avance del 175.00% respecto a la meta trimestral programada. </t>
    </r>
  </si>
  <si>
    <r>
      <t xml:space="preserve">Justificación Trimestral: 
</t>
    </r>
    <r>
      <rPr>
        <sz val="14"/>
        <rFont val="Arial"/>
        <family val="2"/>
      </rPr>
      <t xml:space="preserve">Se realizaron 5,639  servicios y apoyos de asistencia social a los sujetos y grupos de atención prioritaria del municipio de Benito Juárez, de los 5,137 programados, lo que representó un avance del 109.77% respecto a la meta trimestral programada. </t>
    </r>
  </si>
  <si>
    <r>
      <t xml:space="preserve">Justificación Trimestral: 
</t>
    </r>
    <r>
      <rPr>
        <sz val="14"/>
        <rFont val="Arial"/>
        <family val="2"/>
      </rPr>
      <t xml:space="preserve">Se realizaron 532 entregas de apoyos de asistencia social  a personas de atención prioritaria, de las 525 programadas, lo que representó un avance del 101.33% respecto a la meta trimestral programada. </t>
    </r>
  </si>
  <si>
    <r>
      <t xml:space="preserve">Justificación Trimestral: 
</t>
    </r>
    <r>
      <rPr>
        <sz val="14"/>
        <rFont val="Arial"/>
        <family val="2"/>
      </rPr>
      <t xml:space="preserve">Se realizaron 403 estudios socioeconómicos  a personas de atención prioritaria, de los 105 programados, lo que representó un avance del 383.81% respecto a la meta trimestral programada. </t>
    </r>
  </si>
  <si>
    <r>
      <t xml:space="preserve">Justificación Trimestral: 
</t>
    </r>
    <r>
      <rPr>
        <sz val="14"/>
        <rFont val="Arial"/>
        <family val="2"/>
      </rPr>
      <t xml:space="preserve">Se realizaron 4,704 orientaciones de los trámites y servicios a las y los usuarios que acuden al SMDIF BJ y atenciones en general, de los 4,507 programados, lo que representó un avance del 104.37% respecto a la meta trimestral programada. </t>
    </r>
  </si>
  <si>
    <r>
      <t xml:space="preserve">Justificación Trimestral: 
</t>
    </r>
    <r>
      <rPr>
        <sz val="14"/>
        <rFont val="Arial"/>
        <family val="2"/>
      </rPr>
      <t>Se realizaron 375 cédulas nominales quincenales por medio de un control de incidencias, de las 455 programadas, lo que representó un avance del 82.42% respecto a la meta trimestral programada.</t>
    </r>
  </si>
  <si>
    <r>
      <rPr>
        <b/>
        <sz val="14"/>
        <rFont val="Arial"/>
        <family val="2"/>
      </rPr>
      <t xml:space="preserve">Justificación Trimestral: </t>
    </r>
    <r>
      <rPr>
        <sz val="14"/>
        <rFont val="Arial"/>
        <family val="2"/>
      </rPr>
      <t xml:space="preserve">
Se realizaron 806 capacitaciones internas al personal de conformidad a la legislación aplicable en el Sistema Municipal DIF Benito Juárez, de las 800 programadas, lo que representó un avance del 100.75% respecto a la meta trimestral programada. </t>
    </r>
  </si>
  <si>
    <r>
      <rPr>
        <b/>
        <sz val="14"/>
        <rFont val="Arial"/>
        <family val="2"/>
      </rPr>
      <t xml:space="preserve">Justificación Trimestral: </t>
    </r>
    <r>
      <rPr>
        <sz val="14"/>
        <rFont val="Arial"/>
        <family val="2"/>
      </rPr>
      <t xml:space="preserve">
Se realizaron 6 capacitaciones internas al personal de conformidad a la legislación aplicable en el Sistema Municipal DIF Benito Juárez, de las 3 programadas, lo que representó un avance del 200.00% respecto a la meta trimestral programada. </t>
    </r>
  </si>
  <si>
    <r>
      <rPr>
        <b/>
        <sz val="14"/>
        <rFont val="Arial"/>
        <family val="2"/>
      </rPr>
      <t xml:space="preserve">Justificación Trimestral: </t>
    </r>
    <r>
      <rPr>
        <sz val="14"/>
        <rFont val="Arial"/>
        <family val="2"/>
      </rPr>
      <t xml:space="preserve">
Se realizaron 0 inventarios de bienes muebles e inmuebles del SMDIF para su adecuado control y verificación, de los 0 programados, lo que representó un avance del 100.00% de la meta programada.</t>
    </r>
  </si>
  <si>
    <r>
      <rPr>
        <b/>
        <sz val="14"/>
        <rFont val="Arial"/>
        <family val="2"/>
      </rPr>
      <t xml:space="preserve">Justificación Trimestral: </t>
    </r>
    <r>
      <rPr>
        <sz val="14"/>
        <rFont val="Arial"/>
        <family val="2"/>
      </rPr>
      <t xml:space="preserve">
Se realizaron 547 adquisiciones de suministros de bienes, insumos, materiales y servicios para la operación del SMDIFBJ, de las 525 programadas, lo que representó un avance del 104.19% respecto a la meta trimestral programada. </t>
    </r>
  </si>
  <si>
    <r>
      <rPr>
        <b/>
        <sz val="14"/>
        <rFont val="Arial"/>
        <family val="2"/>
      </rPr>
      <t xml:space="preserve">Justificación Trimestral: </t>
    </r>
    <r>
      <rPr>
        <sz val="14"/>
        <rFont val="Arial"/>
        <family val="2"/>
      </rPr>
      <t xml:space="preserve">
Se realizaron 159 atenciones a las necesidades de mantenimiento y reparación de equipos de cómputo, líneas telefónicas y red informática para su correcto funcionamiento y operación, de las 138 programadas, lo que representó un avance del 115.22% respecto a la meta trimestral programada. </t>
    </r>
  </si>
  <si>
    <r>
      <rPr>
        <b/>
        <sz val="14"/>
        <rFont val="Arial"/>
        <family val="2"/>
      </rPr>
      <t xml:space="preserve">Justificación Trimestral: </t>
    </r>
    <r>
      <rPr>
        <sz val="14"/>
        <rFont val="Arial"/>
        <family val="2"/>
      </rPr>
      <t xml:space="preserve">
Se realizaron 366  servicios de mantenimiento, reparación, remodelación, intendencia y vigilancia de las instalaciones del SMDIFBJ, de los 213 programados, lo que representó un avance del 171.83% respecto a la meta trimestral programada. </t>
    </r>
  </si>
  <si>
    <r>
      <t xml:space="preserve">Justificación Trimestral: 
</t>
    </r>
    <r>
      <rPr>
        <sz val="14"/>
        <rFont val="Arial"/>
        <family val="2"/>
      </rPr>
      <t xml:space="preserve">Se realizaron 814 entregas de donativos a las áreas del SMDIFBJ, Asociaciones Civiles y personas de atención prioritaria, de las 950 programadas, lo que representó un avance del 85.68% respecto a la meta trimestral programada. </t>
    </r>
  </si>
  <si>
    <r>
      <t xml:space="preserve">Justificación Trimestral: 
</t>
    </r>
    <r>
      <rPr>
        <sz val="14"/>
        <rFont val="Arial"/>
        <family val="2"/>
      </rPr>
      <t xml:space="preserve">Se realizaron 1,022 recepciones de donativos en especie o monetario, de los 1,170 programados, lo que representó un avance del 87.35% respecto a la meta trimestral programada. </t>
    </r>
  </si>
  <si>
    <r>
      <t xml:space="preserve">Justificación Trimestral: 
</t>
    </r>
    <r>
      <rPr>
        <sz val="14"/>
        <rFont val="Arial"/>
        <family val="2"/>
      </rPr>
      <t>Se realizaron 248 participaciones de Instituciones públicas, privadas, fundaciones, asociaciones, empresas socialmente responsables y sociedad civil que entregan donativos al SMDIF BJ, de las 210 programadas, lo que representó un avance del 118.10% respecto a la meta trimestral programada.</t>
    </r>
    <r>
      <rPr>
        <b/>
        <sz val="14"/>
        <rFont val="Arial"/>
        <family val="2"/>
      </rPr>
      <t xml:space="preserve"> </t>
    </r>
  </si>
  <si>
    <r>
      <rPr>
        <b/>
        <sz val="14"/>
        <rFont val="Arial"/>
        <family val="2"/>
      </rPr>
      <t>Justificación Trimestral:</t>
    </r>
    <r>
      <rPr>
        <sz val="14"/>
        <rFont val="Arial"/>
        <family val="2"/>
      </rPr>
      <t xml:space="preserve"> 
Se realizaron 8,257 atenciones de fortalecimiento en la solución de conflictos y prevención de riesgos psicosociales a través de la cultura de la paz y los derechos de las niñas, niños y adolescentes, de las 6,500 programadas, lo que representó un avance del 127.03% respecto a la meta trimestral programada.</t>
    </r>
  </si>
  <si>
    <r>
      <t xml:space="preserve">Justificación Trimestral: 
</t>
    </r>
    <r>
      <rPr>
        <sz val="14"/>
        <rFont val="Arial"/>
        <family val="2"/>
      </rPr>
      <t xml:space="preserve">Se realizaron 35 acciones de la cultura de la paz para mejorar la comunicación, las relaciones familiares y sociales, así como acciones educativas enfocadas en los derechos de las NNA de la "Red de Impulsores de la Transformación", de las 56  programadas, lo que representó un avance del 62.50% respecto a la meta trimestral programada. </t>
    </r>
  </si>
  <si>
    <r>
      <t xml:space="preserve">Justificación Trimestral: 
</t>
    </r>
    <r>
      <rPr>
        <sz val="14"/>
        <rFont val="Arial"/>
        <family val="2"/>
      </rPr>
      <t xml:space="preserve">Se realizaron 127 actividades de Prevención de Riesgos Psicosociales dirigido a NNA y adultos que viven en el municipio de Benito Juárez, de las 140 programadas, lo que representó un avance del 90.71% respecto a la meta trimestral programada. </t>
    </r>
  </si>
  <si>
    <r>
      <t xml:space="preserve">Justificación Trimestral: 
</t>
    </r>
    <r>
      <rPr>
        <sz val="14"/>
        <rFont val="Arial"/>
        <family val="2"/>
      </rPr>
      <t xml:space="preserve">Se realizaron 406 entregas de estimulo a la educación, alimentación y salud , de las 500 programadas, lo que representó un avance del 81.20% respecto a la meta trimestral programada. </t>
    </r>
  </si>
  <si>
    <r>
      <t xml:space="preserve">Justificación Trimestral: 
</t>
    </r>
    <r>
      <rPr>
        <sz val="14"/>
        <rFont val="Arial"/>
        <family val="2"/>
      </rPr>
      <t xml:space="preserve">Se impartieron 35 acciones de prevención del delito dirigido a NNA y personas adultas fomentando la cultura de la legalidad, de las 33 programadas, lo que representó un avance del 106.06% respecto a la meta trimestral programada. </t>
    </r>
  </si>
  <si>
    <r>
      <t xml:space="preserve">Justificación Trimestral: 
</t>
    </r>
    <r>
      <rPr>
        <sz val="14"/>
        <rFont val="Arial"/>
        <family val="2"/>
      </rPr>
      <t xml:space="preserve">Se ejecutaron 705 acciones de recreación, cultura y deportes, para niñas, niños, adolescentes y personas adultas, de las 470 programadas, lo que representó un avance del 150.00% respecto a la meta trimestral programada. </t>
    </r>
  </si>
  <si>
    <r>
      <t xml:space="preserve">Justificación Trimestral: 
</t>
    </r>
    <r>
      <rPr>
        <sz val="14"/>
        <rFont val="Arial"/>
        <family val="2"/>
      </rPr>
      <t xml:space="preserve">Se realizaron 499  servicios de escuelas de tiempo completo con atención educativa, asistencial, psicológica, alimentaria, trabajo social y de salud, de los 231 programados, lo que representó un avance del 216.02% respecto a la meta trimestral programada. </t>
    </r>
  </si>
  <si>
    <r>
      <t xml:space="preserve">Justificación Trimestral: 
</t>
    </r>
    <r>
      <rPr>
        <sz val="14"/>
        <rFont val="Arial"/>
        <family val="2"/>
      </rPr>
      <t>Se realizaron 41  actividades educativas, sociales, culturales, deportivas, recreativas, inclusivas y formativas (pláticas, talleres) en los Centros Asistenciales de Desarrollo Infantil, de las 35 programadas, lo que representó un avance del 117.14% respecto a la meta trimestral programada.</t>
    </r>
  </si>
  <si>
    <r>
      <t xml:space="preserve">Justificación Trimestral: 
</t>
    </r>
    <r>
      <rPr>
        <sz val="14"/>
        <rFont val="Arial"/>
        <family val="2"/>
      </rPr>
      <t xml:space="preserve">Se realizaron 4,482 entregas de raciones de comida para las niñas y niños inscritos en los Centros Asistenciales de Desarrollo Infantil, de las 2,940 programadas, lo que representó un avance del 152.45% respecto a la meta trimestral programada. </t>
    </r>
  </si>
  <si>
    <r>
      <t xml:space="preserve">Justificación Trimestral: 
</t>
    </r>
    <r>
      <rPr>
        <sz val="14"/>
        <rFont val="Arial"/>
        <family val="2"/>
      </rPr>
      <t xml:space="preserve">Se realizaron 57 verificaciones y supervisiones de los Centros de Atención Infantil que se encuentran registrados en la plataforma RENCAI en el Municipio de Benito Juárez, de las 34 programadas, lo que representó un avance del 167.65% respecto a la meta trimestral programada. </t>
    </r>
  </si>
  <si>
    <r>
      <t xml:space="preserve">Justificación Trimestral: 
</t>
    </r>
    <r>
      <rPr>
        <sz val="14"/>
        <rFont val="Arial"/>
        <family val="2"/>
      </rPr>
      <t xml:space="preserve">Se realizaron 4,257  servicios de asistencia social y jurídicos dirigidos a NNA,  víctimas de maltrato, así como a la ciudadanía benitojuarense en situación de violencia familiar, de los 4,251 programados, lo que representó un avance del 100.14% respecto a la meta trimestral programada. </t>
    </r>
  </si>
  <si>
    <r>
      <t xml:space="preserve">Justificación Trimestral: 
</t>
    </r>
    <r>
      <rPr>
        <sz val="14"/>
        <rFont val="Arial"/>
        <family val="2"/>
      </rPr>
      <t xml:space="preserve">Se realizaron 1,086 acciones de protección y restitución de derechos a NNA víctimas de maltrato, con representación y acompañamiento jurídico e instancias foráneas, de las 874 programadas, lo que representó un avance del 124.26% respecto a la meta trimestral programada. </t>
    </r>
  </si>
  <si>
    <r>
      <t xml:space="preserve">Justificación Trimestral: 
</t>
    </r>
    <r>
      <rPr>
        <sz val="14"/>
        <rFont val="Arial"/>
        <family val="2"/>
      </rPr>
      <t xml:space="preserve">Se realizaron 2,983 atenciones jurídicas y de asistencia social a la ciudadanía benitojuarense en situación de violencia familiar, de las 1,985 programadas, lo que representó un avance del 150.28% respecto a la meta trimestral programada. </t>
    </r>
  </si>
  <si>
    <r>
      <t xml:space="preserve">Justificación Trimestral: 
</t>
    </r>
    <r>
      <rPr>
        <sz val="14"/>
        <rFont val="Arial"/>
        <family val="2"/>
      </rPr>
      <t xml:space="preserve">Se realizaron 3,037 servicios de trabajo social en atención, orientación, seguimiento, acompañamiento y visitas domiciliarias e institucionales requeridas por instancias foráneas, o por la atención a las demandas sociales, de los 2,280 programados, lo que representó un avance del 133.20% respecto a la meta trimestral programada. </t>
    </r>
  </si>
  <si>
    <r>
      <t xml:space="preserve">Justificación Trimestral: 
</t>
    </r>
    <r>
      <rPr>
        <sz val="14"/>
        <rFont val="Arial"/>
        <family val="2"/>
      </rPr>
      <t xml:space="preserve">Se realizaron 502 atenciones psicológicas a familias, personas; víctimas o generadoras de violencia y acompañamiento psicológico en atención a instancias jurídicas foráneas, de las 496 programadas, lo que representó un avance del 101.21% respecto a la meta trimestral programada. </t>
    </r>
  </si>
  <si>
    <r>
      <t xml:space="preserve">Justificación Trimestral: 
</t>
    </r>
    <r>
      <rPr>
        <sz val="14"/>
        <rFont val="Arial"/>
        <family val="2"/>
      </rPr>
      <t xml:space="preserve">Se integraron 23 expedientes para el control de los ingresos de las NNA migrantes y acompañantes albergados en el Centro de Asistencia Social, de los 8 programados, lo que representó un avance del 287.50% respecto a la meta trimestral programada. </t>
    </r>
  </si>
  <si>
    <r>
      <t xml:space="preserve">Justificación Trimestral: 
</t>
    </r>
    <r>
      <rPr>
        <sz val="14"/>
        <rFont val="Arial"/>
        <family val="2"/>
      </rPr>
      <t xml:space="preserve">Se realizaron 2,645 entregas de insumos para consumo (alimentos, medicamentos) para las NNA migrantes y acompañantes del Centro de Asistencia Social, de las 1,008 programadas, lo que representó un avance del 262.40 % respecto a la meta trimestral programada. </t>
    </r>
  </si>
  <si>
    <r>
      <t xml:space="preserve">Justificación Trimestral: 
</t>
    </r>
    <r>
      <rPr>
        <sz val="14"/>
        <rFont val="Arial"/>
        <family val="2"/>
      </rPr>
      <t xml:space="preserve">Se ejecutaron 272 actividades recreativas, lúdicas, deportivas, educativas y formativas para NNA migrantes y acompañantes del Centro de Asistencia Social, de las 398 programadas, lo que representó un avance del 68.34% respecto a la meta trimestral programada.  </t>
    </r>
  </si>
  <si>
    <r>
      <t xml:space="preserve">Justificación Trimestral: 
</t>
    </r>
    <r>
      <rPr>
        <sz val="14"/>
        <rFont val="Arial"/>
        <family val="2"/>
      </rPr>
      <t xml:space="preserve">Se salvaguardaron 1,862 integridades físicas y emocionales de NNA ingresados en la CATNNA con los servicios de atención integral, de las 1,328 programadas, lo que representó un avance del 140.21% respecto a la meta trimestral programada. </t>
    </r>
  </si>
  <si>
    <r>
      <t xml:space="preserve">Justificación Trimestral: 
</t>
    </r>
    <r>
      <rPr>
        <sz val="14"/>
        <rFont val="Arial"/>
        <family val="2"/>
      </rPr>
      <t>Se elaboraron 81 expedientes para control de ingresos de niñas, niños y adolescentes en la Casa de Asistencia Temporal, de los 76 programados, lo que representó un avance del 106.58% respecto a la meta trimestral programada.</t>
    </r>
    <r>
      <rPr>
        <b/>
        <sz val="14"/>
        <rFont val="Arial"/>
        <family val="2"/>
      </rPr>
      <t xml:space="preserve"> </t>
    </r>
  </si>
  <si>
    <r>
      <t xml:space="preserve">Justificación Trimestral: 
</t>
    </r>
    <r>
      <rPr>
        <sz val="14"/>
        <rFont val="Arial"/>
        <family val="2"/>
      </rPr>
      <t xml:space="preserve">Se realizaron 201 acompañamientos a niñas, niños y adolescentes a diferentes órganos institucionales foráneos, de los 315 programados, lo que representó un avance del 63.81% respecto a la meta trimestral programada. </t>
    </r>
  </si>
  <si>
    <r>
      <t xml:space="preserve">Justificación Trimestral: 
</t>
    </r>
    <r>
      <rPr>
        <sz val="14"/>
        <rFont val="Arial"/>
        <family val="2"/>
      </rPr>
      <t xml:space="preserve">Se realizaron 1,482 actividades recreativas, lúdicas, deportivas, educativas y formativas para la CATNNA, de las 1,215 programadas, lo que representó un avance del 121.98% respecto a la meta trimestral programada. </t>
    </r>
  </si>
  <si>
    <r>
      <t xml:space="preserve">Justificación Trimestral: 
</t>
    </r>
    <r>
      <rPr>
        <sz val="14"/>
        <rFont val="Arial"/>
        <family val="2"/>
      </rPr>
      <t xml:space="preserve">Se entregaron 4,968 insumos para uso (vestido, calzado, blancos, artículos de higiene y limpieza) para las niñas, niños y adolescentes de la Casa de Asistencia Temporal, de los 7,908 programados, lo que representó un avance del 62.82% respecto a la meta trimestral programada. </t>
    </r>
  </si>
  <si>
    <r>
      <t xml:space="preserve">Justificación Trimestral: 
</t>
    </r>
    <r>
      <rPr>
        <sz val="14"/>
        <rFont val="Arial"/>
        <family val="2"/>
      </rPr>
      <t xml:space="preserve">Se entregaron 52,759 insumos para consumo como son alimentos y medicamentos para las NNA de la Casa de Asistencia Temporal, de los 43,678 programados, lo que representó un avance del 120.79% respecto a la meta trimestral programada. </t>
    </r>
  </si>
  <si>
    <r>
      <t xml:space="preserve">Justificación Trimestral: 
</t>
    </r>
    <r>
      <rPr>
        <sz val="14"/>
        <rFont val="Arial"/>
        <family val="2"/>
      </rPr>
      <t xml:space="preserve">Se realizaron 545 servicios de prevención y atención para un entorno libre de violencia en mujeres y hombres generadores o víctimas de violencia realizadas en el CEPAV, de los 733 programados, lo que representó un avance del 74.35% respecto a la meta trimestral programada. </t>
    </r>
  </si>
  <si>
    <r>
      <t xml:space="preserve">Justificación Trimestral: 
</t>
    </r>
    <r>
      <rPr>
        <sz val="14"/>
        <rFont val="Arial"/>
        <family val="2"/>
      </rPr>
      <t xml:space="preserve">Se realizaron 494 atenciones multidisciplinarias a personas generadoras o víctimas de violencia en el CEPAV, de las 494 programadas, lo que representó un avance del 100.00% respecto a la meta trimestral programada. </t>
    </r>
  </si>
  <si>
    <r>
      <t xml:space="preserve">Justificación Trimestral: 
</t>
    </r>
    <r>
      <rPr>
        <sz val="14"/>
        <rFont val="Arial"/>
        <family val="2"/>
      </rPr>
      <t xml:space="preserve">Se impartieron 3 pláticas y talleres con temas para la prevención de la violencia, de las 4 programadas, lo que representó un avance del 75.00.00% respecto a la meta trimestral programada. </t>
    </r>
  </si>
  <si>
    <r>
      <t xml:space="preserve">Justificación Trimestral: 
</t>
    </r>
    <r>
      <rPr>
        <sz val="14"/>
        <rFont val="Arial"/>
        <family val="2"/>
      </rPr>
      <t>Se impartieron 4  capacitaciones para el autoempleo a mujeres receptoras de violencia en cualquiera de sus modalidades, de las 4 programadas, lo que representó un avance del 100.00% respecto a la meta trimestral programada.</t>
    </r>
  </si>
  <si>
    <r>
      <t xml:space="preserve">Justificación Trimestral: 
</t>
    </r>
    <r>
      <rPr>
        <sz val="14"/>
        <rFont val="Arial"/>
        <family val="2"/>
      </rPr>
      <t xml:space="preserve">Se realizaron 1,023  atenciones en actividades sociales, brigadas y eventos  que contribuyen al  desarrollo y el mejoramiento de las condiciones de vida de los benitojuarense, de las 1,580 programadas, lo que representó un avance del 64.75% respecto a la meta trimestral programada. </t>
    </r>
  </si>
  <si>
    <r>
      <t xml:space="preserve">Justificación Trimestral: 
</t>
    </r>
    <r>
      <rPr>
        <sz val="14"/>
        <rFont val="Arial"/>
        <family val="2"/>
      </rPr>
      <t>Se realizaron 4 actividades, brigadas y eventos que fomentan el fortalecimiento del desarrollo social y el desarrollo comunitario a niñas, niños, adolescentes y la familia, de las 4 programadas, lo que representó un avance del 100.00% respecto a la meta trimestral programada.</t>
    </r>
  </si>
  <si>
    <r>
      <t xml:space="preserve">Justificación Trimestral: 
</t>
    </r>
    <r>
      <rPr>
        <sz val="14"/>
        <rFont val="Arial"/>
        <family val="2"/>
      </rPr>
      <t xml:space="preserve">Se realizaron 638 atenciones para el autoempleo en los Centros de Desarrollo Comunitario y en el Centro de Emprendimiento y Desarrollo Humano para las Juventudes, Realizadas, de las 650 programadas, lo que representó un avance del 98.15% respecto a la meta trimestral programada. </t>
    </r>
  </si>
  <si>
    <r>
      <t xml:space="preserve">Justificación Trimestral: 
</t>
    </r>
    <r>
      <rPr>
        <sz val="14"/>
        <rFont val="Arial"/>
        <family val="2"/>
      </rPr>
      <t xml:space="preserve">Se realizaron 90 capacitaciones para el autoempleo y actividades recreativas y formativas, de las 90 programadas, lo que representó un avance del 100.00% respecto a la meta trimestral programada. </t>
    </r>
  </si>
  <si>
    <r>
      <t xml:space="preserve">Justificación Trimestral: 
</t>
    </r>
    <r>
      <rPr>
        <sz val="14"/>
        <rFont val="Arial"/>
        <family val="2"/>
      </rPr>
      <t xml:space="preserve">Se realizó 1 evento que fomenta la participación de las personas para obtener un constancia de capacitación, que ampare sus conocimientos, de 0 programados, lo que representó un avance del 100.00% respecto a la meta trimestral programada. </t>
    </r>
  </si>
  <si>
    <r>
      <t xml:space="preserve">Justificación Trimestral: 
</t>
    </r>
    <r>
      <rPr>
        <sz val="14"/>
        <rFont val="Arial"/>
        <family val="2"/>
      </rPr>
      <t>Se realizaron 2,315 atenciones en las diversas acciones que se realizan para el fortalecimiento del desarrollo social y el desarrollo comunitario en favor de las personas y grupos que se encuentran en zonas prioritarias, de las 2,800 programadas, lo que representó un avance del 82.68% respecto a la meta trimestral programada.</t>
    </r>
  </si>
  <si>
    <r>
      <t xml:space="preserve">Justificación Trimestral: 
</t>
    </r>
    <r>
      <rPr>
        <sz val="14"/>
        <rFont val="Arial"/>
        <family val="2"/>
      </rPr>
      <t>Se realizaron 3 eventos que fomentan el autoempleo, de los 4 programados, lo que representó un avance del 75.00% respecto a la meta trimestral programada.</t>
    </r>
    <r>
      <rPr>
        <b/>
        <sz val="14"/>
        <rFont val="Arial"/>
        <family val="2"/>
      </rPr>
      <t xml:space="preserve"> </t>
    </r>
  </si>
  <si>
    <r>
      <t xml:space="preserve">Justificación Trimestral: 
</t>
    </r>
    <r>
      <rPr>
        <sz val="14"/>
        <rFont val="Arial"/>
        <family val="2"/>
      </rPr>
      <t>Se implementaron 0 talleres  para el autoempleo para personas adultas mayores, de los 3 programados, lo que representó un avance del 0.00% respecto a la meta trimestral programada. No se logró la meta establecida debido a que por temas administrativos y por falta de maestros del CECATY 149, no fue posible aperturar los cursos de computación.</t>
    </r>
  </si>
  <si>
    <r>
      <t xml:space="preserve">Justificación Trimestral: 
</t>
    </r>
    <r>
      <rPr>
        <sz val="14"/>
        <rFont val="Arial"/>
        <family val="2"/>
      </rPr>
      <t xml:space="preserve">Se realizaron 120 actividades físicas y  de regularización a niñas y niños de "La llave es la Clave" en zonas prioritarias, de las 120 programadas, lo que representó un avance del 100.00% respecto a la meta trimestral programada. </t>
    </r>
  </si>
  <si>
    <r>
      <t xml:space="preserve">Justificación Trimestral: 
</t>
    </r>
    <r>
      <rPr>
        <sz val="14"/>
        <rFont val="Arial"/>
        <family val="2"/>
      </rPr>
      <t>Se realizaron 4 cursos vacacionales a niñas y niños en zonas prioritarias, de 4 programados, lo que representó un avance del 100.00% respecto a la meta trimestral programada.</t>
    </r>
  </si>
  <si>
    <r>
      <t xml:space="preserve">Justificación Trimestral: </t>
    </r>
    <r>
      <rPr>
        <sz val="14"/>
        <rFont val="Arial"/>
        <family val="2"/>
      </rPr>
      <t xml:space="preserve">
Se brindaron 736,392 apoyos de asistencia alimentaria a la población en general lo cual contribuye a revertir las tendencias y las cifras crecientes de los problemas de una mala nutrición, de los 632,500 programados, lo que representó un avance del  116.43% respecto a la meta trimestral programada. </t>
    </r>
  </si>
  <si>
    <r>
      <t xml:space="preserve">Justificación Trimestral: 
</t>
    </r>
    <r>
      <rPr>
        <sz val="14"/>
        <rFont val="Arial"/>
        <family val="2"/>
      </rPr>
      <t xml:space="preserve">Se recepcionaron y brindaron 707,760 raciones  de desayunos fríos y  calientes a niñas y niños de las escuelas inscritas al programa, de las 600,000 programadas, lo que representó un avance del 117.96% respecto a la meta trimestral programada. </t>
    </r>
  </si>
  <si>
    <r>
      <t xml:space="preserve">Justificación Trimestral: 
</t>
    </r>
    <r>
      <rPr>
        <sz val="14"/>
        <rFont val="Arial"/>
        <family val="2"/>
      </rPr>
      <t xml:space="preserve">Se entregaron 25,068 raciones alimentarias diseñados con base en los "Criterios de Calidad Nutricia" en el Comedor Comunitario de la región 235 a familias de atención prioritaria, de las 28,500 programadas, lo que representó un avance del 87.96% respecto a la meta trimestral programada. </t>
    </r>
  </si>
  <si>
    <r>
      <t xml:space="preserve">Justificación Trimestral: 
</t>
    </r>
    <r>
      <rPr>
        <sz val="14"/>
        <rFont val="Arial"/>
        <family val="2"/>
      </rPr>
      <t xml:space="preserve">Se entregaron 3,564 apoyos  de asistencia alimentaria a sujetos de atención prioritaria, de los 4,000 programados, lo que representó un avance del 89.10% respecto a la meta trimestral programada. </t>
    </r>
  </si>
  <si>
    <r>
      <t xml:space="preserve">Justificación Trimestral: 
</t>
    </r>
    <r>
      <rPr>
        <sz val="14"/>
        <rFont val="Arial"/>
        <family val="2"/>
      </rPr>
      <t xml:space="preserve">Se realizaron 5,410 servicios integrales de salud  para la población de atención prioritaria otorgados, de los 5,556 programados, lo que representó un avance del 97.37% respecto a la meta trimestral programada. </t>
    </r>
  </si>
  <si>
    <r>
      <t xml:space="preserve">Justificación Trimestral: 
</t>
    </r>
    <r>
      <rPr>
        <sz val="14"/>
        <rFont val="Arial"/>
        <family val="2"/>
      </rPr>
      <t xml:space="preserve">Se realizaron 3,025 atenciones médicas, odontológicas y preventivas de salud a la población en situación prioritaria, de las 2,686 programadas, lo que representó un avance del 112.62% respecto a la meta trimestral programada. </t>
    </r>
  </si>
  <si>
    <r>
      <t xml:space="preserve">Justificación Trimestral: 
</t>
    </r>
    <r>
      <rPr>
        <sz val="14"/>
        <rFont val="Arial"/>
        <family val="2"/>
      </rPr>
      <t xml:space="preserve">Se realizaron 266 atenciones en programas médicos especiales para las personas de atención prioritaria, de las 350 programadas, lo que representó un avance del 76.00% respecto a la meta trimestral programada. </t>
    </r>
  </si>
  <si>
    <r>
      <t xml:space="preserve">Justificación Trimestral: 
</t>
    </r>
    <r>
      <rPr>
        <sz val="14"/>
        <rFont val="Arial"/>
        <family val="2"/>
      </rPr>
      <t xml:space="preserve">Se realizaron 2,119 atenciones de salud mental para la población benitojuarense, de las 2,520 programadas, lo que representó un avance del 84.09% respecto a la meta trimestral programada. </t>
    </r>
  </si>
  <si>
    <r>
      <t xml:space="preserve">Justificación Trimestral: 
</t>
    </r>
    <r>
      <rPr>
        <sz val="14"/>
        <rFont val="Arial"/>
        <family val="2"/>
      </rPr>
      <t xml:space="preserve">Se brindaron 6,576 servicios integrales a personas con discapacidad o en riesgo potencial de presentarlo en el Centro de Rehabilitación Integral Municipal, brindados, de los 6,315 programados, lo que representó un avance del 104.13% respecto a la meta trimestral programada. </t>
    </r>
  </si>
  <si>
    <r>
      <t xml:space="preserve">Justificación Trimestral: 
</t>
    </r>
    <r>
      <rPr>
        <sz val="14"/>
        <rFont val="Arial"/>
        <family val="2"/>
      </rPr>
      <t>Se realizaron 1,729 terapias de rehabilitación para personas con discapacidad temporal y/o permanente, de las 1,815 programadas, lo que representó un avance del 95.26% respecto a la meta trimestral programada.</t>
    </r>
  </si>
  <si>
    <r>
      <t xml:space="preserve">Justificación Trimestral: 
</t>
    </r>
    <r>
      <rPr>
        <sz val="14"/>
        <rFont val="Arial"/>
        <family val="2"/>
      </rPr>
      <t xml:space="preserve">Se realizaron 4,847 servicios de inclusión, de los 4,500 programados, lo que representó un avance del 107.71% respecto a la meta trimestral programada. </t>
    </r>
  </si>
  <si>
    <r>
      <t xml:space="preserve">Justificación Trimestral: 
</t>
    </r>
    <r>
      <rPr>
        <sz val="14"/>
        <rFont val="Arial"/>
        <family val="2"/>
      </rPr>
      <t xml:space="preserve">Se realizaron 2,754 atenciones a infantes y adolescentes con trastorno del espectro autista, de las 2,550 programadas, lo que representó un avance del 108.00% respecto a la meta trimestral programada. </t>
    </r>
  </si>
  <si>
    <r>
      <t xml:space="preserve">Justificación Trimestral: 
</t>
    </r>
    <r>
      <rPr>
        <sz val="14"/>
        <rFont val="Arial"/>
        <family val="2"/>
      </rPr>
      <t>Se planearon, coordinaron y supervisaron 7  eventos y actividades, que fomenten el Buen Trato en Familia y la atención a las personas adultas mayores, de los 6 programados, lo que representó un avance del 116.67% respecto a la meta trimestral programada.</t>
    </r>
  </si>
  <si>
    <r>
      <t xml:space="preserve">Justificación Trimestral: 
</t>
    </r>
    <r>
      <rPr>
        <sz val="14"/>
        <rFont val="Arial"/>
        <family val="2"/>
      </rPr>
      <t xml:space="preserve">Se participó en 17 actividades, brigadas y eventos, que fomenten la sana convivencia en el núcleo familiar y su comunidad, de las 16 programadas, lo que representó un avance del 106.25% respecto a la meta trimestral programada. </t>
    </r>
  </si>
  <si>
    <r>
      <t xml:space="preserve">Justificación Trimestral: 
</t>
    </r>
    <r>
      <rPr>
        <sz val="14"/>
        <rFont val="Arial"/>
        <family val="2"/>
      </rPr>
      <t xml:space="preserve">Se brindaron 5,198 servicios integrales para personas adultas mayores, de los 6,600 programados, lo que representó un avance del 78.76% respecto a la meta trimestral programada. </t>
    </r>
  </si>
  <si>
    <r>
      <t xml:space="preserve">Justificación Trimestral: 
</t>
    </r>
    <r>
      <rPr>
        <sz val="14"/>
        <rFont val="Arial"/>
        <family val="2"/>
      </rPr>
      <t xml:space="preserve">Se otorgaron 2,835 servicios psicológicos,  nutricionales, jurídicos, laborales y de trabajo social para mejorar el bienestar físico, emocional y social de las personas adultas mayores, de los 4,115 programados, lo que representó un avance del 68.89% respecto a la meta trimestral programada. </t>
    </r>
  </si>
  <si>
    <r>
      <t xml:space="preserve">Justificación Trimestral: 
</t>
    </r>
    <r>
      <rPr>
        <sz val="14"/>
        <rFont val="Arial"/>
        <family val="2"/>
      </rPr>
      <t xml:space="preserve">Se realizaron 158 actividades culturales, deportivas y sociales en los diferentes clubs de personas adultas mayores, para fomentar la sana convivencia entre sus integrantes, de las 205 programadas, lo que representó un avance del 77.07% respecto a la meta trimestral programada. </t>
    </r>
  </si>
  <si>
    <r>
      <t xml:space="preserve">Justificación Trimestral: 
</t>
    </r>
    <r>
      <rPr>
        <sz val="14"/>
        <rFont val="Arial"/>
        <family val="2"/>
      </rPr>
      <t>Se realizaron 2,205 entrega de raciones de alimentos para las personas adultas mayores en la Estancia de Día y Club de la Esperanza, de las 2,280 programadas, lo que representó un avance del 96.71% respecto a la meta trimestral programada.</t>
    </r>
  </si>
  <si>
    <r>
      <t xml:space="preserve">Justificación Trimestral: 
</t>
    </r>
    <r>
      <rPr>
        <sz val="14"/>
        <rFont val="Arial"/>
        <family val="2"/>
      </rPr>
      <t xml:space="preserve">Se realizaron 74 actividades recreativas y lúdicas para las personas adultas mayores albergados en la CTPAM, de las 62 programadas, lo que representó un avance del 119.35% respecto a la meta trimestral programada. </t>
    </r>
  </si>
  <si>
    <r>
      <t xml:space="preserve">Justificación Trimestral: 
</t>
    </r>
    <r>
      <rPr>
        <sz val="14"/>
        <rFont val="Arial"/>
        <family val="2"/>
      </rPr>
      <t xml:space="preserve">Se realizaron 247 servicios psicológicos,  nutricionales, jurídicos, de trabajo social para mejorar el bienestar físico, emocional y social de las personas adultas mayores ingresadas en la CTPAM, de los 275 programados, lo que representó un avance del 89.82% respecto a la meta trimestral programada. </t>
    </r>
  </si>
  <si>
    <r>
      <t xml:space="preserve">Justificación Trimestral: 
</t>
    </r>
    <r>
      <rPr>
        <sz val="14"/>
        <rFont val="Arial"/>
        <family val="2"/>
      </rPr>
      <t xml:space="preserve">Se realizaron 6,601 entregas de insumos de uso y consumo para las personas adultas mayores ingresadas a la Casa Transitoria para las Personas Adultas Mayores "Grandes Corazones", de las 6,300 programadas, lo que representó un avance del 104.78% respecto a la meta trimestral programada. </t>
    </r>
  </si>
  <si>
    <r>
      <t xml:space="preserve">Justificación Trimestral: 
</t>
    </r>
    <r>
      <rPr>
        <sz val="14"/>
        <rFont val="Arial"/>
        <family val="2"/>
      </rPr>
      <t xml:space="preserve">Se realizaron 1,265 sensibilizaciones con acciones  sobre buen trato de la no violencia, dirigido a las familias benitojuareses, de las 1,375 programadas, lo que representó un avance del 92.00% respecto a la meta trimestral programada. </t>
    </r>
  </si>
  <si>
    <r>
      <t xml:space="preserve">Justificación Trimestral: 
</t>
    </r>
    <r>
      <rPr>
        <sz val="14"/>
        <rFont val="Arial"/>
        <family val="2"/>
      </rPr>
      <t xml:space="preserve">Se impartieron 22 capacitaciones sobre el Buen Trato en Familia para población en general, de las 22 programadas, lo que representó un avance del 100.00% respecto a la meta trimestral programada. </t>
    </r>
  </si>
  <si>
    <r>
      <t xml:space="preserve">Justificación Trimestral: 
</t>
    </r>
    <r>
      <rPr>
        <sz val="14"/>
        <rFont val="Arial"/>
        <family val="2"/>
      </rPr>
      <t xml:space="preserve">Se realizaron 2 eventos que promueve el fortalecimiento de los valores y la integración familiar de los benitojuareses, de los 2 programados, lo que representó un avance del 100.00% respecto a la meta trimestral programada. </t>
    </r>
  </si>
  <si>
    <r>
      <t xml:space="preserve">Justificación Trimestral: 
</t>
    </r>
    <r>
      <rPr>
        <sz val="14"/>
        <rFont val="Arial"/>
        <family val="2"/>
      </rPr>
      <t xml:space="preserve">Se realizaron 156  atenciones a las solicitudes de logística para los eventos institucionales del SMDIF BJ, así como municipales y estatales, de las 128 programadas, lo que representó un avance del 121.88% respecto a la meta trimestral programada. </t>
    </r>
  </si>
  <si>
    <r>
      <rPr>
        <b/>
        <sz val="14"/>
        <color theme="1"/>
        <rFont val="Arial"/>
        <family val="2"/>
      </rPr>
      <t xml:space="preserve">Justificación Trimestral:  </t>
    </r>
    <r>
      <rPr>
        <sz val="14"/>
        <color theme="1"/>
        <rFont val="Arial"/>
        <family val="2"/>
      </rPr>
      <t xml:space="preserve">
Se realizaron 261  actividades de representación, coordinación, gestión, vinculación y supervisión por parte de la Dirección General del  SMDIF de BJ, de las 264 programadas, lo que representó un avance del 98.86% respecto a la meta trimestral programada.</t>
    </r>
  </si>
  <si>
    <r>
      <t xml:space="preserve">Justificación Trimestral: 
</t>
    </r>
    <r>
      <rPr>
        <sz val="14"/>
        <rFont val="Arial"/>
        <family val="2"/>
      </rPr>
      <t>Se realizaron 4,394 procedimientos administrativos para las diferentes unidades administrativas del SMDIF BJ, de los 1,630 programados, lo que representó un avance del 269.57% respecto a la meta trimestral programada.</t>
    </r>
  </si>
  <si>
    <r>
      <t xml:space="preserve">Justificación Trimestral: 
</t>
    </r>
    <r>
      <rPr>
        <sz val="14"/>
        <rFont val="Arial"/>
        <family val="2"/>
      </rPr>
      <t xml:space="preserve">Se realizaron 783 servicios integrales del Centro de Asistencia Social para la protección de los derechos de las niñas, niños y adolescentes migrantes, acompañados, no acompañados, separados, de los 211 programados, lo que representó un avance del 371.09% respecto a la meta trimestral programada. </t>
    </r>
  </si>
  <si>
    <r>
      <t xml:space="preserve">Justificación Trimestral: 
</t>
    </r>
    <r>
      <rPr>
        <sz val="14"/>
        <rFont val="Arial"/>
        <family val="2"/>
      </rPr>
      <t xml:space="preserve">Se realizaron 808 atenciones integrales (médicas, psicológicas, trabajo social y jurídicas) para las NNA y acompañantes migrantes albergados en el Centro de Asistencia Social, de las 399 programadas, lo que representó un avance del 202.51% respecto a la meta trimestral programada. </t>
    </r>
  </si>
  <si>
    <r>
      <t xml:space="preserve">Justificación Trimestral: 
</t>
    </r>
    <r>
      <rPr>
        <sz val="14"/>
        <rFont val="Arial"/>
        <family val="2"/>
      </rPr>
      <t>Se realizaron 3,762 entregas de insumos para uso (vestido, calzado, blancos, artículos de higiene y limpieza) para las NNA migrantes y acompañantes del Centro de Asistencia Social, de las 1,523 programadas, lo que representó un avance del 247.01% respecto a la meta trimestral programada.</t>
    </r>
  </si>
  <si>
    <r>
      <t xml:space="preserve">Justificación Trimestral: 
</t>
    </r>
    <r>
      <rPr>
        <sz val="14"/>
        <rFont val="Arial"/>
        <family val="2"/>
      </rPr>
      <t xml:space="preserve">Se brindaron 4 atenciones durante su alojamiento temporal en la CTPAM "Grandes Corazones" a personas adultas mayores en estado de abandono, de las 11 programadas, lo que representó un avance del 36.36% respecto a la meta trimestral programada. No se superó la meta para este trimestre debido a que no existen reportes de PAM en situación prioritaria, lo que conlleva a tener pocos ingresos. </t>
    </r>
  </si>
  <si>
    <r>
      <rPr>
        <b/>
        <sz val="16"/>
        <rFont val="Arial"/>
        <family val="2"/>
      </rPr>
      <t xml:space="preserve">Justificación Trimestral:  
</t>
    </r>
    <r>
      <rPr>
        <sz val="16"/>
        <rFont val="Arial"/>
        <family val="2"/>
      </rPr>
      <t xml:space="preserve">Se atendieron 44,411 personas en situación prioritaria del Municipio  de Benito Juárez reciben atención, asistencia, apoyo y protección para su desarrollo integral, de los 43,950 programados, lo que representó un avance del 101.05% respecto a la meta trimestral programada. </t>
    </r>
  </si>
  <si>
    <r>
      <rPr>
        <b/>
        <sz val="14"/>
        <color theme="1"/>
        <rFont val="Arial"/>
        <family val="2"/>
      </rPr>
      <t>4.2.1:</t>
    </r>
    <r>
      <rPr>
        <sz val="14"/>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</si>
  <si>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4"/>
        <rFont val="Arial"/>
        <family val="2"/>
      </rPr>
      <t>4.2.1.1.1.1</t>
    </r>
    <r>
      <rPr>
        <sz val="14"/>
        <rFont val="Arial"/>
        <family val="2"/>
      </rPr>
      <t xml:space="preserve">. Realización de actividades de representación, coordinación, gestión, vinculación y supervisión por parte de la Dirección General del  SMDIFBJ.
</t>
    </r>
    <r>
      <rPr>
        <b/>
        <sz val="14"/>
        <rFont val="Arial"/>
        <family val="2"/>
      </rPr>
      <t>SMDIFBJ:</t>
    </r>
    <r>
      <rPr>
        <sz val="14"/>
        <rFont val="Arial"/>
        <family val="2"/>
      </rPr>
      <t xml:space="preserve"> Sistema Municipal para el Desarrollo Integral de la Familia de Benito Juárez.</t>
    </r>
  </si>
  <si>
    <r>
      <rPr>
        <b/>
        <sz val="14"/>
        <rFont val="Arial"/>
        <family val="2"/>
      </rPr>
      <t>4.2.1.1.1.2.</t>
    </r>
    <r>
      <rPr>
        <sz val="14"/>
        <rFont val="Arial"/>
        <family val="2"/>
      </rPr>
      <t xml:space="preserve"> Elaboración de contratos, convenios, acuerdos, con empresas públicas y privadas, personas físicas y morales, instituciones municipales, estatales, federales e internacionales, actas de consejos y del órgano de Gobierno del SMDIFBJ.
</t>
    </r>
    <r>
      <rPr>
        <b/>
        <sz val="14"/>
        <rFont val="Arial"/>
        <family val="2"/>
      </rPr>
      <t>SMDIFBJ:</t>
    </r>
    <r>
      <rPr>
        <sz val="14"/>
        <rFont val="Arial"/>
        <family val="2"/>
      </rPr>
      <t xml:space="preserve"> Sistema Municipal para el Desarrollo Integral de la Familia de Benito Juárez.</t>
    </r>
  </si>
  <si>
    <r>
      <rPr>
        <b/>
        <sz val="14"/>
        <color theme="1"/>
        <rFont val="Arial"/>
        <family val="2"/>
      </rPr>
      <t xml:space="preserve">I_PROS_COM_JUS_SOC:  </t>
    </r>
    <r>
      <rPr>
        <sz val="14"/>
        <color theme="1"/>
        <rFont val="Arial"/>
        <family val="2"/>
      </rPr>
      <t>Índice de Prosperidad Compartida y Justicia Social.</t>
    </r>
  </si>
  <si>
    <r>
      <rPr>
        <b/>
        <sz val="14"/>
        <color rgb="FF000000"/>
        <rFont val="Arial"/>
        <family val="2"/>
      </rPr>
      <t xml:space="preserve">UNIDAD DE MEDIDA DEL INDICADOR: 
</t>
    </r>
    <r>
      <rPr>
        <sz val="14"/>
        <color rgb="FF000000"/>
        <rFont val="Arial"/>
        <family val="2"/>
      </rPr>
      <t>Porcentaje.</t>
    </r>
  </si>
  <si>
    <r>
      <rPr>
        <b/>
        <sz val="14"/>
        <rFont val="Arial"/>
        <family val="2"/>
      </rPr>
      <t>4.2.1.1.</t>
    </r>
    <r>
      <rPr>
        <sz val="14"/>
        <rFont val="Arial"/>
        <family val="2"/>
      </rPr>
      <t xml:space="preserve"> Los grupos en situación prioritaria del Municipio  de Benito Juárez reciben atención, asistencia, apoyo y protección para su desarrollo integral, a través de un Sistema de Cuidados con perspectiva de género. </t>
    </r>
  </si>
  <si>
    <r>
      <rPr>
        <b/>
        <sz val="14"/>
        <rFont val="Arial"/>
        <family val="2"/>
      </rPr>
      <t>PPA:</t>
    </r>
    <r>
      <rPr>
        <sz val="14"/>
        <rFont val="Arial"/>
        <family val="2"/>
      </rPr>
      <t xml:space="preserve"> Porcentaje de Personas en Situación Prioritaria Atendidas por el SMDIF de BJ.
</t>
    </r>
    <r>
      <rPr>
        <b/>
        <sz val="14"/>
        <rFont val="Arial"/>
        <family val="2"/>
      </rPr>
      <t>SMDIFBJ:</t>
    </r>
    <r>
      <rPr>
        <sz val="14"/>
        <rFont val="Arial"/>
        <family val="2"/>
      </rPr>
      <t xml:space="preserve"> Sistema Municipal para el Desarrollo Integral de la Familia de Benito Juárez.</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</si>
  <si>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Personas </t>
    </r>
  </si>
  <si>
    <r>
      <rPr>
        <b/>
        <sz val="14"/>
        <rFont val="Arial"/>
        <family val="2"/>
      </rPr>
      <t>4.2.1.1.1.</t>
    </r>
    <r>
      <rPr>
        <sz val="14"/>
        <rFont val="Arial"/>
        <family val="2"/>
      </rPr>
      <t xml:space="preserve"> Propuestas, políticas, acuerdos, planes y programas que se presentan ante la Junta Directiva, Comités y Consejos fueron presentados.</t>
    </r>
  </si>
  <si>
    <r>
      <rPr>
        <b/>
        <sz val="14"/>
        <rFont val="Arial"/>
        <family val="2"/>
      </rPr>
      <t>PPAPPA</t>
    </r>
    <r>
      <rPr>
        <sz val="14"/>
        <rFont val="Arial"/>
        <family val="2"/>
      </rPr>
      <t>: Porcentaje de Propuestas, Políticas, Acuerdos, Planes y Programas Presentados.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</si>
  <si>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Propuestas, Políticas, Acuerdos, Planes y Programas. </t>
    </r>
  </si>
  <si>
    <r>
      <rPr>
        <b/>
        <sz val="14"/>
        <rFont val="Arial"/>
        <family val="2"/>
      </rPr>
      <t>PARCG:</t>
    </r>
    <r>
      <rPr>
        <sz val="14"/>
        <rFont val="Arial"/>
        <family val="2"/>
      </rPr>
      <t xml:space="preserve"> Porcentaje de  Actividades de representación, coordinación, gestión, vinculación y supervisión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</si>
  <si>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Actividades</t>
    </r>
  </si>
  <si>
    <r>
      <rPr>
        <b/>
        <sz val="14"/>
        <rFont val="Arial"/>
        <family val="2"/>
      </rPr>
      <t>PCCA</t>
    </r>
    <r>
      <rPr>
        <sz val="14"/>
        <rFont val="Arial"/>
        <family val="2"/>
      </rPr>
      <t>: Porcentaje de Contratos, Convenios, Acuerdos, Actas</t>
    </r>
    <r>
      <rPr>
        <b/>
        <sz val="14"/>
        <rFont val="Arial"/>
        <family val="2"/>
      </rPr>
      <t xml:space="preserve"> </t>
    </r>
    <r>
      <rPr>
        <sz val="14"/>
        <rFont val="Arial"/>
        <family val="2"/>
      </rPr>
      <t>Realizados.</t>
    </r>
  </si>
  <si>
    <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Contratos, Convenios, Acuerdos, Actas.</t>
    </r>
  </si>
  <si>
    <r>
      <t xml:space="preserve">4.2.1.1.1.3. </t>
    </r>
    <r>
      <rPr>
        <sz val="14"/>
        <rFont val="Arial"/>
        <family val="2"/>
      </rPr>
      <t>Realización de Procesos de Transparencia, Acceso a la Información Pública, Protección de Datos Personales, Archivo y Gestión Documental, y Cuentas Claras.</t>
    </r>
  </si>
  <si>
    <r>
      <rPr>
        <b/>
        <sz val="14"/>
        <rFont val="Arial"/>
        <family val="2"/>
      </rPr>
      <t>PPR:</t>
    </r>
    <r>
      <rPr>
        <sz val="14"/>
        <rFont val="Arial"/>
        <family val="2"/>
      </rPr>
      <t xml:space="preserve"> Porcentaje de Procesos Realizados.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</si>
  <si>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Procesos</t>
    </r>
  </si>
  <si>
    <r>
      <rPr>
        <b/>
        <sz val="14"/>
        <rFont val="Arial"/>
        <family val="2"/>
      </rPr>
      <t>4.2.1.1.1.4.</t>
    </r>
    <r>
      <rPr>
        <sz val="14"/>
        <rFont val="Arial"/>
        <family val="2"/>
      </rPr>
      <t xml:space="preserve"> Realización de acciones encaminadas a proyectar una imagen sólida e integral de la identidad de la institución, promover vinculaciones con diferentes organismos públicos y privados para gestionar patrocinios y beneficios en favor de los programas que integran el SMDIFBJ y la coordinación de actividades protocolarias interinstitucionales.
</t>
    </r>
    <r>
      <rPr>
        <b/>
        <sz val="14"/>
        <rFont val="Arial"/>
        <family val="2"/>
      </rPr>
      <t>SMDIFBJ:</t>
    </r>
    <r>
      <rPr>
        <sz val="14"/>
        <rFont val="Arial"/>
        <family val="2"/>
      </rPr>
      <t xml:space="preserve"> Sistema Municipal para el Desarrollo Integral de la Familia de Benito Juárez.</t>
    </r>
  </si>
  <si>
    <r>
      <rPr>
        <b/>
        <sz val="14"/>
        <rFont val="Arial"/>
        <family val="2"/>
      </rPr>
      <t>PAR:</t>
    </r>
    <r>
      <rPr>
        <sz val="14"/>
        <rFont val="Arial"/>
        <family val="2"/>
      </rPr>
      <t xml:space="preserve"> Porcentaje de Acciones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</si>
  <si>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Acciones.</t>
    </r>
  </si>
  <si>
    <r>
      <rPr>
        <b/>
        <sz val="14"/>
        <rFont val="Arial"/>
        <family val="2"/>
      </rPr>
      <t xml:space="preserve">4.2.1.1.1.5. </t>
    </r>
    <r>
      <rPr>
        <sz val="14"/>
        <rFont val="Arial"/>
        <family val="2"/>
      </rPr>
      <t xml:space="preserve">Elaboración de informes de los resultados de las actividades del SMDIFBJ para su presentación y difusión ante las diferentes instituciones públicas del orden Federal, Estatal y Municipal y demás autoridades correspondientes alineados al modelo de Presupuesto Basado en Resultado y del Sistema de Evaluación de Desempeño.
</t>
    </r>
    <r>
      <rPr>
        <b/>
        <sz val="14"/>
        <rFont val="Arial"/>
        <family val="2"/>
      </rPr>
      <t>SMDIFBJ:</t>
    </r>
    <r>
      <rPr>
        <sz val="14"/>
        <rFont val="Arial"/>
        <family val="2"/>
      </rPr>
      <t xml:space="preserve"> Sistema Municipal para el Desarrollo Integral de la Familia de Benito Juárez.</t>
    </r>
  </si>
  <si>
    <r>
      <rPr>
        <b/>
        <sz val="14"/>
        <rFont val="Arial"/>
        <family val="2"/>
      </rPr>
      <t>PIR:</t>
    </r>
    <r>
      <rPr>
        <sz val="14"/>
        <rFont val="Arial"/>
        <family val="2"/>
      </rPr>
      <t xml:space="preserve"> Porcentaje de Informes  Realizados.</t>
    </r>
  </si>
  <si>
    <r>
      <rPr>
        <b/>
        <sz val="14"/>
        <rFont val="Arial"/>
        <family val="2"/>
      </rPr>
      <t>UNIDAD DE MEDIDA DEI INDICADOR:</t>
    </r>
    <r>
      <rPr>
        <sz val="14"/>
        <rFont val="Arial"/>
        <family val="2"/>
      </rPr>
      <t xml:space="preserve">
Porcentaje
</t>
    </r>
    <r>
      <rPr>
        <b/>
        <sz val="14"/>
        <rFont val="Arial"/>
        <family val="2"/>
      </rPr>
      <t>UNIDAD DE MEDIDA DE LAS VARIABLES:</t>
    </r>
    <r>
      <rPr>
        <sz val="14"/>
        <rFont val="Arial"/>
        <family val="2"/>
      </rPr>
      <t xml:space="preserve">
Informes</t>
    </r>
  </si>
  <si>
    <r>
      <rPr>
        <b/>
        <sz val="14"/>
        <rFont val="Arial"/>
        <family val="2"/>
      </rPr>
      <t xml:space="preserve">4.2.1.1.1.6. </t>
    </r>
    <r>
      <rPr>
        <sz val="14"/>
        <rFont val="Arial"/>
        <family val="2"/>
      </rPr>
      <t xml:space="preserve">Difusión de los Programas y Acciones del Sistema Municipal DIF Benito Juárez. </t>
    </r>
  </si>
  <si>
    <r>
      <rPr>
        <b/>
        <sz val="14"/>
        <rFont val="Arial"/>
        <family val="2"/>
      </rPr>
      <t xml:space="preserve">PPAD: </t>
    </r>
    <r>
      <rPr>
        <sz val="14"/>
        <rFont val="Arial"/>
        <family val="2"/>
      </rPr>
      <t>Porcentaje de Programas y Acciones del Sistema DIF de Benito Juárez Difundidas.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</si>
  <si>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Programas y acciones</t>
    </r>
  </si>
  <si>
    <r>
      <rPr>
        <b/>
        <sz val="14"/>
        <rFont val="Arial"/>
        <family val="2"/>
      </rPr>
      <t>4.2.1.1.1.7.</t>
    </r>
    <r>
      <rPr>
        <sz val="14"/>
        <rFont val="Arial"/>
        <family val="2"/>
      </rPr>
      <t xml:space="preserve"> Atención a las solicitudes de logística para los eventos institucionales del SMDIFBJ, así como de eventos municipales y estatales.
</t>
    </r>
    <r>
      <rPr>
        <b/>
        <sz val="14"/>
        <rFont val="Arial"/>
        <family val="2"/>
      </rPr>
      <t>SMDIFBJ:</t>
    </r>
    <r>
      <rPr>
        <sz val="14"/>
        <rFont val="Arial"/>
        <family val="2"/>
      </rPr>
      <t xml:space="preserve"> Sistema Municipal para el Desarrollo Integral de la Familia de Benito Juárez.</t>
    </r>
  </si>
  <si>
    <r>
      <t xml:space="preserve">PSLEA: </t>
    </r>
    <r>
      <rPr>
        <sz val="14"/>
        <rFont val="Arial"/>
        <family val="2"/>
      </rPr>
      <t>Porcentaje de Solicitudes de Logística de Eventos Atendidos.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</si>
  <si>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Solicitudes</t>
    </r>
  </si>
  <si>
    <r>
      <rPr>
        <b/>
        <sz val="14"/>
        <rFont val="Arial"/>
        <family val="2"/>
      </rPr>
      <t xml:space="preserve">4.2.1.1.1.8. </t>
    </r>
    <r>
      <rPr>
        <sz val="14"/>
        <rFont val="Arial"/>
        <family val="2"/>
      </rPr>
      <t>Planeación y coordinación de la calendarización de las actividades del Voluntariado, en coordinación con la Dirección General. Representación e interrelación con  autoridades, organismos, entre otros, para llevar a cabo gestiones y mesas de trabajo.</t>
    </r>
  </si>
  <si>
    <r>
      <rPr>
        <b/>
        <sz val="14"/>
        <rFont val="Arial"/>
        <family val="2"/>
      </rPr>
      <t>PAPC:</t>
    </r>
    <r>
      <rPr>
        <sz val="14"/>
        <rFont val="Arial"/>
        <family val="2"/>
      </rPr>
      <t xml:space="preserve"> Porcentaje de  Actividades Planeadas y Coordinadas, Realizadas.</t>
    </r>
  </si>
  <si>
    <r>
      <rPr>
        <b/>
        <sz val="14"/>
        <rFont val="Arial"/>
        <family val="2"/>
      </rPr>
      <t>UNIDAD DE MEDIDA DEL INDICADOR:</t>
    </r>
    <r>
      <rPr>
        <sz val="14"/>
        <rFont val="Arial"/>
        <family val="2"/>
      </rPr>
      <t xml:space="preserve">
Porcentaje.</t>
    </r>
    <r>
      <rPr>
        <b/>
        <sz val="14"/>
        <rFont val="Arial"/>
        <family val="2"/>
      </rPr>
      <t xml:space="preserve">
UNIDAD DE MEDIDA DE LAS VARIABLES:
</t>
    </r>
    <r>
      <rPr>
        <sz val="14"/>
        <rFont val="Arial"/>
        <family val="2"/>
      </rPr>
      <t>Actividades</t>
    </r>
  </si>
  <si>
    <r>
      <rPr>
        <b/>
        <sz val="14"/>
        <rFont val="Arial"/>
        <family val="2"/>
      </rPr>
      <t>4.2.1.1.1.9</t>
    </r>
    <r>
      <rPr>
        <sz val="14"/>
        <rFont val="Arial"/>
        <family val="2"/>
      </rPr>
      <t xml:space="preserve"> Procuración de apoyos económicos, donativos y de recursos, mediante gestiones del Voluntariado ante instituciones públicas, privadas, asociaciones, entre otros, así como la organización de eventos para coadyuvar al mejoramiento de los programas y servicios del SMDIFBJ. 
</t>
    </r>
    <r>
      <rPr>
        <b/>
        <sz val="14"/>
        <rFont val="Arial"/>
        <family val="2"/>
      </rPr>
      <t>SMDIFBJ:</t>
    </r>
    <r>
      <rPr>
        <sz val="14"/>
        <rFont val="Arial"/>
        <family val="2"/>
      </rPr>
      <t xml:space="preserve"> Sistema Municipal para el Desarrollo Integral de la Familia de Benito Juárez.</t>
    </r>
  </si>
  <si>
    <r>
      <rPr>
        <b/>
        <sz val="14"/>
        <rFont val="Arial"/>
        <family val="2"/>
      </rPr>
      <t xml:space="preserve">PAERP: </t>
    </r>
    <r>
      <rPr>
        <sz val="14"/>
        <rFont val="Arial"/>
        <family val="2"/>
      </rPr>
      <t>Porcentaje de Apoyos Económicos, Donativos y de Recursos para el SMDIFBJ Procurados.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</si>
  <si>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Procuraciones</t>
    </r>
  </si>
  <si>
    <r>
      <rPr>
        <b/>
        <sz val="14"/>
        <rFont val="Arial"/>
        <family val="2"/>
      </rPr>
      <t xml:space="preserve">4.2.1.1.2. </t>
    </r>
    <r>
      <rPr>
        <sz val="14"/>
        <rFont val="Arial"/>
        <family val="2"/>
      </rPr>
      <t>Servicios y apoyos de asistencia social a los sujetos y grupos de atención prioritaria del municipio de Benito Juárez otorgados.</t>
    </r>
  </si>
  <si>
    <r>
      <rPr>
        <b/>
        <sz val="14"/>
        <rFont val="Arial"/>
        <family val="2"/>
      </rPr>
      <t>PSAO:</t>
    </r>
    <r>
      <rPr>
        <sz val="14"/>
        <rFont val="Arial"/>
        <family val="2"/>
      </rPr>
      <t xml:space="preserve"> Porcentaje de Servicios  y Apoyos de Asistencia Social Otorgados.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</si>
  <si>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Servicios y apoyos</t>
    </r>
  </si>
  <si>
    <r>
      <rPr>
        <b/>
        <sz val="14"/>
        <rFont val="Arial"/>
        <family val="2"/>
      </rPr>
      <t>4.2.1.1.2.1</t>
    </r>
    <r>
      <rPr>
        <sz val="14"/>
        <rFont val="Arial"/>
        <family val="2"/>
      </rPr>
      <t>. Entrega de apoyos de asistencia social  a personas de atención prioritaria.</t>
    </r>
  </si>
  <si>
    <r>
      <rPr>
        <b/>
        <sz val="14"/>
        <rFont val="Arial"/>
        <family val="2"/>
      </rPr>
      <t xml:space="preserve">PASE: </t>
    </r>
    <r>
      <rPr>
        <sz val="14"/>
        <rFont val="Arial"/>
        <family val="2"/>
      </rPr>
      <t>Porcentaje de Apoyos de Asistencia Social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</si>
  <si>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Apoyos</t>
    </r>
  </si>
  <si>
    <r>
      <rPr>
        <b/>
        <sz val="14"/>
        <rFont val="Arial"/>
        <family val="2"/>
      </rPr>
      <t>4.2.1.1.2.2.</t>
    </r>
    <r>
      <rPr>
        <sz val="14"/>
        <rFont val="Arial"/>
        <family val="2"/>
      </rPr>
      <t xml:space="preserve"> Realización de estudios socioeconómicos  a personas de atención prioritaria.</t>
    </r>
  </si>
  <si>
    <r>
      <rPr>
        <b/>
        <sz val="14"/>
        <rFont val="Arial"/>
        <family val="2"/>
      </rPr>
      <t xml:space="preserve">PESR: </t>
    </r>
    <r>
      <rPr>
        <sz val="14"/>
        <rFont val="Arial"/>
        <family val="2"/>
      </rPr>
      <t>Porcentaje de Estudios Socioeconómicos Realizados.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</si>
  <si>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Estudios socioeconómicos.</t>
    </r>
  </si>
  <si>
    <r>
      <rPr>
        <b/>
        <sz val="14"/>
        <color theme="1"/>
        <rFont val="Arial"/>
        <family val="2"/>
      </rPr>
      <t>4.2.1.1.2.3.</t>
    </r>
    <r>
      <rPr>
        <sz val="14"/>
        <color theme="1"/>
        <rFont val="Arial"/>
        <family val="2"/>
      </rPr>
      <t xml:space="preserve"> Recepcionar y brindar orientaciones de los trámites y servicios a las usuarias y los usuarios que acuden al SMDIFBJ y atenciones en general.
</t>
    </r>
    <r>
      <rPr>
        <b/>
        <sz val="14"/>
        <color theme="1"/>
        <rFont val="Arial"/>
        <family val="2"/>
      </rPr>
      <t>SMDIFBJ:</t>
    </r>
    <r>
      <rPr>
        <sz val="14"/>
        <color theme="1"/>
        <rFont val="Arial"/>
        <family val="2"/>
      </rPr>
      <t xml:space="preserve"> Sistema Municipal para el Desarrollo Integral de la Familia de Benito Juárez.</t>
    </r>
  </si>
  <si>
    <r>
      <rPr>
        <b/>
        <sz val="14"/>
        <color theme="1"/>
        <rFont val="Arial"/>
        <family val="2"/>
      </rPr>
      <t>POAB:</t>
    </r>
    <r>
      <rPr>
        <sz val="14"/>
        <color theme="1"/>
        <rFont val="Arial"/>
        <family val="2"/>
      </rPr>
      <t xml:space="preserve"> Porcentaje de Orientaciones y Atenciones Brindadas.</t>
    </r>
  </si>
  <si>
    <r>
      <rPr>
        <b/>
        <sz val="14"/>
        <rFont val="Arial"/>
        <family val="2"/>
      </rPr>
      <t xml:space="preserve">UNIDAD DE MEDIDA DEL INDICADOR:
</t>
    </r>
    <r>
      <rPr>
        <sz val="14"/>
        <rFont val="Arial"/>
        <family val="2"/>
      </rPr>
      <t xml:space="preserve">Porcentaje.
</t>
    </r>
    <r>
      <rPr>
        <b/>
        <sz val="14"/>
        <rFont val="Arial"/>
        <family val="2"/>
      </rPr>
      <t>UNIDAD DE MEDIDA DE LAS VARIABLES:</t>
    </r>
    <r>
      <rPr>
        <sz val="14"/>
        <rFont val="Arial"/>
        <family val="2"/>
      </rPr>
      <t xml:space="preserve">
Orientaciones y Atenciones.</t>
    </r>
  </si>
  <si>
    <r>
      <rPr>
        <b/>
        <sz val="14"/>
        <rFont val="Arial"/>
        <family val="2"/>
      </rPr>
      <t>4.2.1.1.3.</t>
    </r>
    <r>
      <rPr>
        <sz val="14"/>
        <rFont val="Arial"/>
        <family val="2"/>
      </rPr>
      <t xml:space="preserve"> Procedimientos administrativos para las diferentes áreas del SMDIFBJ realizados.
</t>
    </r>
    <r>
      <rPr>
        <b/>
        <sz val="14"/>
        <rFont val="Arial"/>
        <family val="2"/>
      </rPr>
      <t>SMDIFBJ:</t>
    </r>
    <r>
      <rPr>
        <sz val="14"/>
        <rFont val="Arial"/>
        <family val="2"/>
      </rPr>
      <t xml:space="preserve"> Sistema Municipal para el Desarrollo Integral de la Familia de Benito Juárez.</t>
    </r>
  </si>
  <si>
    <r>
      <rPr>
        <b/>
        <sz val="14"/>
        <rFont val="Arial"/>
        <family val="2"/>
      </rPr>
      <t xml:space="preserve">PPAR: </t>
    </r>
    <r>
      <rPr>
        <sz val="14"/>
        <rFont val="Arial"/>
        <family val="2"/>
      </rPr>
      <t>Porcentaje de Procedimientos Administrativos  Realizados.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</si>
  <si>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Procedimientos Administrativos.</t>
    </r>
  </si>
  <si>
    <r>
      <t xml:space="preserve">4.2.1.1.3.1. </t>
    </r>
    <r>
      <rPr>
        <sz val="14"/>
        <rFont val="Arial"/>
        <family val="2"/>
      </rPr>
      <t>Realización de reportes contables, presupuestarios y financieros para la integración de la cuenta pública.</t>
    </r>
  </si>
  <si>
    <r>
      <t>PRCPFE:</t>
    </r>
    <r>
      <rPr>
        <sz val="14"/>
        <rFont val="Arial"/>
        <family val="2"/>
      </rPr>
      <t xml:space="preserve"> Porcentaje de Reportes Contables, Presupuestarios y Financieros Elaborados</t>
    </r>
    <r>
      <rPr>
        <b/>
        <sz val="14"/>
        <rFont val="Arial"/>
        <family val="2"/>
      </rPr>
      <t>.</t>
    </r>
  </si>
  <si>
    <r>
      <t xml:space="preserve">UNIDAD DE MEDIDA DEL INDICADOR:
</t>
    </r>
    <r>
      <rPr>
        <sz val="14"/>
        <rFont val="Arial"/>
        <family val="2"/>
      </rPr>
      <t>Porcentaje.</t>
    </r>
    <r>
      <rPr>
        <b/>
        <sz val="14"/>
        <rFont val="Arial"/>
        <family val="2"/>
      </rPr>
      <t xml:space="preserve">
UNIDAD DE MEDIDA DE LAS VARIABLES:
</t>
    </r>
    <r>
      <rPr>
        <sz val="14"/>
        <rFont val="Arial"/>
        <family val="2"/>
      </rPr>
      <t>Reportes</t>
    </r>
  </si>
  <si>
    <r>
      <rPr>
        <b/>
        <sz val="14"/>
        <rFont val="Arial"/>
        <family val="2"/>
      </rPr>
      <t>4.2.1.1.3.2.</t>
    </r>
    <r>
      <rPr>
        <sz val="14"/>
        <rFont val="Arial"/>
        <family val="2"/>
      </rPr>
      <t xml:space="preserve"> Elaboración de cédulas nominales quincenales por medio de un control de incidencias.</t>
    </r>
  </si>
  <si>
    <r>
      <rPr>
        <b/>
        <sz val="14"/>
        <rFont val="Arial"/>
        <family val="2"/>
      </rPr>
      <t>PCNE:</t>
    </r>
    <r>
      <rPr>
        <sz val="14"/>
        <rFont val="Arial"/>
        <family val="2"/>
      </rPr>
      <t xml:space="preserve"> Porcentaje de Cédulas Nominales Elaboradas.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</si>
  <si>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Cédulas nominales.</t>
    </r>
  </si>
  <si>
    <r>
      <rPr>
        <b/>
        <sz val="14"/>
        <rFont val="Arial"/>
        <family val="2"/>
      </rPr>
      <t>4.2.1.1.3.3.</t>
    </r>
    <r>
      <rPr>
        <sz val="14"/>
        <rFont val="Arial"/>
        <family val="2"/>
      </rPr>
      <t xml:space="preserve"> Capacitación interna al personal de conformidad a la legislación aplicable en el Sistema Municipal DIF Benito Juárez alineados al programa de sistema de cuidados.</t>
    </r>
  </si>
  <si>
    <r>
      <rPr>
        <b/>
        <sz val="14"/>
        <rFont val="Arial"/>
        <family val="2"/>
      </rPr>
      <t>PCC:</t>
    </r>
    <r>
      <rPr>
        <sz val="14"/>
        <rFont val="Arial"/>
        <family val="2"/>
      </rPr>
      <t xml:space="preserve"> Porcentaje de Colaboradores Capacitados.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</si>
  <si>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Colaboradores.</t>
    </r>
  </si>
  <si>
    <r>
      <rPr>
        <b/>
        <sz val="14"/>
        <rFont val="Arial"/>
        <family val="2"/>
      </rPr>
      <t>PCB:</t>
    </r>
    <r>
      <rPr>
        <sz val="14"/>
        <rFont val="Arial"/>
        <family val="2"/>
      </rPr>
      <t xml:space="preserve"> Porcentaje de Capacitaciones Brindadas.</t>
    </r>
  </si>
  <si>
    <r>
      <t xml:space="preserve">UNIDAD DE MEDIDA DEL INDICADOR:
</t>
    </r>
    <r>
      <rPr>
        <sz val="14"/>
        <rFont val="Arial"/>
        <family val="2"/>
      </rPr>
      <t>Porcentaje.</t>
    </r>
    <r>
      <rPr>
        <b/>
        <sz val="14"/>
        <rFont val="Arial"/>
        <family val="2"/>
      </rPr>
      <t xml:space="preserve">
UNIDAD DE MEDIDA DE LAS VARIABLES:
</t>
    </r>
    <r>
      <rPr>
        <sz val="14"/>
        <rFont val="Arial"/>
        <family val="2"/>
      </rPr>
      <t>Capacitaciones.</t>
    </r>
  </si>
  <si>
    <r>
      <rPr>
        <b/>
        <sz val="14"/>
        <rFont val="Arial"/>
        <family val="2"/>
      </rPr>
      <t xml:space="preserve">4.2.1.1.3.4. </t>
    </r>
    <r>
      <rPr>
        <sz val="14"/>
        <rFont val="Arial"/>
        <family val="2"/>
      </rPr>
      <t>Elaboración de inventarios de bienes, muebles e inmuebles del SMDIFBJ para su adecuado control y verificación.</t>
    </r>
  </si>
  <si>
    <r>
      <rPr>
        <b/>
        <sz val="14"/>
        <rFont val="Arial"/>
        <family val="2"/>
      </rPr>
      <t>PIE:</t>
    </r>
    <r>
      <rPr>
        <sz val="14"/>
        <rFont val="Arial"/>
        <family val="2"/>
      </rPr>
      <t xml:space="preserve"> Porcentaje de Inventarios de bienes muebles e inmuebles Elaborados.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</si>
  <si>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Inventarios.</t>
    </r>
  </si>
  <si>
    <r>
      <rPr>
        <b/>
        <sz val="14"/>
        <rFont val="Arial"/>
        <family val="2"/>
      </rPr>
      <t>4.2.1.1.3.5.</t>
    </r>
    <r>
      <rPr>
        <sz val="14"/>
        <rFont val="Arial"/>
        <family val="2"/>
      </rPr>
      <t xml:space="preserve"> Entrega de suministros de bienes, insumos, materiales y servicios para la operación del SMDIFBJ.</t>
    </r>
  </si>
  <si>
    <r>
      <rPr>
        <b/>
        <sz val="14"/>
        <rFont val="Arial"/>
        <family val="2"/>
      </rPr>
      <t>PSE:</t>
    </r>
    <r>
      <rPr>
        <sz val="14"/>
        <rFont val="Arial"/>
        <family val="2"/>
      </rPr>
      <t xml:space="preserve"> Porcentaje de  Suministros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</si>
  <si>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Suministros.</t>
    </r>
  </si>
  <si>
    <r>
      <rPr>
        <b/>
        <sz val="14"/>
        <rFont val="Arial"/>
        <family val="2"/>
      </rPr>
      <t>4.2.1.1.3.6.</t>
    </r>
    <r>
      <rPr>
        <sz val="14"/>
        <rFont val="Arial"/>
        <family val="2"/>
      </rPr>
      <t xml:space="preserve"> Realización de servicios de mantenimiento y reparación del parque vehicular  del SMDIFBJ para  la preservación, cuidado, control y verificación del parque vehicular.</t>
    </r>
  </si>
  <si>
    <r>
      <rPr>
        <b/>
        <sz val="14"/>
        <rFont val="Arial"/>
        <family val="2"/>
      </rPr>
      <t>PSPVR:</t>
    </r>
    <r>
      <rPr>
        <sz val="14"/>
        <rFont val="Arial"/>
        <family val="2"/>
      </rPr>
      <t xml:space="preserve"> Porcentaje de Servicios de mantenimiento y reparación del Parque Vehicular Realizados.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</si>
  <si>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Servicios</t>
    </r>
  </si>
  <si>
    <r>
      <rPr>
        <b/>
        <sz val="14"/>
        <rFont val="Arial"/>
        <family val="2"/>
      </rPr>
      <t>4.2.1.1.3.7.</t>
    </r>
    <r>
      <rPr>
        <sz val="14"/>
        <rFont val="Arial"/>
        <family val="2"/>
      </rPr>
      <t xml:space="preserve"> Realización de servicios a los equipos de cómputo, líneas telefónicas y red informática para su correcto funcionamiento  y operación.
</t>
    </r>
    <r>
      <rPr>
        <b/>
        <sz val="14"/>
        <rFont val="Arial"/>
        <family val="2"/>
      </rPr>
      <t>Servicios:</t>
    </r>
    <r>
      <rPr>
        <sz val="14"/>
        <rFont val="Arial"/>
        <family val="2"/>
      </rPr>
      <t xml:space="preserve"> Mantenimiento, Reparación y Revisión.</t>
    </r>
  </si>
  <si>
    <r>
      <rPr>
        <b/>
        <sz val="14"/>
        <rFont val="Arial"/>
        <family val="2"/>
      </rPr>
      <t xml:space="preserve">PSR: </t>
    </r>
    <r>
      <rPr>
        <sz val="14"/>
        <rFont val="Arial"/>
        <family val="2"/>
      </rPr>
      <t>Porcentaje de Servicios Realizados.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</si>
  <si>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Servicios.</t>
    </r>
  </si>
  <si>
    <r>
      <rPr>
        <b/>
        <sz val="14"/>
        <rFont val="Arial"/>
        <family val="2"/>
      </rPr>
      <t xml:space="preserve">4.2.1.1.3.8 </t>
    </r>
    <r>
      <rPr>
        <sz val="14"/>
        <rFont val="Arial"/>
        <family val="2"/>
      </rPr>
      <t xml:space="preserve">Realización de servicios a los inmuebles que son propiedad del SMDIFBJ  para tenerlos en optimas condiciones y brindar a los usuarios servicios en instalaciones dignas y confortables.
</t>
    </r>
    <r>
      <rPr>
        <b/>
        <sz val="14"/>
        <rFont val="Arial"/>
        <family val="2"/>
      </rPr>
      <t>Servicios:</t>
    </r>
    <r>
      <rPr>
        <sz val="14"/>
        <rFont val="Arial"/>
        <family val="2"/>
      </rPr>
      <t xml:space="preserve"> Mantenimiento, reparación, remodelación, limpieza y vigilancia.</t>
    </r>
  </si>
  <si>
    <r>
      <t xml:space="preserve">PSR: </t>
    </r>
    <r>
      <rPr>
        <sz val="14"/>
        <rFont val="Arial"/>
        <family val="2"/>
      </rPr>
      <t>Porcentaje de Servicios Realizados.</t>
    </r>
  </si>
  <si>
    <r>
      <t xml:space="preserve">UNIDAD DE MEDIDA DEL INDICADOR:
</t>
    </r>
    <r>
      <rPr>
        <sz val="14"/>
        <rFont val="Arial"/>
        <family val="2"/>
      </rPr>
      <t>Porcentaje.</t>
    </r>
    <r>
      <rPr>
        <b/>
        <sz val="14"/>
        <rFont val="Arial"/>
        <family val="2"/>
      </rPr>
      <t xml:space="preserve">
UNIDAD DE MEDIDA DE LAS VARIABLES:</t>
    </r>
    <r>
      <rPr>
        <sz val="14"/>
        <rFont val="Arial"/>
        <family val="2"/>
      </rPr>
      <t xml:space="preserve">
Servicios</t>
    </r>
  </si>
  <si>
    <r>
      <rPr>
        <b/>
        <sz val="14"/>
        <rFont val="Arial"/>
        <family val="2"/>
      </rPr>
      <t>4.2.1.1.4.</t>
    </r>
    <r>
      <rPr>
        <sz val="14"/>
        <rFont val="Arial"/>
        <family val="2"/>
      </rPr>
      <t xml:space="preserve"> Donativos a las áreas del SMDIFBJ, Asociaciones Civiles y personas de atención prioritaria entregados.
</t>
    </r>
    <r>
      <rPr>
        <b/>
        <sz val="14"/>
        <rFont val="Arial"/>
        <family val="2"/>
      </rPr>
      <t>SMDIFBJ:</t>
    </r>
    <r>
      <rPr>
        <sz val="14"/>
        <rFont val="Arial"/>
        <family val="2"/>
      </rPr>
      <t xml:space="preserve"> Sistema Municipal para el Desarrollo Integral de la Familia de Benito Juárez.</t>
    </r>
  </si>
  <si>
    <r>
      <t xml:space="preserve">PDE: </t>
    </r>
    <r>
      <rPr>
        <sz val="14"/>
        <rFont val="Arial"/>
        <family val="2"/>
      </rPr>
      <t>Porcentaje de Donativos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</si>
  <si>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Donativos Entregados</t>
    </r>
  </si>
  <si>
    <r>
      <rPr>
        <b/>
        <sz val="14"/>
        <rFont val="Arial"/>
        <family val="2"/>
      </rPr>
      <t>4.2.1.1.4.1.</t>
    </r>
    <r>
      <rPr>
        <sz val="14"/>
        <rFont val="Arial"/>
        <family val="2"/>
      </rPr>
      <t xml:space="preserve"> Recepción de donativos en especie o monetario.</t>
    </r>
  </si>
  <si>
    <r>
      <rPr>
        <b/>
        <sz val="14"/>
        <rFont val="Arial"/>
        <family val="2"/>
      </rPr>
      <t>PDR:</t>
    </r>
    <r>
      <rPr>
        <sz val="14"/>
        <rFont val="Arial"/>
        <family val="2"/>
      </rPr>
      <t xml:space="preserve"> Porcentaje de Donativos Recibidos.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</si>
  <si>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Donativos Recibidos.</t>
    </r>
  </si>
  <si>
    <r>
      <rPr>
        <b/>
        <sz val="14"/>
        <rFont val="Arial"/>
        <family val="2"/>
      </rPr>
      <t>4.2.1.1.4.2</t>
    </r>
    <r>
      <rPr>
        <sz val="14"/>
        <rFont val="Arial"/>
        <family val="2"/>
      </rPr>
      <t>. Participación de Instituciones públicas, privadas, fundaciones, asociaciones, empresas socialmente responsables y sociedad civil que entregan donativos al SMDIF BJ.</t>
    </r>
  </si>
  <si>
    <r>
      <rPr>
        <b/>
        <sz val="14"/>
        <rFont val="Arial"/>
        <family val="2"/>
      </rPr>
      <t xml:space="preserve">PIFAESP: </t>
    </r>
    <r>
      <rPr>
        <sz val="14"/>
        <rFont val="Arial"/>
        <family val="2"/>
      </rPr>
      <t>Porcentaje de Instituciones Públicas y Privadas, Fundaciones, Asociaciones, Empresas Socialmente Responsables y la Sociedad Civil Participantes.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</si>
  <si>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Instituciones públicas y privadas, Fundaciones, Asociaciones, Empresas Socialmente Responsables y la Sociedad Civil .</t>
    </r>
  </si>
  <si>
    <r>
      <rPr>
        <b/>
        <sz val="14"/>
        <rFont val="Arial"/>
        <family val="2"/>
      </rPr>
      <t>4.2.1.1.5.</t>
    </r>
    <r>
      <rPr>
        <sz val="14"/>
        <rFont val="Arial"/>
        <family val="2"/>
      </rPr>
      <t xml:space="preserve"> Atenciones para la prevención de riesgos psicosociales mediante la concientización y actividades lúdicas que permitan la solución de conflictos a través de la cultura de la paz y los derechos de NNA, brindadas.
</t>
    </r>
    <r>
      <rPr>
        <b/>
        <sz val="14"/>
        <rFont val="Arial"/>
        <family val="2"/>
      </rPr>
      <t xml:space="preserve">NNA: </t>
    </r>
    <r>
      <rPr>
        <sz val="14"/>
        <rFont val="Arial"/>
        <family val="2"/>
      </rPr>
      <t>Niñas, Niños y Adolescentes.</t>
    </r>
  </si>
  <si>
    <r>
      <t xml:space="preserve">PAPRPB: </t>
    </r>
    <r>
      <rPr>
        <sz val="14"/>
        <rFont val="Arial"/>
        <family val="2"/>
      </rPr>
      <t>Porcentaje de Atenciones para la Prevención de Riesgos Psicosociales Brindadas.</t>
    </r>
  </si>
  <si>
    <r>
      <rPr>
        <b/>
        <sz val="14"/>
        <rFont val="Arial"/>
        <family val="2"/>
      </rPr>
      <t>UNIDAD DE MEDIDA DEL INDICADOR:</t>
    </r>
    <r>
      <rPr>
        <sz val="14"/>
        <rFont val="Arial"/>
        <family val="2"/>
      </rPr>
      <t xml:space="preserve">
Porcentaje.</t>
    </r>
    <r>
      <rPr>
        <b/>
        <sz val="14"/>
        <rFont val="Arial"/>
        <family val="2"/>
      </rPr>
      <t xml:space="preserve">
UNIDAD DE MEDIDA DE LAS VARIABLES:
</t>
    </r>
    <r>
      <rPr>
        <sz val="14"/>
        <rFont val="Arial"/>
        <family val="2"/>
      </rPr>
      <t>Atenciones</t>
    </r>
  </si>
  <si>
    <r>
      <t xml:space="preserve">4.2.1.1.5.1. </t>
    </r>
    <r>
      <rPr>
        <sz val="14"/>
        <rFont val="Arial"/>
        <family val="2"/>
      </rPr>
      <t>Realización de acciones de la cultura de la paz para mejorar la comunicación, las relaciones familiares y sociales, así como acciones educativas enfocadas en los derechos de NNA de la "Red de Impulsores de la Transformación".</t>
    </r>
  </si>
  <si>
    <r>
      <t xml:space="preserve">PACDR:  </t>
    </r>
    <r>
      <rPr>
        <sz val="14"/>
        <rFont val="Arial"/>
        <family val="2"/>
      </rPr>
      <t>Porcentaje de Acciones de la Cultura de la Paz y Derechos de NNA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</si>
  <si>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Acciones </t>
    </r>
  </si>
  <si>
    <r>
      <rPr>
        <b/>
        <sz val="14"/>
        <rFont val="Arial"/>
        <family val="2"/>
      </rPr>
      <t>4.2.1.1.5.2.</t>
    </r>
    <r>
      <rPr>
        <sz val="14"/>
        <rFont val="Arial"/>
        <family val="2"/>
      </rPr>
      <t xml:space="preserve"> Realización de actividades de prevención de riesgos psicosociales dirigido a NNA y adultos y que viven en el municipio de Benito Juárez en situación prioritaria.</t>
    </r>
  </si>
  <si>
    <r>
      <rPr>
        <b/>
        <sz val="14"/>
        <rFont val="Arial"/>
        <family val="2"/>
      </rPr>
      <t>PAPRPR:</t>
    </r>
    <r>
      <rPr>
        <sz val="14"/>
        <rFont val="Arial"/>
        <family val="2"/>
      </rPr>
      <t xml:space="preserve"> Porcentaje de Actividades de Prevención de Riesgos Psicosociales, Realizadas.</t>
    </r>
  </si>
  <si>
    <r>
      <t xml:space="preserve">UNIDAD DE MEDIDA DEL INDICADOR:
</t>
    </r>
    <r>
      <rPr>
        <sz val="14"/>
        <rFont val="Arial"/>
        <family val="2"/>
      </rPr>
      <t>Porcentaje</t>
    </r>
    <r>
      <rPr>
        <b/>
        <sz val="14"/>
        <rFont val="Arial"/>
        <family val="2"/>
      </rPr>
      <t xml:space="preserve">.
UNIDAD DE MEDIDA DE LAS VARIABLES:
</t>
    </r>
    <r>
      <rPr>
        <sz val="14"/>
        <rFont val="Arial"/>
        <family val="2"/>
      </rPr>
      <t>Actividades</t>
    </r>
  </si>
  <si>
    <r>
      <t xml:space="preserve">4.2.1.1.5.3. </t>
    </r>
    <r>
      <rPr>
        <sz val="14"/>
        <rFont val="Arial"/>
        <family val="2"/>
      </rPr>
      <t>Realización de</t>
    </r>
    <r>
      <rPr>
        <b/>
        <sz val="14"/>
        <rFont val="Arial"/>
        <family val="2"/>
      </rPr>
      <t xml:space="preserve"> </t>
    </r>
    <r>
      <rPr>
        <sz val="14"/>
        <rFont val="Arial"/>
        <family val="2"/>
      </rPr>
      <t>entregas de estímulo a la educación, alimentación y salud.</t>
    </r>
  </si>
  <si>
    <r>
      <rPr>
        <b/>
        <sz val="14"/>
        <rFont val="Arial"/>
        <family val="2"/>
      </rPr>
      <t>PEEAS</t>
    </r>
    <r>
      <rPr>
        <sz val="14"/>
        <rFont val="Arial"/>
        <family val="2"/>
      </rPr>
      <t>: Porcentaje de Estímulo a la Educación, Alimentación y Salud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</si>
  <si>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Estímulos</t>
    </r>
  </si>
  <si>
    <r>
      <rPr>
        <b/>
        <sz val="14"/>
        <rFont val="Arial"/>
        <family val="2"/>
      </rPr>
      <t>4.2.1.1.5.4.</t>
    </r>
    <r>
      <rPr>
        <sz val="14"/>
        <rFont val="Arial"/>
        <family val="2"/>
      </rPr>
      <t xml:space="preserve"> Impartición de acciones de  prevención del delito dirigido a NNA y personas adultas fomentando la cultura de la legalidad. 
</t>
    </r>
    <r>
      <rPr>
        <b/>
        <sz val="14"/>
        <rFont val="Arial"/>
        <family val="2"/>
      </rPr>
      <t>Acciones:</t>
    </r>
    <r>
      <rPr>
        <sz val="14"/>
        <rFont val="Arial"/>
        <family val="2"/>
      </rPr>
      <t xml:space="preserve"> Pláticas, ferias, brigadas y eventos.</t>
    </r>
  </si>
  <si>
    <r>
      <rPr>
        <b/>
        <sz val="14"/>
        <rFont val="Arial"/>
        <family val="2"/>
      </rPr>
      <t>PAI:</t>
    </r>
    <r>
      <rPr>
        <sz val="14"/>
        <rFont val="Arial"/>
        <family val="2"/>
      </rPr>
      <t xml:space="preserve"> Porcentaje de Acciones de Prevención del Delito Impartidas.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</si>
  <si>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Acciones</t>
    </r>
  </si>
  <si>
    <r>
      <rPr>
        <b/>
        <sz val="14"/>
        <rFont val="Arial"/>
        <family val="2"/>
      </rPr>
      <t>4.2.1.1.5.5.</t>
    </r>
    <r>
      <rPr>
        <sz val="14"/>
        <rFont val="Arial"/>
        <family val="2"/>
      </rPr>
      <t xml:space="preserve"> Ejecución de acciones de recreación, cultura y deportes, para niñas, niños, adolescentes y personas adultas.
</t>
    </r>
    <r>
      <rPr>
        <b/>
        <sz val="14"/>
        <rFont val="Arial"/>
        <family val="2"/>
      </rPr>
      <t>Acciones:</t>
    </r>
    <r>
      <rPr>
        <sz val="14"/>
        <rFont val="Arial"/>
        <family val="2"/>
      </rPr>
      <t xml:space="preserve"> Clases, eventos, actividades, concursos y torneos.</t>
    </r>
  </si>
  <si>
    <r>
      <t xml:space="preserve">PARCD: </t>
    </r>
    <r>
      <rPr>
        <sz val="14"/>
        <rFont val="Arial"/>
        <family val="2"/>
      </rPr>
      <t>Porcentaje de Acciones de Recreación, Cultura y Deporte Realizadas.</t>
    </r>
  </si>
  <si>
    <r>
      <rPr>
        <b/>
        <sz val="14"/>
        <rFont val="Arial"/>
        <family val="2"/>
      </rPr>
      <t>4.2.1.1.6.</t>
    </r>
    <r>
      <rPr>
        <sz val="14"/>
        <rFont val="Arial"/>
        <family val="2"/>
      </rPr>
      <t xml:space="preserve"> Servicios de escuela de tiempo completo (CADI), para niñas y niños de un año y siete meses a cuatro años once meses de edad, de cuidadoras y cuidadores trabajadores, brindados.
</t>
    </r>
    <r>
      <rPr>
        <b/>
        <sz val="14"/>
        <rFont val="Arial"/>
        <family val="2"/>
      </rPr>
      <t xml:space="preserve">CADI: </t>
    </r>
    <r>
      <rPr>
        <sz val="14"/>
        <rFont val="Arial"/>
        <family val="2"/>
      </rPr>
      <t>Centro Asistencial de Desarrollo Infantil.</t>
    </r>
  </si>
  <si>
    <r>
      <t xml:space="preserve">PSETCB: </t>
    </r>
    <r>
      <rPr>
        <sz val="14"/>
        <rFont val="Arial"/>
        <family val="2"/>
      </rPr>
      <t>Porcentaje de Servicios de escuela de tiempo completo Brindados.</t>
    </r>
  </si>
  <si>
    <r>
      <rPr>
        <b/>
        <sz val="14"/>
        <rFont val="Arial"/>
        <family val="2"/>
      </rPr>
      <t>4.2.1.1.6.1.</t>
    </r>
    <r>
      <rPr>
        <sz val="14"/>
        <rFont val="Arial"/>
        <family val="2"/>
      </rPr>
      <t xml:space="preserve"> Realización de actividades educativas en los CADI
Actividades Educativas: sociales, culturales, deportivas, recreativas, inclusivas y formativas.</t>
    </r>
  </si>
  <si>
    <r>
      <t xml:space="preserve">PAR: </t>
    </r>
    <r>
      <rPr>
        <sz val="14"/>
        <rFont val="Arial"/>
        <family val="2"/>
      </rPr>
      <t>Porcentaje de Actividades Educativas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</si>
  <si>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Actividades</t>
    </r>
  </si>
  <si>
    <r>
      <rPr>
        <b/>
        <sz val="14"/>
        <rFont val="Arial"/>
        <family val="2"/>
      </rPr>
      <t>4.2.1.1.6.2.</t>
    </r>
    <r>
      <rPr>
        <sz val="14"/>
        <rFont val="Arial"/>
        <family val="2"/>
      </rPr>
      <t xml:space="preserve"> Realización de entregas de raciones de comida para las niñas y niños inscritos en los Centros Asistenciales de Desarrollo Infantil.</t>
    </r>
  </si>
  <si>
    <r>
      <rPr>
        <b/>
        <sz val="14"/>
        <rFont val="Arial"/>
        <family val="2"/>
      </rPr>
      <t>PRE:</t>
    </r>
    <r>
      <rPr>
        <sz val="14"/>
        <rFont val="Arial"/>
        <family val="2"/>
      </rPr>
      <t xml:space="preserve"> Porcentaje de Raciones de Comida Entregadas.</t>
    </r>
  </si>
  <si>
    <r>
      <rPr>
        <b/>
        <sz val="14"/>
        <rFont val="Arial"/>
        <family val="2"/>
      </rP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 xml:space="preserve">
Raciones.</t>
    </r>
  </si>
  <si>
    <r>
      <rPr>
        <b/>
        <sz val="14"/>
        <rFont val="Arial"/>
        <family val="2"/>
      </rPr>
      <t xml:space="preserve">4.2.1.1.6.3. </t>
    </r>
    <r>
      <rPr>
        <sz val="14"/>
        <rFont val="Arial"/>
        <family val="2"/>
      </rPr>
      <t>Supervisión de los Centros de  Atención Infantil  que se encuentran registrados en la plataforma RENCAI del Municipio de Benito Juárez</t>
    </r>
    <r>
      <rPr>
        <b/>
        <sz val="14"/>
        <rFont val="Arial"/>
        <family val="2"/>
      </rPr>
      <t xml:space="preserve">                                                
RENCAI: </t>
    </r>
    <r>
      <rPr>
        <sz val="14"/>
        <rFont val="Arial"/>
        <family val="2"/>
      </rPr>
      <t>Registro Nacional de los Centros de Atención Infantil.</t>
    </r>
  </si>
  <si>
    <r>
      <t xml:space="preserve">PSR: </t>
    </r>
    <r>
      <rPr>
        <sz val="14"/>
        <rFont val="Arial"/>
        <family val="2"/>
      </rPr>
      <t>Porcentaje de Supervisiones Realizadas.</t>
    </r>
  </si>
  <si>
    <r>
      <t>UNIDAD DE MEDIDA DEL INDICADOR:</t>
    </r>
    <r>
      <rPr>
        <sz val="14"/>
        <rFont val="Arial"/>
        <family val="2"/>
      </rPr>
      <t xml:space="preserve"> 
Porcentaje.
</t>
    </r>
    <r>
      <rPr>
        <b/>
        <sz val="14"/>
        <rFont val="Arial"/>
        <family val="2"/>
      </rPr>
      <t xml:space="preserve">UNIDAD DE MEDIDA DE LAS VARIABLES:
</t>
    </r>
    <r>
      <rPr>
        <sz val="14"/>
        <rFont val="Arial"/>
        <family val="2"/>
      </rPr>
      <t>Supervisiones</t>
    </r>
  </si>
  <si>
    <r>
      <rPr>
        <b/>
        <sz val="14"/>
        <rFont val="Arial"/>
        <family val="2"/>
      </rPr>
      <t xml:space="preserve">4.2.1.1.7. </t>
    </r>
    <r>
      <rPr>
        <sz val="14"/>
        <rFont val="Arial"/>
        <family val="2"/>
      </rPr>
      <t xml:space="preserve">Servicios de asistencia social y jurídicos, dirigidos a NNA víctimas de maltrato, así como a la ciudadanía benitojuarense en situación de violencia familiar brindados.
</t>
    </r>
    <r>
      <rPr>
        <b/>
        <sz val="14"/>
        <rFont val="Arial"/>
        <family val="2"/>
      </rPr>
      <t>NNA:</t>
    </r>
    <r>
      <rPr>
        <sz val="14"/>
        <rFont val="Arial"/>
        <family val="2"/>
      </rPr>
      <t xml:space="preserve"> Niñas, Niños y Adolescentes.</t>
    </r>
  </si>
  <si>
    <r>
      <rPr>
        <b/>
        <sz val="14"/>
        <rFont val="Arial"/>
        <family val="2"/>
      </rPr>
      <t>PSB:</t>
    </r>
    <r>
      <rPr>
        <sz val="14"/>
        <rFont val="Arial"/>
        <family val="2"/>
      </rPr>
      <t xml:space="preserve"> Porcentaje de Servicios de Asistencia Social y Jurídicos  Brindados.</t>
    </r>
  </si>
  <si>
    <r>
      <t xml:space="preserve">UNIDAD DE MEDIDA DEL INDICADOR: 
</t>
    </r>
    <r>
      <rPr>
        <sz val="14"/>
        <rFont val="Arial"/>
        <family val="2"/>
      </rPr>
      <t>Porcentaje.</t>
    </r>
    <r>
      <rPr>
        <b/>
        <sz val="14"/>
        <rFont val="Arial"/>
        <family val="2"/>
      </rPr>
      <t xml:space="preserve">
UNIDAD DE MEDIA DE LAS VARIABLES: 
</t>
    </r>
    <r>
      <rPr>
        <sz val="14"/>
        <rFont val="Arial"/>
        <family val="2"/>
      </rPr>
      <t>Servicios.</t>
    </r>
  </si>
  <si>
    <r>
      <rPr>
        <b/>
        <sz val="14"/>
        <rFont val="Arial"/>
        <family val="2"/>
      </rPr>
      <t>4.2.1.1.7.1.</t>
    </r>
    <r>
      <rPr>
        <sz val="14"/>
        <rFont val="Arial"/>
        <family val="2"/>
      </rPr>
      <t xml:space="preserve"> Acciones de protección y planes de restitución de derechos para NNA  víctimas de maltrato, por la Delegación de la Procuraduría de Protección de NNA y la Familia, así como la "Unidad Especializada para la Atención Integral de NNA en Situación de Riesgo", con representación y acompañamiento a las instancias foráneas.
</t>
    </r>
    <r>
      <rPr>
        <b/>
        <sz val="14"/>
        <rFont val="Arial"/>
        <family val="2"/>
      </rPr>
      <t>Instancias foráneas:</t>
    </r>
    <r>
      <rPr>
        <sz val="14"/>
        <rFont val="Arial"/>
        <family val="2"/>
      </rPr>
      <t xml:space="preserve"> Juzgados Orales, Tradicionales, Familiares, Penales y la Fiscalía General).</t>
    </r>
  </si>
  <si>
    <r>
      <rPr>
        <b/>
        <sz val="14"/>
        <rFont val="Arial"/>
        <family val="2"/>
      </rPr>
      <t>PAPRDR:</t>
    </r>
    <r>
      <rPr>
        <sz val="14"/>
        <rFont val="Arial"/>
        <family val="2"/>
      </rPr>
      <t xml:space="preserve"> Porcentaje de Acciones de Protección y Restitución de Derechos Realizadas</t>
    </r>
  </si>
  <si>
    <r>
      <t xml:space="preserve">UNIDAD DE MEDIDA DEL INDICADOR: 
</t>
    </r>
    <r>
      <rPr>
        <sz val="14"/>
        <rFont val="Arial"/>
        <family val="2"/>
      </rPr>
      <t>Porcentaje.</t>
    </r>
    <r>
      <rPr>
        <b/>
        <sz val="14"/>
        <rFont val="Arial"/>
        <family val="2"/>
      </rPr>
      <t xml:space="preserve">
UNIDAD DE MEDIA DE LAS VARIABLES: 
</t>
    </r>
    <r>
      <rPr>
        <sz val="14"/>
        <rFont val="Arial"/>
        <family val="2"/>
      </rPr>
      <t>Acciones</t>
    </r>
  </si>
  <si>
    <r>
      <rPr>
        <b/>
        <sz val="14"/>
        <rFont val="Arial"/>
        <family val="2"/>
      </rPr>
      <t>4.2.1.1.7.2.</t>
    </r>
    <r>
      <rPr>
        <sz val="14"/>
        <rFont val="Arial"/>
        <family val="2"/>
      </rPr>
      <t xml:space="preserve"> Atenciones jurídicas y de asistencia social a la ciudadanía benitojuarense en situación de violencia familiar.</t>
    </r>
  </si>
  <si>
    <r>
      <rPr>
        <b/>
        <sz val="14"/>
        <rFont val="Arial"/>
        <family val="2"/>
      </rPr>
      <t>PAJASR:</t>
    </r>
    <r>
      <rPr>
        <sz val="14"/>
        <rFont val="Arial"/>
        <family val="2"/>
      </rPr>
      <t xml:space="preserve"> Porcentaje de Atenciones Jurídicas y de Asistencia Social Realizadas.</t>
    </r>
  </si>
  <si>
    <r>
      <t xml:space="preserve">UNIDAD DE MEDIDA DEL INDICADOR: 
</t>
    </r>
    <r>
      <rPr>
        <sz val="14"/>
        <rFont val="Arial"/>
        <family val="2"/>
      </rPr>
      <t>Porcentaje.</t>
    </r>
    <r>
      <rPr>
        <b/>
        <sz val="14"/>
        <rFont val="Arial"/>
        <family val="2"/>
      </rPr>
      <t xml:space="preserve">
UNIDAD DE MEDIA DE LAS VARIABLES: 
</t>
    </r>
    <r>
      <rPr>
        <sz val="14"/>
        <rFont val="Arial"/>
        <family val="2"/>
      </rPr>
      <t>Atenciones</t>
    </r>
  </si>
  <si>
    <r>
      <rPr>
        <b/>
        <sz val="14"/>
        <rFont val="Arial"/>
        <family val="2"/>
      </rPr>
      <t>4.2.1.1.7.3.</t>
    </r>
    <r>
      <rPr>
        <sz val="14"/>
        <rFont val="Arial"/>
        <family val="2"/>
      </rPr>
      <t xml:space="preserve"> Servicios de Trabajo Social en atención, orientación, seguimiento, acompañamiento y visitas domiciliarias e institucionales requeridas por instancias foráneas, o por la atención a las demandas sociales.</t>
    </r>
  </si>
  <si>
    <r>
      <rPr>
        <b/>
        <sz val="14"/>
        <rFont val="Arial"/>
        <family val="2"/>
      </rPr>
      <t>PSTS:</t>
    </r>
    <r>
      <rPr>
        <sz val="14"/>
        <rFont val="Arial"/>
        <family val="2"/>
      </rPr>
      <t xml:space="preserve"> Porcentaje de Servicios de Trabajo Social Realizados.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</si>
  <si>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Servicios</t>
    </r>
  </si>
  <si>
    <r>
      <rPr>
        <b/>
        <sz val="14"/>
        <rFont val="Arial"/>
        <family val="2"/>
      </rPr>
      <t>4.2.1.1.7.4.</t>
    </r>
    <r>
      <rPr>
        <sz val="14"/>
        <rFont val="Arial"/>
        <family val="2"/>
      </rPr>
      <t xml:space="preserve"> Atención psicológica a familias, personas, víctimas o generadoras de violencia, y acompañamiento psicológico en atención a instancias jurídicas foráneas.</t>
    </r>
  </si>
  <si>
    <r>
      <rPr>
        <b/>
        <sz val="14"/>
        <rFont val="Arial"/>
        <family val="2"/>
      </rPr>
      <t>PAPR:</t>
    </r>
    <r>
      <rPr>
        <sz val="14"/>
        <rFont val="Arial"/>
        <family val="2"/>
      </rPr>
      <t xml:space="preserve"> Porcentaje de Atenciones Psicológicas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</si>
  <si>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Atenciones.</t>
    </r>
  </si>
  <si>
    <r>
      <t xml:space="preserve">4.2.1.1.8. </t>
    </r>
    <r>
      <rPr>
        <sz val="14"/>
        <rFont val="Arial"/>
        <family val="2"/>
      </rPr>
      <t>Servicios integrales del Centro de Asistencia Social para la protección de los derechos de las niñas, niños y adolescentes migrantes, acompañados, no acompañados, separados otorgados.</t>
    </r>
    <r>
      <rPr>
        <b/>
        <sz val="14"/>
        <rFont val="Arial"/>
        <family val="2"/>
      </rPr>
      <t xml:space="preserve">
CASNNAM: </t>
    </r>
    <r>
      <rPr>
        <sz val="14"/>
        <rFont val="Arial"/>
        <family val="2"/>
      </rPr>
      <t>Centro de Asistencia Social</t>
    </r>
    <r>
      <rPr>
        <b/>
        <sz val="14"/>
        <rFont val="Arial"/>
        <family val="2"/>
      </rPr>
      <t xml:space="preserve">
</t>
    </r>
    <r>
      <rPr>
        <sz val="14"/>
        <rFont val="Arial"/>
        <family val="2"/>
      </rPr>
      <t>para</t>
    </r>
    <r>
      <rPr>
        <b/>
        <sz val="14"/>
        <rFont val="Arial"/>
        <family val="2"/>
      </rPr>
      <t xml:space="preserve"> </t>
    </r>
    <r>
      <rPr>
        <sz val="14"/>
        <rFont val="Arial"/>
        <family val="2"/>
      </rPr>
      <t xml:space="preserve">Niñas, Niños y Adolescentes Migrantes.
</t>
    </r>
    <r>
      <rPr>
        <b/>
        <sz val="14"/>
        <rFont val="Arial"/>
        <family val="2"/>
      </rPr>
      <t xml:space="preserve">NNA: </t>
    </r>
    <r>
      <rPr>
        <sz val="14"/>
        <rFont val="Arial"/>
        <family val="2"/>
      </rPr>
      <t>Niñas, Niños y Adolescentes</t>
    </r>
  </si>
  <si>
    <r>
      <t xml:space="preserve">PSIO: </t>
    </r>
    <r>
      <rPr>
        <sz val="14"/>
        <rFont val="Arial"/>
        <family val="2"/>
      </rPr>
      <t>Porcentaje de Servicios Integrales Otorgados.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</si>
  <si>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Servicios Integrales.</t>
    </r>
  </si>
  <si>
    <r>
      <t>4.2.1.1.8.1.</t>
    </r>
    <r>
      <rPr>
        <sz val="14"/>
        <rFont val="Arial"/>
        <family val="2"/>
      </rPr>
      <t xml:space="preserve"> Elaboración de expedientes para el control de los ingresos de NNA migrantes y acompañantes albergados en el CASNNAM.</t>
    </r>
  </si>
  <si>
    <r>
      <t xml:space="preserve">PEIE: </t>
    </r>
    <r>
      <rPr>
        <sz val="14"/>
        <rFont val="Arial"/>
        <family val="2"/>
      </rPr>
      <t>Porcentaje de Expedientes de Ingreso Elaborados.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</si>
  <si>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Expediente de Ingreso.</t>
    </r>
  </si>
  <si>
    <r>
      <t>4.2.1.1.8.2.</t>
    </r>
    <r>
      <rPr>
        <sz val="14"/>
        <rFont val="Arial"/>
        <family val="2"/>
      </rPr>
      <t xml:space="preserve"> Atenciones integrales (médicas, psicológicas, trabajo social y jurídicas) para NNA y acompañantes migrantes albergados en el CASNNAM.</t>
    </r>
  </si>
  <si>
    <r>
      <t>PAIR:</t>
    </r>
    <r>
      <rPr>
        <sz val="14"/>
        <rFont val="Arial"/>
        <family val="2"/>
      </rPr>
      <t xml:space="preserve"> Porcentaje de Atenciones Integrales Realizadas.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</si>
  <si>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Atenciones integrales.</t>
    </r>
  </si>
  <si>
    <r>
      <t>4.2.1.1.8.3.</t>
    </r>
    <r>
      <rPr>
        <sz val="14"/>
        <rFont val="Arial"/>
        <family val="2"/>
      </rPr>
      <t xml:space="preserve"> Entregas de insumos para uso personal (vestido, calzado, blancos y artículos de higiene y limpieza) para NNA migrantes y acompañantes albergados en el CASNNAM.</t>
    </r>
  </si>
  <si>
    <r>
      <t>PIUE:</t>
    </r>
    <r>
      <rPr>
        <sz val="14"/>
        <rFont val="Arial"/>
        <family val="2"/>
      </rPr>
      <t xml:space="preserve"> Porcentaje de Insumos para Uso Entregados.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</si>
  <si>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Insumos de uso.</t>
    </r>
  </si>
  <si>
    <r>
      <t xml:space="preserve">4.2.1.1.8.4. </t>
    </r>
    <r>
      <rPr>
        <sz val="14"/>
        <rFont val="Arial"/>
        <family val="2"/>
      </rPr>
      <t>Entregas de insumos para consumo (alimentos y medicamentos) para NNA migrantes y acompañantes albergados en el CASNNAM.</t>
    </r>
  </si>
  <si>
    <r>
      <t>PICE:</t>
    </r>
    <r>
      <rPr>
        <sz val="14"/>
        <rFont val="Arial"/>
        <family val="2"/>
      </rPr>
      <t xml:space="preserve"> Porcentaje de Insumos para consumo Entregados.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</si>
  <si>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Insumos de consumo.</t>
    </r>
  </si>
  <si>
    <r>
      <t xml:space="preserve">4.2.1.1.8.5. </t>
    </r>
    <r>
      <rPr>
        <sz val="14"/>
        <rFont val="Arial"/>
        <family val="2"/>
      </rPr>
      <t>Ejecución de actividades recreativas, lúdicas, deportivas, educativas y formativas para NNA migrantes y acompañantes del CASNNAM.</t>
    </r>
  </si>
  <si>
    <r>
      <t xml:space="preserve">PARR: </t>
    </r>
    <r>
      <rPr>
        <sz val="14"/>
        <rFont val="Arial"/>
        <family val="2"/>
      </rPr>
      <t>Porcentaje de Actividades Recreativas, Lúdicas, Deportivas, Educativas y Formativas Realizadas.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</si>
  <si>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Actividades.</t>
    </r>
  </si>
  <si>
    <r>
      <rPr>
        <b/>
        <sz val="14"/>
        <rFont val="Arial"/>
        <family val="2"/>
      </rPr>
      <t xml:space="preserve">4.2.1.1.9. </t>
    </r>
    <r>
      <rPr>
        <sz val="14"/>
        <rFont val="Arial"/>
        <family val="2"/>
      </rPr>
      <t xml:space="preserve">Servicios de atención integral  (Atención médica, psicológica, alimentación, vestido, esparcimiento, capacitación, educación, etc.) para salvaguardar la integridad física y emocional de NNA  ingresados en la CATNNA brindados.
</t>
    </r>
    <r>
      <rPr>
        <b/>
        <sz val="14"/>
        <rFont val="Arial"/>
        <family val="2"/>
      </rPr>
      <t xml:space="preserve">CATNNA: </t>
    </r>
    <r>
      <rPr>
        <sz val="14"/>
        <rFont val="Arial"/>
        <family val="2"/>
      </rPr>
      <t xml:space="preserve">Casa de Asistencia Temporal para Niñas, Niños y Adolescentes.
</t>
    </r>
    <r>
      <rPr>
        <b/>
        <sz val="14"/>
        <rFont val="Arial"/>
        <family val="2"/>
      </rPr>
      <t xml:space="preserve">NNA: </t>
    </r>
    <r>
      <rPr>
        <sz val="14"/>
        <rFont val="Arial"/>
        <family val="2"/>
      </rPr>
      <t>Niñas, Niños y Adolescentes.</t>
    </r>
  </si>
  <si>
    <r>
      <t xml:space="preserve">PSAIB: </t>
    </r>
    <r>
      <rPr>
        <sz val="14"/>
        <rFont val="Arial"/>
        <family val="2"/>
      </rPr>
      <t>Porcentaje de Servicios de Atención Integral Brindados.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</si>
  <si>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Atenciones.</t>
    </r>
  </si>
  <si>
    <r>
      <rPr>
        <b/>
        <sz val="14"/>
        <rFont val="Arial"/>
        <family val="2"/>
      </rPr>
      <t>4.2.1.1.9.1.</t>
    </r>
    <r>
      <rPr>
        <sz val="14"/>
        <rFont val="Arial"/>
        <family val="2"/>
      </rPr>
      <t xml:space="preserve"> Elaboración de Expedientes para el control de ingresos de niñas, niños y adolescentes en la CATNNA.</t>
    </r>
  </si>
  <si>
    <r>
      <rPr>
        <b/>
        <sz val="14"/>
        <rFont val="Arial"/>
        <family val="2"/>
      </rPr>
      <t xml:space="preserve">PECIE: </t>
    </r>
    <r>
      <rPr>
        <sz val="14"/>
        <rFont val="Arial"/>
        <family val="2"/>
      </rPr>
      <t>Porcentaje de Expedientes para el Control de Ingresos Elaborados.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</si>
  <si>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Expedientes</t>
    </r>
  </si>
  <si>
    <r>
      <rPr>
        <b/>
        <sz val="14"/>
        <rFont val="Arial"/>
        <family val="2"/>
      </rPr>
      <t>4.2.1.1.9.2.</t>
    </r>
    <r>
      <rPr>
        <sz val="14"/>
        <rFont val="Arial"/>
        <family val="2"/>
      </rPr>
      <t xml:space="preserve"> Realización de acompañamientos a niñas, niños y adolescentes a diferentes órganos institucionales Foráneos
</t>
    </r>
    <r>
      <rPr>
        <b/>
        <sz val="14"/>
        <rFont val="Arial"/>
        <family val="2"/>
      </rPr>
      <t>Órganos Institucionales foráneos:</t>
    </r>
    <r>
      <rPr>
        <sz val="14"/>
        <rFont val="Arial"/>
        <family val="2"/>
      </rPr>
      <t xml:space="preserve"> Juzgados Orales, Tradicionales, Familiares, Penales, Fiscalía General, Hospitales, Laboratorios, etc.</t>
    </r>
  </si>
  <si>
    <r>
      <rPr>
        <b/>
        <sz val="14"/>
        <rFont val="Arial"/>
        <family val="2"/>
      </rPr>
      <t>PAOIR:</t>
    </r>
    <r>
      <rPr>
        <sz val="14"/>
        <rFont val="Arial"/>
        <family val="2"/>
      </rPr>
      <t xml:space="preserve"> Porcentaje de Acompañamientos a Órganos Institucionales Foráneos Realizados.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</si>
  <si>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Acompañamientos</t>
    </r>
  </si>
  <si>
    <r>
      <rPr>
        <b/>
        <sz val="14"/>
        <rFont val="Arial"/>
        <family val="2"/>
      </rPr>
      <t xml:space="preserve">4.2.1.1.9.3. </t>
    </r>
    <r>
      <rPr>
        <sz val="14"/>
        <rFont val="Arial"/>
        <family val="2"/>
      </rPr>
      <t>Realización de actividades complementarias (recreativas, lúdicas, deportivas, educativas y formativas) en la CATNNA.</t>
    </r>
  </si>
  <si>
    <r>
      <rPr>
        <b/>
        <sz val="14"/>
        <rFont val="Arial"/>
        <family val="2"/>
      </rPr>
      <t xml:space="preserve">PACR: </t>
    </r>
    <r>
      <rPr>
        <sz val="14"/>
        <rFont val="Arial"/>
        <family val="2"/>
      </rPr>
      <t>Porcentaje de Actividades Complementarias Realizadas.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</si>
  <si>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Actividades</t>
    </r>
  </si>
  <si>
    <r>
      <rPr>
        <b/>
        <sz val="14"/>
        <rFont val="Arial"/>
        <family val="2"/>
      </rPr>
      <t xml:space="preserve">4.2.1.1.9.4. </t>
    </r>
    <r>
      <rPr>
        <sz val="14"/>
        <rFont val="Arial"/>
        <family val="2"/>
      </rPr>
      <t>Entrega de insumos para uso personal (vestido, calzado, blancos, artículos de higiene personal y limpieza) para las niñas, niños y adolescentes alojados en la CATNNA.</t>
    </r>
  </si>
  <si>
    <r>
      <rPr>
        <b/>
        <sz val="14"/>
        <rFont val="Arial"/>
        <family val="2"/>
      </rPr>
      <t>PIUE:</t>
    </r>
    <r>
      <rPr>
        <sz val="14"/>
        <rFont val="Arial"/>
        <family val="2"/>
      </rPr>
      <t xml:space="preserve"> Porcentaje de Insumos para Uso Entregados.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</si>
  <si>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Insumos para uso.</t>
    </r>
  </si>
  <si>
    <r>
      <rPr>
        <b/>
        <sz val="14"/>
        <rFont val="Arial"/>
        <family val="2"/>
      </rPr>
      <t xml:space="preserve">4.2.1.1.9.5. </t>
    </r>
    <r>
      <rPr>
        <sz val="14"/>
        <rFont val="Arial"/>
        <family val="2"/>
      </rPr>
      <t>Entrega de insumos para consumo personal, como son alimentos y medicamentos para NNA de la CATNNA.</t>
    </r>
  </si>
  <si>
    <r>
      <rPr>
        <b/>
        <sz val="14"/>
        <rFont val="Arial"/>
        <family val="2"/>
      </rPr>
      <t>PICE:</t>
    </r>
    <r>
      <rPr>
        <sz val="14"/>
        <rFont val="Arial"/>
        <family val="2"/>
      </rPr>
      <t xml:space="preserve"> Porcentaje de Insumos para Consumo Personal, Entregados.</t>
    </r>
  </si>
  <si>
    <r>
      <rPr>
        <b/>
        <sz val="14"/>
        <rFont val="Arial"/>
        <family val="2"/>
      </rPr>
      <t>4.2.1.1.10.</t>
    </r>
    <r>
      <rPr>
        <sz val="14"/>
        <rFont val="Arial"/>
        <family val="2"/>
      </rPr>
      <t xml:space="preserve"> Servicios de prevención y atención para un entorno libre de violencia en mujeres y hombres generadores o víctimas de violencia realizadas en el CEPAV, Brindados.
</t>
    </r>
    <r>
      <rPr>
        <b/>
        <sz val="14"/>
        <rFont val="Arial"/>
        <family val="2"/>
      </rPr>
      <t>CEPAV:</t>
    </r>
    <r>
      <rPr>
        <sz val="14"/>
        <rFont val="Arial"/>
        <family val="2"/>
      </rPr>
      <t xml:space="preserve"> Centro Especializado para la Atención a la Violencia.</t>
    </r>
  </si>
  <si>
    <r>
      <rPr>
        <b/>
        <sz val="14"/>
        <rFont val="Arial"/>
        <family val="2"/>
      </rPr>
      <t>PSPAR</t>
    </r>
    <r>
      <rPr>
        <sz val="14"/>
        <rFont val="Arial"/>
        <family val="2"/>
      </rPr>
      <t>: Porcentaje de Servicios de Prevención y Atención para un Entorno Libre de Violencia Realizados.</t>
    </r>
  </si>
  <si>
    <r>
      <rPr>
        <b/>
        <sz val="14"/>
        <rFont val="Arial"/>
        <family val="2"/>
      </rPr>
      <t xml:space="preserve">UNIDAD DE MEDIDA DEL INDICADOR:
</t>
    </r>
    <r>
      <rPr>
        <sz val="14"/>
        <rFont val="Arial"/>
        <family val="2"/>
      </rPr>
      <t xml:space="preserve">Porcentaje.
</t>
    </r>
    <r>
      <rPr>
        <b/>
        <sz val="14"/>
        <rFont val="Arial"/>
        <family val="2"/>
      </rPr>
      <t>UNIDAD DE MEDIDA DE LAS VARIABLES:</t>
    </r>
    <r>
      <rPr>
        <sz val="14"/>
        <rFont val="Arial"/>
        <family val="2"/>
      </rPr>
      <t xml:space="preserve">
Servicios</t>
    </r>
  </si>
  <si>
    <r>
      <rPr>
        <b/>
        <sz val="14"/>
        <rFont val="Arial"/>
        <family val="2"/>
      </rPr>
      <t>4.2.1.1.10.1.</t>
    </r>
    <r>
      <rPr>
        <sz val="14"/>
        <rFont val="Arial"/>
        <family val="2"/>
      </rPr>
      <t xml:space="preserve"> Realización de atenciones multidisciplinarias (Servicios jurídicos, psicológicos y de trabajo social) a personas generadoras o víctimas de violencia en el CEPAV.</t>
    </r>
  </si>
  <si>
    <r>
      <rPr>
        <b/>
        <sz val="14"/>
        <rFont val="Arial"/>
        <family val="2"/>
      </rPr>
      <t xml:space="preserve">PAMR: </t>
    </r>
    <r>
      <rPr>
        <sz val="14"/>
        <rFont val="Arial"/>
        <family val="2"/>
      </rPr>
      <t>Porcentaje de Atenciones Multidisciplinarias Realizadas.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</si>
  <si>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 xml:space="preserve">
Atenciones</t>
    </r>
  </si>
  <si>
    <r>
      <rPr>
        <b/>
        <sz val="14"/>
        <rFont val="Arial"/>
        <family val="2"/>
      </rPr>
      <t>4.2.1.1.10.2.</t>
    </r>
    <r>
      <rPr>
        <sz val="14"/>
        <rFont val="Arial"/>
        <family val="2"/>
      </rPr>
      <t xml:space="preserve"> Impartición de capacitaciones en temas para la concientización y prevención de la violencia en todas sus modalidades para las mujeres y los hombres del Municipio de Benito Juárez.</t>
    </r>
  </si>
  <si>
    <r>
      <rPr>
        <b/>
        <sz val="14"/>
        <rFont val="Arial"/>
        <family val="2"/>
      </rPr>
      <t>PCCP:</t>
    </r>
    <r>
      <rPr>
        <sz val="14"/>
        <rFont val="Arial"/>
        <family val="2"/>
      </rPr>
      <t xml:space="preserve"> Porcentaje de Capacitaciones para la Concientización y Prevención de la Violencia Impartidas.</t>
    </r>
  </si>
  <si>
    <r>
      <rPr>
        <b/>
        <sz val="14"/>
        <rFont val="Arial"/>
        <family val="2"/>
      </rPr>
      <t xml:space="preserve">UNIDAD DE MEDIDA DEL INDICADOR:
</t>
    </r>
    <r>
      <rPr>
        <sz val="14"/>
        <rFont val="Arial"/>
        <family val="2"/>
      </rPr>
      <t xml:space="preserve"> Porcentaje.
</t>
    </r>
    <r>
      <rPr>
        <b/>
        <sz val="14"/>
        <rFont val="Arial"/>
        <family val="2"/>
      </rPr>
      <t xml:space="preserve">UNIDAD DE MEDIDA DE LAS VARIABLES: </t>
    </r>
    <r>
      <rPr>
        <sz val="14"/>
        <rFont val="Arial"/>
        <family val="2"/>
      </rPr>
      <t xml:space="preserve">
 Capacitaciones</t>
    </r>
  </si>
  <si>
    <r>
      <rPr>
        <b/>
        <sz val="14"/>
        <rFont val="Arial"/>
        <family val="2"/>
      </rPr>
      <t>4.2.1.1.10.3.</t>
    </r>
    <r>
      <rPr>
        <sz val="14"/>
        <rFont val="Arial"/>
        <family val="2"/>
      </rPr>
      <t xml:space="preserve"> Impartición de capacitaciones para el autoempleo a mujeres receptoras de violencia en cualquiera de sus modalidades.</t>
    </r>
  </si>
  <si>
    <r>
      <rPr>
        <b/>
        <sz val="14"/>
        <rFont val="Arial"/>
        <family val="2"/>
      </rPr>
      <t>PCI:</t>
    </r>
    <r>
      <rPr>
        <sz val="14"/>
        <rFont val="Arial"/>
        <family val="2"/>
      </rPr>
      <t xml:space="preserve"> Porcentaje de Capacitaciones para el Autoempleo Impartidas.</t>
    </r>
  </si>
  <si>
    <r>
      <rPr>
        <b/>
        <sz val="14"/>
        <rFont val="Arial"/>
        <family val="2"/>
      </rP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 xml:space="preserve">
Capacitaciones</t>
    </r>
  </si>
  <si>
    <r>
      <rPr>
        <b/>
        <sz val="14"/>
        <rFont val="Arial"/>
        <family val="2"/>
      </rPr>
      <t>4.2.1.1.11.</t>
    </r>
    <r>
      <rPr>
        <sz val="14"/>
        <rFont val="Arial"/>
        <family val="2"/>
      </rPr>
      <t xml:space="preserve"> Atenciones a la población de atención prioritaria para contribuir al  desarrollo social y el mejoramiento de las condiciones de vida con brigadas asistenciales y eventos, realizadas.</t>
    </r>
  </si>
  <si>
    <r>
      <rPr>
        <b/>
        <sz val="14"/>
        <rFont val="Arial"/>
        <family val="2"/>
      </rPr>
      <t xml:space="preserve">PAB:  </t>
    </r>
    <r>
      <rPr>
        <sz val="14"/>
        <rFont val="Arial"/>
        <family val="2"/>
      </rPr>
      <t>Porcentaje  de Atenciones brindadas.</t>
    </r>
  </si>
  <si>
    <r>
      <rPr>
        <b/>
        <sz val="14"/>
        <rFont val="Arial"/>
        <family val="2"/>
      </rPr>
      <t>4.2.1.1.11.1.</t>
    </r>
    <r>
      <rPr>
        <sz val="14"/>
        <rFont val="Arial"/>
        <family val="2"/>
      </rPr>
      <t xml:space="preserve"> Realización de actividades, brigadas y eventos que fomentan el fortalecimiento del desarrollo social y el desarrollo comunitario de la población de atención prioritaria.</t>
    </r>
  </si>
  <si>
    <r>
      <rPr>
        <b/>
        <sz val="14"/>
        <rFont val="Arial"/>
        <family val="2"/>
      </rPr>
      <t>PABER:</t>
    </r>
    <r>
      <rPr>
        <sz val="14"/>
        <rFont val="Arial"/>
        <family val="2"/>
      </rPr>
      <t xml:space="preserve"> Porcentaje de Actividades, Brigadas y Eventos Realizados.</t>
    </r>
  </si>
  <si>
    <r>
      <rPr>
        <b/>
        <sz val="14"/>
        <rFont val="Arial"/>
        <family val="2"/>
      </rPr>
      <t>UNIDAD DE MEDIDA DEL INDICADOR:</t>
    </r>
    <r>
      <rPr>
        <sz val="14"/>
        <rFont val="Arial"/>
        <family val="2"/>
      </rPr>
      <t xml:space="preserve">
Porcentaje.
</t>
    </r>
    <r>
      <rPr>
        <b/>
        <sz val="14"/>
        <rFont val="Arial"/>
        <family val="2"/>
      </rPr>
      <t xml:space="preserve">
UNIDAD DE MEDIDA DE LAS VARIABLES:</t>
    </r>
    <r>
      <rPr>
        <sz val="14"/>
        <rFont val="Arial"/>
        <family val="2"/>
      </rPr>
      <t xml:space="preserve">
Actividades, brigadas eventos.</t>
    </r>
  </si>
  <si>
    <r>
      <t>4.2.1.1.12.</t>
    </r>
    <r>
      <rPr>
        <sz val="14"/>
        <rFont val="Arial"/>
        <family val="2"/>
      </rPr>
      <t xml:space="preserve"> Atenciones para el autoempleo en los CDC y en el Centro de Emprendimiento y Desarrollo Humano para las Juventudes, operando un sistema  de cuidados para alcanzar el bienestar económico y social en la población, realizadas.
</t>
    </r>
    <r>
      <rPr>
        <b/>
        <sz val="14"/>
        <rFont val="Arial"/>
        <family val="2"/>
      </rPr>
      <t xml:space="preserve">CDC: </t>
    </r>
    <r>
      <rPr>
        <sz val="14"/>
        <rFont val="Arial"/>
        <family val="2"/>
      </rPr>
      <t>Centros de Desarrollo Comunitario.</t>
    </r>
  </si>
  <si>
    <r>
      <t>PAAR:</t>
    </r>
    <r>
      <rPr>
        <sz val="14"/>
        <rFont val="Arial"/>
        <family val="2"/>
      </rPr>
      <t xml:space="preserve"> Porcentaje de Atenciones para el Autoempleo Realizadas.</t>
    </r>
  </si>
  <si>
    <r>
      <t>UNIDAD DE MEDIDA DEL INDICADOR:</t>
    </r>
    <r>
      <rPr>
        <sz val="14"/>
        <rFont val="Arial"/>
        <family val="2"/>
      </rPr>
      <t xml:space="preserve">
Porcentaje.
</t>
    </r>
    <r>
      <rPr>
        <b/>
        <sz val="14"/>
        <rFont val="Arial"/>
        <family val="2"/>
      </rPr>
      <t>UNIDAD DE MEDIDA DE LAS VARIABLES:</t>
    </r>
    <r>
      <rPr>
        <sz val="14"/>
        <rFont val="Arial"/>
        <family val="2"/>
      </rPr>
      <t xml:space="preserve">
Atenciones </t>
    </r>
  </si>
  <si>
    <r>
      <rPr>
        <b/>
        <sz val="14"/>
        <color theme="1"/>
        <rFont val="Arial"/>
        <family val="2"/>
      </rPr>
      <t>4.2.1.1.12.1.</t>
    </r>
    <r>
      <rPr>
        <sz val="14"/>
        <color theme="1"/>
        <rFont val="Arial"/>
        <family val="2"/>
      </rPr>
      <t xml:space="preserve"> Realización de Capacitaciones para el autoempleo, actividades recreativas y educativas  con un sistema de cuidados, dirigida a las mujeres y hombres de atención prioritaria del Municipio de Benito Juárez.</t>
    </r>
  </si>
  <si>
    <r>
      <rPr>
        <b/>
        <sz val="14"/>
        <color theme="1"/>
        <rFont val="Arial"/>
        <family val="2"/>
      </rPr>
      <t>PCAR:</t>
    </r>
    <r>
      <rPr>
        <sz val="14"/>
        <color theme="1"/>
        <rFont val="Arial"/>
        <family val="2"/>
      </rPr>
      <t xml:space="preserve"> Porcentaje de Capacitaciones, Actividades Recreativas y Educativas Realizadas.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</si>
  <si>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 xml:space="preserve">Capacitaciones, Actividades Recreativas y Culturales. </t>
    </r>
  </si>
  <si>
    <r>
      <rPr>
        <b/>
        <sz val="14"/>
        <color rgb="FF000000"/>
        <rFont val="Arial"/>
        <family val="2"/>
      </rPr>
      <t>4.2.1.1.12.2.</t>
    </r>
    <r>
      <rPr>
        <sz val="14"/>
        <color rgb="FF000000"/>
        <rFont val="Arial"/>
        <family val="2"/>
      </rPr>
      <t xml:space="preserve"> Realización de eventos para la entrega de constancias con validez oficial para las personas que concluyeron su capacitación en el ICAT, CECATI y CDC.</t>
    </r>
  </si>
  <si>
    <r>
      <rPr>
        <b/>
        <sz val="14"/>
        <color rgb="FF000000"/>
        <rFont val="Arial"/>
        <family val="2"/>
      </rPr>
      <t>PECR:</t>
    </r>
    <r>
      <rPr>
        <sz val="14"/>
        <color rgb="FF000000"/>
        <rFont val="Arial"/>
        <family val="2"/>
      </rPr>
      <t xml:space="preserve"> Porcentaje  de Eventos  de Entregas de Constancias Realizados.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</si>
  <si>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Eventos</t>
    </r>
  </si>
  <si>
    <r>
      <rPr>
        <b/>
        <sz val="14"/>
        <rFont val="Arial"/>
        <family val="2"/>
      </rPr>
      <t xml:space="preserve"> 4.2.1.1.13. </t>
    </r>
    <r>
      <rPr>
        <sz val="14"/>
        <rFont val="Arial"/>
        <family val="2"/>
      </rPr>
      <t>Atenciones  para el fortalecimiento del desarrollo social y el desarrollo comunitario en favor de las personas y grupos que se encuentran en zonas prioritarias brindadas.</t>
    </r>
  </si>
  <si>
    <r>
      <t xml:space="preserve">PAB: </t>
    </r>
    <r>
      <rPr>
        <sz val="14"/>
        <rFont val="Arial"/>
        <family val="2"/>
      </rPr>
      <t>Porcentaje de Atenciones  Brindadas.</t>
    </r>
  </si>
  <si>
    <r>
      <t xml:space="preserve">UNIDAD DE MEDIDA DEL INDICADOR:
</t>
    </r>
    <r>
      <rPr>
        <sz val="14"/>
        <rFont val="Arial"/>
        <family val="2"/>
      </rPr>
      <t>Porcentaje.</t>
    </r>
    <r>
      <rPr>
        <b/>
        <sz val="14"/>
        <rFont val="Arial"/>
        <family val="2"/>
      </rPr>
      <t xml:space="preserve">
UNIDAD DE MEDIDA DE LAS VARIABLES:
</t>
    </r>
    <r>
      <rPr>
        <sz val="14"/>
        <rFont val="Arial"/>
        <family val="2"/>
      </rPr>
      <t>Atenciones.</t>
    </r>
  </si>
  <si>
    <r>
      <t>4.2.1.1.13.1.</t>
    </r>
    <r>
      <rPr>
        <sz val="14"/>
        <rFont val="Arial"/>
        <family val="2"/>
      </rPr>
      <t xml:space="preserve"> Realización de eventos que fomentan el autoempleo para las personas que son capacitadas en los CDC.</t>
    </r>
  </si>
  <si>
    <r>
      <t xml:space="preserve">PEAR: </t>
    </r>
    <r>
      <rPr>
        <sz val="14"/>
        <rFont val="Arial"/>
        <family val="2"/>
      </rPr>
      <t>Porcentaje de Eventos que fomentan el Autoempleo, Realizados.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</si>
  <si>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Eventos.</t>
    </r>
  </si>
  <si>
    <r>
      <t>4.2.1.1.13.2.</t>
    </r>
    <r>
      <rPr>
        <sz val="14"/>
        <rFont val="Arial"/>
        <family val="2"/>
      </rPr>
      <t xml:space="preserve"> Implementación de  talleres  para el autoempleo dirigido a las personas adultas mayores en el Centro de Emprendimiento y Desarrollo Humano para las personas Adultas Mayores, que les permita mejorar su calidad de vida.</t>
    </r>
  </si>
  <si>
    <r>
      <t>PTAR:</t>
    </r>
    <r>
      <rPr>
        <sz val="14"/>
        <rFont val="Arial"/>
        <family val="2"/>
      </rPr>
      <t xml:space="preserve"> Porcentaje de Talleres de capacitación para el Autoempleo Realizados.</t>
    </r>
  </si>
  <si>
    <r>
      <t>UNIDAD DE MEDIDA DEL INDICADOR:</t>
    </r>
    <r>
      <rPr>
        <sz val="14"/>
        <rFont val="Arial"/>
        <family val="2"/>
      </rPr>
      <t xml:space="preserve">
Porcentaje.
</t>
    </r>
    <r>
      <rPr>
        <b/>
        <sz val="14"/>
        <rFont val="Arial"/>
        <family val="2"/>
      </rPr>
      <t>UNIDAD DE MEDIDA DE LAS VARIABLES:</t>
    </r>
    <r>
      <rPr>
        <sz val="14"/>
        <rFont val="Arial"/>
        <family val="2"/>
      </rPr>
      <t xml:space="preserve"> 
Talleres.</t>
    </r>
  </si>
  <si>
    <r>
      <t xml:space="preserve">4.2.1.1.13.3 </t>
    </r>
    <r>
      <rPr>
        <sz val="14"/>
        <rFont val="Arial"/>
        <family val="2"/>
      </rPr>
      <t>Realización de Actividades de regularización y físicas, dirigidas a niñas y niños en situación prioritaria del programa "La llave es la clave", en el CDC de la Región 235.</t>
    </r>
  </si>
  <si>
    <r>
      <t xml:space="preserve">PAR: </t>
    </r>
    <r>
      <rPr>
        <sz val="14"/>
        <rFont val="Arial"/>
        <family val="2"/>
      </rPr>
      <t>Porcentaje de Actividades de  Regularización y Físicas Realizadas.</t>
    </r>
  </si>
  <si>
    <r>
      <t>UNIDAD DE MEDIDA DEL INDICADOR:</t>
    </r>
    <r>
      <rPr>
        <sz val="14"/>
        <rFont val="Arial"/>
        <family val="2"/>
      </rPr>
      <t xml:space="preserve">
Porcentaje.
</t>
    </r>
    <r>
      <rPr>
        <b/>
        <sz val="14"/>
        <rFont val="Arial"/>
        <family val="2"/>
      </rPr>
      <t xml:space="preserve">UNIDAD DE MEDIDA DE LAS VARIABLES: 
</t>
    </r>
    <r>
      <rPr>
        <sz val="14"/>
        <rFont val="Arial"/>
        <family val="2"/>
      </rPr>
      <t>Actividades.</t>
    </r>
  </si>
  <si>
    <r>
      <rPr>
        <b/>
        <sz val="14"/>
        <rFont val="Arial"/>
        <family val="2"/>
      </rPr>
      <t>4.2.1.1.13.4.</t>
    </r>
    <r>
      <rPr>
        <sz val="14"/>
        <rFont val="Arial"/>
        <family val="2"/>
      </rPr>
      <t xml:space="preserve"> Realización de cursos vacacionales a niñas y niños en zonas prioritarias.</t>
    </r>
  </si>
  <si>
    <r>
      <rPr>
        <b/>
        <sz val="14"/>
        <rFont val="Arial"/>
        <family val="2"/>
      </rPr>
      <t>PCVI</t>
    </r>
    <r>
      <rPr>
        <sz val="14"/>
        <rFont val="Arial"/>
        <family val="2"/>
      </rPr>
      <t>: Porcentaje de Cursos Vacacionales Impartidos.</t>
    </r>
  </si>
  <si>
    <r>
      <rPr>
        <b/>
        <sz val="14"/>
        <rFont val="Arial"/>
        <family val="2"/>
      </rP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Cursos vacacionales.</t>
    </r>
  </si>
  <si>
    <r>
      <t xml:space="preserve">4.2.1.1.14. </t>
    </r>
    <r>
      <rPr>
        <sz val="14"/>
        <rFont val="Arial"/>
        <family val="2"/>
      </rPr>
      <t>Apoyos de asistencia alimentaria para personas de atención prioritaria que contribuyen a revertir las tendencias y las cifras crecientes de los problemas de una mala nutrición, entregados.</t>
    </r>
  </si>
  <si>
    <r>
      <t xml:space="preserve">PAAAE: </t>
    </r>
    <r>
      <rPr>
        <sz val="14"/>
        <rFont val="Arial"/>
        <family val="2"/>
      </rPr>
      <t>Porcentaje de Apoyos de Asistencia Alimentaria, Entregados.</t>
    </r>
  </si>
  <si>
    <r>
      <t xml:space="preserve">UNIDAD DE MEDIDA DEL INDICADOR:
</t>
    </r>
    <r>
      <rPr>
        <sz val="14"/>
        <rFont val="Arial"/>
        <family val="2"/>
      </rPr>
      <t>Porcentaje.</t>
    </r>
    <r>
      <rPr>
        <b/>
        <sz val="14"/>
        <rFont val="Arial"/>
        <family val="2"/>
      </rPr>
      <t xml:space="preserve">
UNIDAD DE MEDIDA DE LAS VARIABLES:
</t>
    </r>
    <r>
      <rPr>
        <sz val="14"/>
        <rFont val="Arial"/>
        <family val="2"/>
      </rPr>
      <t>Apoyos</t>
    </r>
  </si>
  <si>
    <r>
      <t xml:space="preserve">4.2.1.1.14.1.  </t>
    </r>
    <r>
      <rPr>
        <sz val="14"/>
        <rFont val="Arial"/>
        <family val="2"/>
      </rPr>
      <t>Distribución de raciones  de desayunos fríos y calientes a niñas y niños de las escuelas inscritas al programa.</t>
    </r>
  </si>
  <si>
    <r>
      <t xml:space="preserve">PRDFCD: </t>
    </r>
    <r>
      <rPr>
        <sz val="14"/>
        <rFont val="Arial"/>
        <family val="2"/>
      </rPr>
      <t>Porcentaje de Raciones de Desayunos Fríos y Calientes Distribuidos.</t>
    </r>
  </si>
  <si>
    <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Raciones.</t>
    </r>
  </si>
  <si>
    <r>
      <t xml:space="preserve">4.2.1.1.14.2  </t>
    </r>
    <r>
      <rPr>
        <sz val="14"/>
        <rFont val="Arial"/>
        <family val="2"/>
      </rPr>
      <t>Entrega de raciones alimentarias diseñados con base en los Criterios de Calidad Nutricia en el Comedor Comunitario de la región 235 a familias de atención prioritaria.</t>
    </r>
  </si>
  <si>
    <r>
      <t>PRAE:</t>
    </r>
    <r>
      <rPr>
        <sz val="14"/>
        <rFont val="Arial"/>
        <family val="2"/>
      </rPr>
      <t xml:space="preserve"> Porcentaje de Raciones Alimentarias en el comedor comunitario Entregadas.</t>
    </r>
  </si>
  <si>
    <r>
      <t>4.2.1.1.14.3.</t>
    </r>
    <r>
      <rPr>
        <sz val="14"/>
        <rFont val="Arial"/>
        <family val="2"/>
      </rPr>
      <t xml:space="preserve"> Entrega de apoyos  de asistencia alimentaria a sujetos de atención prioritaria.</t>
    </r>
  </si>
  <si>
    <r>
      <t xml:space="preserve">PAASE: </t>
    </r>
    <r>
      <rPr>
        <sz val="14"/>
        <rFont val="Arial"/>
        <family val="2"/>
      </rPr>
      <t>Porcentaje de Apoyos Alimentarios a Sujetos de atención prioritaria Entregados.</t>
    </r>
  </si>
  <si>
    <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Apoyos alimentarios.</t>
    </r>
  </si>
  <si>
    <r>
      <rPr>
        <b/>
        <sz val="14"/>
        <color theme="1"/>
        <rFont val="Arial"/>
        <family val="2"/>
      </rPr>
      <t>4.2.1.1.15.</t>
    </r>
    <r>
      <rPr>
        <sz val="14"/>
        <color theme="1"/>
        <rFont val="Arial"/>
        <family val="2"/>
      </rPr>
      <t xml:space="preserve"> Servicios integrales de Salud  para la población de atención prioritaria otorgados.</t>
    </r>
  </si>
  <si>
    <r>
      <rPr>
        <b/>
        <sz val="14"/>
        <color theme="1"/>
        <rFont val="Arial"/>
        <family val="2"/>
      </rPr>
      <t>PSSO:</t>
    </r>
    <r>
      <rPr>
        <sz val="14"/>
        <color theme="1"/>
        <rFont val="Arial"/>
        <family val="2"/>
      </rPr>
      <t xml:space="preserve"> Porcentaje de Servicios Integrales de Salud Otorgados.</t>
    </r>
  </si>
  <si>
    <r>
      <t xml:space="preserve">UNIDAD DE MEDIDA DEL INDICADOR:
</t>
    </r>
    <r>
      <rPr>
        <sz val="14"/>
        <color theme="1"/>
        <rFont val="Arial"/>
        <family val="2"/>
      </rPr>
      <t>Porcentaje.</t>
    </r>
    <r>
      <rPr>
        <b/>
        <sz val="14"/>
        <color theme="1"/>
        <rFont val="Arial"/>
        <family val="2"/>
      </rPr>
      <t xml:space="preserve">
UNIDAD DE MEDIDA DE LAS VARIABLES:
</t>
    </r>
    <r>
      <rPr>
        <sz val="14"/>
        <color theme="1"/>
        <rFont val="Arial"/>
        <family val="2"/>
      </rPr>
      <t>Servicios de Salud.</t>
    </r>
  </si>
  <si>
    <r>
      <rPr>
        <b/>
        <sz val="14"/>
        <color theme="1"/>
        <rFont val="Arial"/>
        <family val="2"/>
      </rPr>
      <t xml:space="preserve">4.2.1.1.15.1. </t>
    </r>
    <r>
      <rPr>
        <sz val="14"/>
        <color theme="1"/>
        <rFont val="Arial"/>
        <family val="2"/>
      </rPr>
      <t>Realización de Atenciones médicas, odontológicas y preventivas de salud a la población en situación prioritaria.</t>
    </r>
  </si>
  <si>
    <r>
      <rPr>
        <b/>
        <sz val="14"/>
        <color theme="1"/>
        <rFont val="Arial"/>
        <family val="2"/>
      </rPr>
      <t>PAMPR:</t>
    </r>
    <r>
      <rPr>
        <sz val="14"/>
        <color theme="1"/>
        <rFont val="Arial"/>
        <family val="2"/>
      </rPr>
      <t xml:space="preserve"> Porcentaje de Atenciones Médicas, odontológicas y Preventivas Realizadas.</t>
    </r>
  </si>
  <si>
    <r>
      <rPr>
        <b/>
        <sz val="14"/>
        <color theme="1"/>
        <rFont val="Arial"/>
        <family val="2"/>
      </rPr>
      <t>UNIDAD DE MEDIDA DEL INDICADOR:</t>
    </r>
    <r>
      <rPr>
        <sz val="14"/>
        <color theme="1"/>
        <rFont val="Arial"/>
        <family val="2"/>
      </rPr>
      <t xml:space="preserve">
Porcentaje.
</t>
    </r>
    <r>
      <rPr>
        <b/>
        <sz val="14"/>
        <color theme="1"/>
        <rFont val="Arial"/>
        <family val="2"/>
      </rPr>
      <t>UNIDAD DE MEDIDA DE LAS VARIABLES:</t>
    </r>
    <r>
      <rPr>
        <sz val="14"/>
        <color theme="1"/>
        <rFont val="Arial"/>
        <family val="2"/>
      </rPr>
      <t xml:space="preserve">
Atenciones.</t>
    </r>
  </si>
  <si>
    <r>
      <rPr>
        <b/>
        <sz val="14"/>
        <rFont val="Arial"/>
        <family val="2"/>
      </rPr>
      <t>4.2.1.1.15.2.</t>
    </r>
    <r>
      <rPr>
        <sz val="14"/>
        <rFont val="Arial"/>
        <family val="2"/>
      </rPr>
      <t xml:space="preserve"> Realización de atenciones en programas médicos especiales para las personas de atención prioritaria.</t>
    </r>
  </si>
  <si>
    <r>
      <rPr>
        <b/>
        <sz val="14"/>
        <color theme="1"/>
        <rFont val="Arial"/>
        <family val="2"/>
      </rPr>
      <t>PAMO:</t>
    </r>
    <r>
      <rPr>
        <sz val="14"/>
        <color theme="1"/>
        <rFont val="Arial"/>
        <family val="2"/>
      </rPr>
      <t xml:space="preserve"> Porcentaje de Atenciones Médicos Especiales Otorgados.</t>
    </r>
  </si>
  <si>
    <r>
      <rPr>
        <b/>
        <sz val="14"/>
        <rFont val="Arial"/>
        <family val="2"/>
      </rPr>
      <t>4.2.1.1.15.3</t>
    </r>
    <r>
      <rPr>
        <sz val="14"/>
        <rFont val="Arial"/>
        <family val="2"/>
      </rPr>
      <t xml:space="preserve"> Realización de atenciones de Salud Mental para la población benitojuarense.</t>
    </r>
  </si>
  <si>
    <r>
      <rPr>
        <b/>
        <sz val="14"/>
        <color theme="1"/>
        <rFont val="Arial"/>
        <family val="2"/>
      </rPr>
      <t>PASMO:</t>
    </r>
    <r>
      <rPr>
        <sz val="14"/>
        <color theme="1"/>
        <rFont val="Arial"/>
        <family val="2"/>
      </rPr>
      <t xml:space="preserve"> Porcentaje de Atenciones de Salud Mental Otorgados.</t>
    </r>
  </si>
  <si>
    <r>
      <t>UNIDAD DE MEDIDA DEL INDICADOR:
Porcentaje.</t>
    </r>
    <r>
      <rPr>
        <b/>
        <sz val="14"/>
        <color theme="1"/>
        <rFont val="Arial"/>
        <family val="2"/>
      </rPr>
      <t xml:space="preserve">
UNIDAD DE MEDIDA DE LAS VARIABLES:
</t>
    </r>
    <r>
      <rPr>
        <sz val="14"/>
        <color theme="1"/>
        <rFont val="Arial"/>
        <family val="2"/>
      </rPr>
      <t>Atenciones.</t>
    </r>
  </si>
  <si>
    <r>
      <t>4.2.1.1.16.</t>
    </r>
    <r>
      <rPr>
        <sz val="14"/>
        <color theme="1"/>
        <rFont val="Arial"/>
        <family val="2"/>
      </rPr>
      <t xml:space="preserve"> Servicios Integrales a personas con discapacidad o en riesgo potencial de presentarlo, en el Centro de Rehabilitación Integral Municipal, brindados.
</t>
    </r>
    <r>
      <rPr>
        <b/>
        <sz val="14"/>
        <color theme="1"/>
        <rFont val="Arial"/>
        <family val="2"/>
      </rPr>
      <t xml:space="preserve">CRIM: </t>
    </r>
    <r>
      <rPr>
        <sz val="14"/>
        <color theme="1"/>
        <rFont val="Arial"/>
        <family val="2"/>
      </rPr>
      <t>Centro de Rehabilitación Integral Municipal.</t>
    </r>
  </si>
  <si>
    <r>
      <t>PSIB:</t>
    </r>
    <r>
      <rPr>
        <sz val="14"/>
        <color theme="1"/>
        <rFont val="Arial"/>
        <family val="2"/>
      </rPr>
      <t xml:space="preserve"> Porcentaje de Servicios Integrales en el CRIM, Brindados.</t>
    </r>
  </si>
  <si>
    <r>
      <t xml:space="preserve">UNIDAD DE MEDIA DEL INDICADOR:
</t>
    </r>
    <r>
      <rPr>
        <sz val="14"/>
        <color theme="1"/>
        <rFont val="Arial"/>
        <family val="2"/>
      </rPr>
      <t>Porcentaje.</t>
    </r>
    <r>
      <rPr>
        <b/>
        <sz val="14"/>
        <color theme="1"/>
        <rFont val="Arial"/>
        <family val="2"/>
      </rPr>
      <t xml:space="preserve">
UNIDAD DE MEDIDA DE LAS VARIABLES:
</t>
    </r>
    <r>
      <rPr>
        <sz val="14"/>
        <color theme="1"/>
        <rFont val="Arial"/>
        <family val="2"/>
      </rPr>
      <t>Servicios integrales.</t>
    </r>
  </si>
  <si>
    <r>
      <rPr>
        <b/>
        <sz val="14"/>
        <color theme="1"/>
        <rFont val="Arial"/>
        <family val="2"/>
      </rPr>
      <t>4.2.1.1.16.1.</t>
    </r>
    <r>
      <rPr>
        <sz val="14"/>
        <color theme="1"/>
        <rFont val="Arial"/>
        <family val="2"/>
      </rPr>
      <t xml:space="preserve"> Realización de terapias de rehabilitación para personas con discapacidad temporal y/o permanente.</t>
    </r>
  </si>
  <si>
    <r>
      <rPr>
        <b/>
        <sz val="14"/>
        <color theme="1"/>
        <rFont val="Arial"/>
        <family val="2"/>
      </rPr>
      <t>PTRR:</t>
    </r>
    <r>
      <rPr>
        <sz val="14"/>
        <color theme="1"/>
        <rFont val="Arial"/>
        <family val="2"/>
      </rPr>
      <t xml:space="preserve"> Porcentaje de Terapias de Rehabilitación Realizadas.</t>
    </r>
  </si>
  <si>
    <r>
      <rPr>
        <b/>
        <sz val="14"/>
        <color theme="1"/>
        <rFont val="Arial"/>
        <family val="2"/>
      </rPr>
      <t>UNIDAD DE MEDIDA DEL INDICADOR:</t>
    </r>
    <r>
      <rPr>
        <sz val="14"/>
        <color theme="1"/>
        <rFont val="Arial"/>
        <family val="2"/>
      </rPr>
      <t xml:space="preserve">
Porcentaje.
</t>
    </r>
    <r>
      <rPr>
        <b/>
        <sz val="14"/>
        <color theme="1"/>
        <rFont val="Arial"/>
        <family val="2"/>
      </rPr>
      <t>UNIDAD DE MEDIDA DE LAS VARIABLES:</t>
    </r>
    <r>
      <rPr>
        <sz val="14"/>
        <color theme="1"/>
        <rFont val="Arial"/>
        <family val="2"/>
      </rPr>
      <t xml:space="preserve">
Terapias</t>
    </r>
  </si>
  <si>
    <r>
      <rPr>
        <b/>
        <sz val="14"/>
        <rFont val="Arial"/>
        <family val="2"/>
      </rPr>
      <t>4.2.1.1.16.2.</t>
    </r>
    <r>
      <rPr>
        <sz val="14"/>
        <rFont val="Arial"/>
        <family val="2"/>
      </rPr>
      <t xml:space="preserve"> Atención a niñas, niños y adolescentes con trastorno del espectro autista, en el Centro de Autismo DIF-Teletón.</t>
    </r>
  </si>
  <si>
    <r>
      <rPr>
        <b/>
        <sz val="14"/>
        <rFont val="Arial"/>
        <family val="2"/>
      </rPr>
      <t xml:space="preserve">PANNAR: </t>
    </r>
    <r>
      <rPr>
        <sz val="14"/>
        <rFont val="Arial"/>
        <family val="2"/>
      </rPr>
      <t>Porcentaje de  Atenciones a Niñas, Niños y Adolescentes con trastorno del espectro autista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</si>
  <si>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Atenciones</t>
    </r>
  </si>
  <si>
    <r>
      <rPr>
        <b/>
        <sz val="14"/>
        <rFont val="Arial"/>
        <family val="2"/>
      </rPr>
      <t>4.2.1.1.16.3.</t>
    </r>
    <r>
      <rPr>
        <sz val="14"/>
        <rFont val="Arial"/>
        <family val="2"/>
      </rPr>
      <t xml:space="preserve"> Realización de Servicios de Inclusión.</t>
    </r>
  </si>
  <si>
    <r>
      <rPr>
        <b/>
        <sz val="14"/>
        <rFont val="Arial"/>
        <family val="2"/>
      </rPr>
      <t xml:space="preserve">PSIR: </t>
    </r>
    <r>
      <rPr>
        <sz val="14"/>
        <rFont val="Arial"/>
        <family val="2"/>
      </rPr>
      <t>Porcentaje de Servicios de Inclusión Realizados.</t>
    </r>
  </si>
  <si>
    <r>
      <rPr>
        <b/>
        <sz val="14"/>
        <color theme="1"/>
        <rFont val="Arial"/>
        <family val="2"/>
      </rPr>
      <t>4.2.1.1.17</t>
    </r>
    <r>
      <rPr>
        <sz val="14"/>
        <color theme="1"/>
        <rFont val="Arial"/>
        <family val="2"/>
      </rPr>
      <t>. Acciones para fomentar el sano desarrollo, la unión e integración del núcleo familiar como base de la sociedad, realizadas.</t>
    </r>
  </si>
  <si>
    <r>
      <rPr>
        <b/>
        <sz val="14"/>
        <color theme="1"/>
        <rFont val="Arial"/>
        <family val="2"/>
      </rPr>
      <t xml:space="preserve">PAR: </t>
    </r>
    <r>
      <rPr>
        <sz val="14"/>
        <color theme="1"/>
        <rFont val="Arial"/>
        <family val="2"/>
      </rPr>
      <t>Porcentaje de Acciones Realizadas.</t>
    </r>
  </si>
  <si>
    <r>
      <t xml:space="preserve">UNIDAD DE MEDIDA DEL INDICADOR:
</t>
    </r>
    <r>
      <rPr>
        <sz val="14"/>
        <color theme="1"/>
        <rFont val="Arial"/>
        <family val="2"/>
      </rPr>
      <t xml:space="preserve">Porcentaje.
</t>
    </r>
    <r>
      <rPr>
        <b/>
        <sz val="14"/>
        <color theme="1"/>
        <rFont val="Arial"/>
        <family val="2"/>
      </rPr>
      <t xml:space="preserve">
UNIDAD DE MEDIDA DE LAS VARIABLES:
</t>
    </r>
    <r>
      <rPr>
        <sz val="14"/>
        <color theme="1"/>
        <rFont val="Arial"/>
        <family val="2"/>
      </rPr>
      <t>Acciones</t>
    </r>
  </si>
  <si>
    <r>
      <rPr>
        <b/>
        <sz val="14"/>
        <color theme="1"/>
        <rFont val="Arial"/>
        <family val="2"/>
      </rPr>
      <t>4.2.1.1.17.1.</t>
    </r>
    <r>
      <rPr>
        <sz val="14"/>
        <color theme="1"/>
        <rFont val="Arial"/>
        <family val="2"/>
      </rPr>
      <t xml:space="preserve">  Participación en actividades, brigadas y eventos, que fomenten la sana convivencia en el núcleo familiar y su comunidad. </t>
    </r>
  </si>
  <si>
    <r>
      <rPr>
        <b/>
        <sz val="14"/>
        <color theme="1"/>
        <rFont val="Arial"/>
        <family val="2"/>
      </rPr>
      <t xml:space="preserve">PPBER: </t>
    </r>
    <r>
      <rPr>
        <sz val="14"/>
        <color theme="1"/>
        <rFont val="Arial"/>
        <family val="2"/>
      </rPr>
      <t>Porcentaje  de Participación en Actividades, Brigadas y Eventos Realizados</t>
    </r>
  </si>
  <si>
    <r>
      <rPr>
        <b/>
        <sz val="14"/>
        <color theme="1"/>
        <rFont val="Arial"/>
        <family val="2"/>
      </rPr>
      <t>UNIDAD DE MEDIDA DEL INDICADOR:</t>
    </r>
    <r>
      <rPr>
        <sz val="14"/>
        <color theme="1"/>
        <rFont val="Arial"/>
        <family val="2"/>
      </rPr>
      <t xml:space="preserve">
Porcentaje.
</t>
    </r>
    <r>
      <rPr>
        <b/>
        <sz val="14"/>
        <color theme="1"/>
        <rFont val="Arial"/>
        <family val="2"/>
      </rPr>
      <t xml:space="preserve">UNIDAD DE MEDIDA DE LAS VARIABLES
</t>
    </r>
    <r>
      <rPr>
        <sz val="14"/>
        <color theme="1"/>
        <rFont val="Arial"/>
        <family val="2"/>
      </rPr>
      <t>Participaciones</t>
    </r>
  </si>
  <si>
    <r>
      <rPr>
        <b/>
        <sz val="14"/>
        <color theme="1"/>
        <rFont val="Arial"/>
        <family val="2"/>
      </rPr>
      <t>4.2.1.1.18</t>
    </r>
    <r>
      <rPr>
        <sz val="14"/>
        <color theme="1"/>
        <rFont val="Arial"/>
        <family val="2"/>
      </rPr>
      <t xml:space="preserve">. Servicios integrales para personas adultas mayores, otorgados. </t>
    </r>
  </si>
  <si>
    <r>
      <rPr>
        <b/>
        <sz val="14"/>
        <color theme="1"/>
        <rFont val="Arial"/>
        <family val="2"/>
      </rPr>
      <t xml:space="preserve">PSAMO: </t>
    </r>
    <r>
      <rPr>
        <sz val="14"/>
        <color theme="1"/>
        <rFont val="Arial"/>
        <family val="2"/>
      </rPr>
      <t>Porcentaje de Servicios integrales a personas Adultas Mayores Otorgados.</t>
    </r>
  </si>
  <si>
    <r>
      <t xml:space="preserve">UNIDAD DE MEDIDA DEL INDICADOR:
</t>
    </r>
    <r>
      <rPr>
        <sz val="14"/>
        <color theme="1"/>
        <rFont val="Arial"/>
        <family val="2"/>
      </rPr>
      <t xml:space="preserve">Porcentaje.
</t>
    </r>
    <r>
      <rPr>
        <b/>
        <sz val="14"/>
        <color theme="1"/>
        <rFont val="Arial"/>
        <family val="2"/>
      </rPr>
      <t xml:space="preserve">
UNIDAD DE MEDIDA DE LAS VARIABLES:
</t>
    </r>
    <r>
      <rPr>
        <sz val="14"/>
        <color theme="1"/>
        <rFont val="Arial"/>
        <family val="2"/>
      </rPr>
      <t>Servicios Integrales.</t>
    </r>
  </si>
  <si>
    <r>
      <rPr>
        <b/>
        <sz val="14"/>
        <color theme="1"/>
        <rFont val="Arial"/>
        <family val="2"/>
      </rPr>
      <t>4.2.1.1.18.1.</t>
    </r>
    <r>
      <rPr>
        <sz val="14"/>
        <color theme="1"/>
        <rFont val="Arial"/>
        <family val="2"/>
      </rPr>
      <t xml:space="preserve"> Realización de servicios psicológicos,  nutricionales, jurídicos, laborales y de trabajo social para mejorar el bienestar físico, emocional y social de las personas adultas mayores.</t>
    </r>
  </si>
  <si>
    <r>
      <rPr>
        <b/>
        <sz val="14"/>
        <color theme="1"/>
        <rFont val="Arial"/>
        <family val="2"/>
      </rPr>
      <t xml:space="preserve">PSR: </t>
    </r>
    <r>
      <rPr>
        <sz val="14"/>
        <color theme="1"/>
        <rFont val="Arial"/>
        <family val="2"/>
      </rPr>
      <t xml:space="preserve">Porcentaje de Servicios Psicológicos,  Nutricionales, Jurídicos,  laborales y de trabajo Social Realizados. </t>
    </r>
  </si>
  <si>
    <r>
      <rPr>
        <b/>
        <sz val="14"/>
        <color theme="1"/>
        <rFont val="Arial"/>
        <family val="2"/>
      </rPr>
      <t>UNIDAD DE MEDIDA DEL INDICADOR:</t>
    </r>
    <r>
      <rPr>
        <sz val="14"/>
        <color theme="1"/>
        <rFont val="Arial"/>
        <family val="2"/>
      </rPr>
      <t xml:space="preserve">
Porcentaje.
</t>
    </r>
    <r>
      <rPr>
        <b/>
        <sz val="14"/>
        <color theme="1"/>
        <rFont val="Arial"/>
        <family val="2"/>
      </rPr>
      <t xml:space="preserve">UNIDAD DE MEDIDA DE LAS VARIABLES
</t>
    </r>
    <r>
      <rPr>
        <sz val="14"/>
        <color theme="1"/>
        <rFont val="Arial"/>
        <family val="2"/>
      </rPr>
      <t>Servicios</t>
    </r>
  </si>
  <si>
    <r>
      <t xml:space="preserve">4.2.1.1.18.2 </t>
    </r>
    <r>
      <rPr>
        <sz val="14"/>
        <color theme="1"/>
        <rFont val="Arial"/>
        <family val="2"/>
      </rPr>
      <t>Realización de actividades culturales, deportivas y sociales en los diferentes clubs de personas adultas mayores, para fomentar la sana convivencia entre sus integrantes.</t>
    </r>
  </si>
  <si>
    <r>
      <rPr>
        <b/>
        <sz val="14"/>
        <color theme="1"/>
        <rFont val="Arial"/>
        <family val="2"/>
      </rPr>
      <t>PAAMR:</t>
    </r>
    <r>
      <rPr>
        <sz val="14"/>
        <color theme="1"/>
        <rFont val="Arial"/>
        <family val="2"/>
      </rPr>
      <t xml:space="preserve"> Porcentaje de Actividades para Personas Adultas Mayores Realizados. </t>
    </r>
  </si>
  <si>
    <r>
      <rPr>
        <b/>
        <sz val="14"/>
        <color theme="1"/>
        <rFont val="Arial"/>
        <family val="2"/>
      </rPr>
      <t>UNIDAD DE MEDIDA DEL INDICADOR:</t>
    </r>
    <r>
      <rPr>
        <sz val="14"/>
        <color theme="1"/>
        <rFont val="Arial"/>
        <family val="2"/>
      </rPr>
      <t xml:space="preserve">
Porcentaje.
</t>
    </r>
    <r>
      <rPr>
        <b/>
        <sz val="14"/>
        <color theme="1"/>
        <rFont val="Arial"/>
        <family val="2"/>
      </rPr>
      <t xml:space="preserve">UNIDAD DE MEDIDA DE LAS VARIABLES:
</t>
    </r>
    <r>
      <rPr>
        <sz val="14"/>
        <color theme="1"/>
        <rFont val="Arial"/>
        <family val="2"/>
      </rPr>
      <t>Actividades.</t>
    </r>
  </si>
  <si>
    <r>
      <rPr>
        <b/>
        <sz val="14"/>
        <rFont val="Arial"/>
        <family val="2"/>
      </rPr>
      <t>4.2.1.1.18.3</t>
    </r>
    <r>
      <rPr>
        <sz val="14"/>
        <rFont val="Arial"/>
        <family val="2"/>
      </rPr>
      <t xml:space="preserve"> Realización de entrega de raciones de alimentos para las personas adultas mayores en la estancia de día y club de la esperanza.</t>
    </r>
  </si>
  <si>
    <r>
      <rPr>
        <b/>
        <sz val="14"/>
        <rFont val="Arial"/>
        <family val="2"/>
      </rPr>
      <t>PRAE:</t>
    </r>
    <r>
      <rPr>
        <sz val="14"/>
        <rFont val="Arial"/>
        <family val="2"/>
      </rPr>
      <t xml:space="preserve"> Porcentaje de Raciones Alimenticias Entregadas.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</si>
  <si>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Raciones.</t>
    </r>
  </si>
  <si>
    <r>
      <rPr>
        <b/>
        <sz val="14"/>
        <rFont val="Arial"/>
        <family val="2"/>
      </rPr>
      <t>4.2.1.1.19.</t>
    </r>
    <r>
      <rPr>
        <sz val="14"/>
        <rFont val="Arial"/>
        <family val="2"/>
      </rPr>
      <t xml:space="preserve"> Atenciones durante su alojamiento temporal en la CTPAM "Grandes Corazones" a personas adultas mayores en estado de abandono brindadas.
</t>
    </r>
    <r>
      <rPr>
        <b/>
        <sz val="14"/>
        <rFont val="Arial"/>
        <family val="2"/>
      </rPr>
      <t xml:space="preserve">CTPAM: </t>
    </r>
    <r>
      <rPr>
        <sz val="14"/>
        <rFont val="Arial"/>
        <family val="2"/>
      </rPr>
      <t>Casa Transitoria para las Personas Adultas Mayores.</t>
    </r>
  </si>
  <si>
    <r>
      <rPr>
        <b/>
        <sz val="14"/>
        <rFont val="Arial"/>
        <family val="2"/>
      </rPr>
      <t>PAAMB:</t>
    </r>
    <r>
      <rPr>
        <sz val="14"/>
        <rFont val="Arial"/>
        <family val="2"/>
      </rPr>
      <t xml:space="preserve"> Porcentaje de Atenciones a Personas Adultas Mayores Brindadas.</t>
    </r>
  </si>
  <si>
    <r>
      <rPr>
        <b/>
        <sz val="14"/>
        <rFont val="Arial"/>
        <family val="2"/>
      </rPr>
      <t>4.2.1.1.19.1.</t>
    </r>
    <r>
      <rPr>
        <sz val="14"/>
        <rFont val="Arial"/>
        <family val="2"/>
      </rPr>
      <t xml:space="preserve"> Realización de actividades recreativas y lúdicas para las personas adultas mayores albergadas en la CTPAM "Grandes Corazones".</t>
    </r>
  </si>
  <si>
    <r>
      <rPr>
        <b/>
        <sz val="14"/>
        <rFont val="Arial"/>
        <family val="2"/>
      </rPr>
      <t>PARLR:</t>
    </r>
    <r>
      <rPr>
        <sz val="14"/>
        <rFont val="Arial"/>
        <family val="2"/>
      </rPr>
      <t xml:space="preserve"> Porcentaje de Actividades Recreativas y Lúdicas Realizadas.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</si>
  <si>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Actividades</t>
    </r>
  </si>
  <si>
    <r>
      <rPr>
        <b/>
        <sz val="14"/>
        <rFont val="Arial"/>
        <family val="2"/>
      </rPr>
      <t>4.2.1.1.19.2.</t>
    </r>
    <r>
      <rPr>
        <sz val="14"/>
        <rFont val="Arial"/>
        <family val="2"/>
      </rPr>
      <t xml:space="preserve"> Realización de servicios psicológicos,  nutricionales, jurídicos, de trabajo social para mejorar el bienestar físico, emocional y social de las personas adultas mayores ingresadas en la CTPAM.  </t>
    </r>
  </si>
  <si>
    <r>
      <rPr>
        <b/>
        <sz val="14"/>
        <rFont val="Arial"/>
        <family val="2"/>
      </rPr>
      <t xml:space="preserve">PSR: </t>
    </r>
    <r>
      <rPr>
        <sz val="14"/>
        <rFont val="Arial"/>
        <family val="2"/>
      </rPr>
      <t>Porcentaje de</t>
    </r>
    <r>
      <rPr>
        <b/>
        <sz val="14"/>
        <rFont val="Arial"/>
        <family val="2"/>
      </rPr>
      <t xml:space="preserve"> </t>
    </r>
    <r>
      <rPr>
        <sz val="14"/>
        <rFont val="Arial"/>
        <family val="2"/>
      </rPr>
      <t xml:space="preserve">Servicios Psicológicos,  Nutricionales, Jurídicos y de trabajo social, realizados.
</t>
    </r>
  </si>
  <si>
    <r>
      <rPr>
        <b/>
        <sz val="14"/>
        <rFont val="Arial"/>
        <family val="2"/>
      </rPr>
      <t>4.2.1.1.19.3.</t>
    </r>
    <r>
      <rPr>
        <sz val="14"/>
        <rFont val="Arial"/>
        <family val="2"/>
      </rPr>
      <t xml:space="preserve"> Realización de entrega de insumos de uso y consumo para las personas adultas mayores ingresadas a la Casa Transitoria para las Personas Adultas Mayores "Grandes Corazones".</t>
    </r>
  </si>
  <si>
    <r>
      <rPr>
        <b/>
        <sz val="14"/>
        <rFont val="Arial"/>
        <family val="2"/>
      </rPr>
      <t>PIUCE:</t>
    </r>
    <r>
      <rPr>
        <sz val="14"/>
        <rFont val="Arial"/>
        <family val="2"/>
      </rPr>
      <t xml:space="preserve"> Porcentaje de Insumos de Uso y Consumo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</si>
  <si>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Insumos</t>
    </r>
  </si>
  <si>
    <r>
      <rPr>
        <b/>
        <sz val="14"/>
        <rFont val="Arial"/>
        <family val="2"/>
      </rPr>
      <t xml:space="preserve">4.2.1.1.20. </t>
    </r>
    <r>
      <rPr>
        <sz val="14"/>
        <rFont val="Arial"/>
        <family val="2"/>
      </rPr>
      <t>Sensibilización con acciones  sobre el buen trato para coadyuvar en la integración familiar, dirigido a las familias benitojuareses, realizadas.</t>
    </r>
  </si>
  <si>
    <r>
      <rPr>
        <b/>
        <sz val="14"/>
        <rFont val="Arial"/>
        <family val="2"/>
      </rPr>
      <t>PSABR</t>
    </r>
    <r>
      <rPr>
        <sz val="14"/>
        <rFont val="Arial"/>
        <family val="2"/>
      </rPr>
      <t>: Porcentaje de Sensibilizaciones con Acciones del Buen Trato en Familia Realizadas.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</si>
  <si>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Sensibilización.</t>
    </r>
  </si>
  <si>
    <r>
      <rPr>
        <b/>
        <sz val="14"/>
        <rFont val="Arial"/>
        <family val="2"/>
      </rPr>
      <t>4.2.1.1.20.1.</t>
    </r>
    <r>
      <rPr>
        <sz val="14"/>
        <rFont val="Arial"/>
        <family val="2"/>
      </rPr>
      <t xml:space="preserve"> Impartición de capacitaciones sobre el buen trato en familia para población en general.</t>
    </r>
  </si>
  <si>
    <r>
      <rPr>
        <b/>
        <sz val="14"/>
        <rFont val="Arial"/>
        <family val="2"/>
      </rPr>
      <t>PCBTI</t>
    </r>
    <r>
      <rPr>
        <sz val="14"/>
        <rFont val="Arial"/>
        <family val="2"/>
      </rPr>
      <t xml:space="preserve">: Porcentaje de Capacitaciones de Buen Trato en Familia Impartidas. </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</si>
  <si>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Capacitaciones.</t>
    </r>
  </si>
  <si>
    <r>
      <rPr>
        <b/>
        <sz val="14"/>
        <rFont val="Arial"/>
        <family val="2"/>
      </rPr>
      <t>4.2.1.1.20.2.</t>
    </r>
    <r>
      <rPr>
        <sz val="14"/>
        <rFont val="Arial"/>
        <family val="2"/>
      </rPr>
      <t xml:space="preserve"> Realización de eventos que promueven el fortalecimiento de los valores y la integración familiar de los benitojuareses. </t>
    </r>
  </si>
  <si>
    <r>
      <rPr>
        <b/>
        <sz val="14"/>
        <rFont val="Arial"/>
        <family val="2"/>
      </rPr>
      <t>PEFVIR:</t>
    </r>
    <r>
      <rPr>
        <sz val="14"/>
        <rFont val="Arial"/>
        <family val="2"/>
      </rPr>
      <t xml:space="preserve"> Porcentaje de Eventos que promueven el Fortalecimiento de los Valores y la Integración familiar Realizados.</t>
    </r>
  </si>
  <si>
    <t>REVISÓ
Lic. José Fernando Díaz Nuñez
Dirección General de Planeación Municipal</t>
  </si>
  <si>
    <t>No programado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</si>
</sst>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36" x14ac:knownFonts="1">
    <font>
      <sz val="11"/>
      <color theme="1"/>
      <name val="Calibri"/>
      <family val="2"/>
      <scheme val="minor"/>
    </font>
    <font>
      <sz val="11"/>
      <color theme="1"/>
      <name val="Calibri"/>
      <family val="2"/>
      <scheme val="minor"/>
    </font>
    <font>
      <b/>
      <sz val="24"/>
      <color theme="0"/>
      <name val="Arial"/>
      <family val="2"/>
    </font>
    <font>
      <b/>
      <sz val="11"/>
      <name val="Arial"/>
      <family val="2"/>
    </font>
    <font>
      <b/>
      <sz val="11"/>
      <color theme="1"/>
      <name val="Arial"/>
      <family val="2"/>
    </font>
    <font>
      <b/>
      <sz val="11"/>
      <color rgb="FF000000"/>
      <name val="Arial"/>
      <family val="2"/>
    </font>
    <font>
      <sz val="11"/>
      <color theme="1"/>
      <name val="Arial"/>
      <family val="2"/>
    </font>
    <font>
      <sz val="11"/>
      <name val="Arial"/>
      <family val="2"/>
    </font>
    <font>
      <b/>
      <sz val="11"/>
      <color theme="0"/>
      <name val="Arial"/>
      <family val="2"/>
    </font>
    <font>
      <sz val="11"/>
      <color theme="0"/>
      <name val="Arial"/>
      <family val="2"/>
    </font>
    <font>
      <sz val="12"/>
      <color theme="1"/>
      <name val="Calibri"/>
      <family val="2"/>
      <scheme val="minor"/>
    </font>
    <font>
      <b/>
      <sz val="14"/>
      <color theme="0"/>
      <name val="Arial"/>
      <family val="2"/>
    </font>
    <font>
      <b/>
      <sz val="14"/>
      <color rgb="FFFFFFFF"/>
      <name val="Arial"/>
      <family val="2"/>
    </font>
    <font>
      <b/>
      <sz val="12"/>
      <color theme="1"/>
      <name val="Calibri"/>
      <family val="2"/>
      <scheme val="minor"/>
    </font>
    <font>
      <b/>
      <sz val="16"/>
      <color theme="0"/>
      <name val="Arial"/>
      <family val="2"/>
    </font>
    <font>
      <sz val="11"/>
      <color rgb="FF000000"/>
      <name val="Arial"/>
      <family val="2"/>
    </font>
    <font>
      <b/>
      <sz val="11"/>
      <color theme="1"/>
      <name val="Calibri"/>
      <family val="2"/>
      <scheme val="minor"/>
    </font>
    <font>
      <sz val="11"/>
      <color rgb="FF9C5700"/>
      <name val="Calibri"/>
      <family val="2"/>
      <scheme val="minor"/>
    </font>
    <font>
      <b/>
      <sz val="12"/>
      <name val="Arial"/>
      <family val="2"/>
    </font>
    <font>
      <sz val="12"/>
      <color theme="1"/>
      <name val="Arial"/>
      <family val="2"/>
    </font>
    <font>
      <b/>
      <sz val="12"/>
      <color theme="1"/>
      <name val="Arial"/>
      <family val="2"/>
    </font>
    <font>
      <sz val="12"/>
      <name val="Arial"/>
      <family val="2"/>
    </font>
    <font>
      <sz val="14"/>
      <color theme="1"/>
      <name val="Arial"/>
      <family val="2"/>
    </font>
    <font>
      <b/>
      <sz val="14"/>
      <name val="Arial"/>
      <family val="2"/>
    </font>
    <font>
      <b/>
      <sz val="14"/>
      <color theme="1"/>
      <name val="Arial"/>
      <family val="2"/>
    </font>
    <font>
      <sz val="14"/>
      <name val="Arial"/>
      <family val="2"/>
    </font>
    <font>
      <sz val="14"/>
      <color theme="1"/>
      <name val="Calibri"/>
      <family val="2"/>
      <scheme val="minor"/>
    </font>
    <font>
      <b/>
      <sz val="20"/>
      <color theme="1"/>
      <name val="Calibri"/>
      <family val="2"/>
      <scheme val="minor"/>
    </font>
    <font>
      <b/>
      <sz val="14"/>
      <color theme="0"/>
      <name val="Calibri"/>
      <family val="2"/>
      <scheme val="minor"/>
    </font>
    <font>
      <b/>
      <sz val="14"/>
      <color theme="1"/>
      <name val="Calibri"/>
      <family val="2"/>
      <scheme val="minor"/>
    </font>
    <font>
      <b/>
      <sz val="14"/>
      <name val="Calibri"/>
      <family val="2"/>
      <scheme val="minor"/>
    </font>
    <font>
      <sz val="11"/>
      <color rgb="FF9C6500"/>
      <name val="Calibri"/>
      <family val="2"/>
      <scheme val="minor"/>
    </font>
    <font>
      <sz val="16"/>
      <name val="Arial"/>
      <family val="2"/>
    </font>
    <font>
      <b/>
      <sz val="16"/>
      <name val="Arial"/>
      <family val="2"/>
    </font>
    <font>
      <b/>
      <sz val="14"/>
      <color rgb="FF000000"/>
      <name val="Arial"/>
      <family val="2"/>
    </font>
    <font>
      <sz val="14"/>
      <color rgb="FF000000"/>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6BA12"/>
        <bgColor indexed="64"/>
      </patternFill>
    </fill>
    <fill>
      <patternFill patternType="solid">
        <fgColor rgb="FFF6BA12"/>
        <bgColor rgb="FF000000"/>
      </patternFill>
    </fill>
    <fill>
      <patternFill patternType="solid">
        <fgColor rgb="FFFADD89"/>
        <bgColor indexed="64"/>
      </patternFill>
    </fill>
    <fill>
      <patternFill patternType="solid">
        <fgColor rgb="FFFFEB9C"/>
        <bgColor indexed="64"/>
      </patternFill>
    </fill>
    <fill>
      <patternFill patternType="solid">
        <fgColor rgb="FFC7EFCE"/>
        <bgColor indexed="64"/>
      </patternFill>
    </fill>
    <fill>
      <patternFill patternType="solid">
        <fgColor rgb="FFFFEB9C"/>
      </patternFill>
    </fill>
    <fill>
      <patternFill patternType="solid">
        <fgColor rgb="FFF6BA12"/>
        <bgColor rgb="FF145148"/>
      </patternFill>
    </fill>
    <fill>
      <patternFill patternType="solid">
        <fgColor rgb="FFF2F2F2"/>
        <bgColor indexed="64"/>
      </patternFill>
    </fill>
    <fill>
      <patternFill patternType="solid">
        <fgColor rgb="FFF2F2F2"/>
        <bgColor rgb="FFFFFFFF"/>
      </patternFill>
    </fill>
    <fill>
      <patternFill patternType="solid">
        <fgColor rgb="FFF2F2F2"/>
        <bgColor rgb="FFDEEAF6"/>
      </patternFill>
    </fill>
    <fill>
      <patternFill patternType="solid">
        <fgColor theme="0" tint="-4.9989318521683403E-2"/>
        <bgColor rgb="FF658777"/>
      </patternFill>
    </fill>
    <fill>
      <patternFill patternType="solid">
        <fgColor theme="0" tint="-4.9989318521683403E-2"/>
        <bgColor rgb="FFDEEAF6"/>
      </patternFill>
    </fill>
    <fill>
      <patternFill patternType="solid">
        <fgColor rgb="FFFADD89"/>
        <bgColor rgb="FFF2F2F2"/>
      </patternFill>
    </fill>
    <fill>
      <patternFill patternType="solid">
        <fgColor rgb="FFF2F2F2"/>
        <bgColor rgb="FFFFEFF3"/>
      </patternFill>
    </fill>
    <fill>
      <patternFill patternType="solid">
        <fgColor rgb="FFFADD89"/>
        <bgColor rgb="FF658777"/>
      </patternFill>
    </fill>
    <fill>
      <patternFill patternType="solid">
        <fgColor theme="0" tint="-4.9989318521683403E-2"/>
        <bgColor rgb="FFDDEBF7"/>
      </patternFill>
    </fill>
    <fill>
      <patternFill patternType="solid">
        <fgColor rgb="FFFADD89"/>
        <bgColor rgb="FFDEEAF6"/>
      </patternFill>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rgb="FFFFEFF3"/>
      </patternFill>
    </fill>
  </fills>
  <borders count="134">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theme="1"/>
      </left>
      <right style="dashed">
        <color theme="1"/>
      </right>
      <top style="dashed">
        <color theme="1"/>
      </top>
      <bottom style="dashed">
        <color theme="1"/>
      </bottom>
      <diagonal/>
    </border>
    <border>
      <left style="dashed">
        <color theme="1"/>
      </left>
      <right style="dashed">
        <color theme="1"/>
      </right>
      <top style="dashed">
        <color theme="1"/>
      </top>
      <bottom style="dashed">
        <color theme="1"/>
      </bottom>
      <diagonal/>
    </border>
    <border>
      <left style="dashed">
        <color theme="1"/>
      </left>
      <right/>
      <top style="dashed">
        <color theme="1"/>
      </top>
      <bottom style="dashed">
        <color theme="1"/>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dashed">
        <color theme="1"/>
      </right>
      <top style="dashed">
        <color theme="1"/>
      </top>
      <bottom style="dashed">
        <color theme="1"/>
      </bottom>
      <diagonal/>
    </border>
    <border>
      <left style="dashed">
        <color theme="1"/>
      </left>
      <right style="dashed">
        <color theme="1"/>
      </right>
      <top style="dotted">
        <color theme="1"/>
      </top>
      <bottom style="dotted">
        <color theme="1"/>
      </bottom>
      <diagonal/>
    </border>
    <border>
      <left style="dashed">
        <color theme="1"/>
      </left>
      <right style="medium">
        <color indexed="64"/>
      </right>
      <top style="dotted">
        <color theme="1"/>
      </top>
      <bottom style="dotted">
        <color theme="1"/>
      </bottom>
      <diagonal/>
    </border>
    <border>
      <left style="thin">
        <color indexed="64"/>
      </left>
      <right style="medium">
        <color indexed="64"/>
      </right>
      <top style="thin">
        <color indexed="64"/>
      </top>
      <bottom style="thin">
        <color indexed="64"/>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dotted">
        <color indexed="64"/>
      </top>
      <bottom style="thin">
        <color indexed="64"/>
      </bottom>
      <diagonal/>
    </border>
    <border>
      <left/>
      <right style="dashed">
        <color theme="1"/>
      </right>
      <top style="dashed">
        <color theme="1"/>
      </top>
      <bottom style="dashed">
        <color theme="1"/>
      </bottom>
      <diagonal/>
    </border>
    <border>
      <left/>
      <right style="dashed">
        <color theme="1"/>
      </right>
      <top style="dashed">
        <color theme="1"/>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medium">
        <color indexed="64"/>
      </right>
      <top style="dashed">
        <color theme="1"/>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ashed">
        <color theme="1"/>
      </bottom>
      <diagonal/>
    </border>
    <border>
      <left/>
      <right/>
      <top/>
      <bottom style="dashed">
        <color theme="1"/>
      </bottom>
      <diagonal/>
    </border>
    <border>
      <left style="medium">
        <color indexed="64"/>
      </left>
      <right style="medium">
        <color indexed="64"/>
      </right>
      <top/>
      <bottom style="dashed">
        <color theme="1"/>
      </bottom>
      <diagonal/>
    </border>
    <border>
      <left/>
      <right style="dashed">
        <color theme="1"/>
      </right>
      <top/>
      <bottom style="dashed">
        <color theme="1"/>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dotted">
        <color indexed="64"/>
      </right>
      <top/>
      <bottom style="dotted">
        <color indexed="64"/>
      </bottom>
      <diagonal/>
    </border>
    <border>
      <left/>
      <right style="thin">
        <color indexed="64"/>
      </right>
      <top style="thin">
        <color indexed="64"/>
      </top>
      <bottom style="medium">
        <color indexed="64"/>
      </bottom>
      <diagonal/>
    </border>
    <border>
      <left/>
      <right style="dashed">
        <color theme="1"/>
      </right>
      <top style="dashed">
        <color theme="1"/>
      </top>
      <bottom/>
      <diagonal/>
    </border>
    <border>
      <left style="dotted">
        <color indexed="64"/>
      </left>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style="medium">
        <color rgb="FF000000"/>
      </left>
      <right/>
      <top style="medium">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medium">
        <color indexed="64"/>
      </right>
      <top style="thin">
        <color indexed="64"/>
      </top>
      <bottom style="dotted">
        <color indexed="64"/>
      </bottom>
      <diagonal/>
    </border>
    <border>
      <left style="dotted">
        <color indexed="64"/>
      </left>
      <right style="dashed">
        <color theme="1"/>
      </right>
      <top style="dashed">
        <color theme="1"/>
      </top>
      <bottom style="medium">
        <color indexed="64"/>
      </bottom>
      <diagonal/>
    </border>
    <border>
      <left style="medium">
        <color indexed="64"/>
      </left>
      <right/>
      <top style="thin">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top/>
      <bottom style="dotted">
        <color indexed="64"/>
      </bottom>
      <diagonal/>
    </border>
    <border>
      <left/>
      <right/>
      <top style="thin">
        <color indexed="64"/>
      </top>
      <bottom style="thin">
        <color indexed="64"/>
      </bottom>
      <diagonal/>
    </border>
    <border>
      <left/>
      <right style="medium">
        <color indexed="64"/>
      </right>
      <top/>
      <bottom style="dotted">
        <color indexed="64"/>
      </bottom>
      <diagonal/>
    </border>
    <border>
      <left style="medium">
        <color indexed="64"/>
      </left>
      <right/>
      <top style="dotted">
        <color indexed="64"/>
      </top>
      <bottom/>
      <diagonal/>
    </border>
    <border>
      <left style="thin">
        <color indexed="64"/>
      </left>
      <right/>
      <top style="dotted">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ashed">
        <color theme="1"/>
      </left>
      <right style="dashed">
        <color theme="1"/>
      </right>
      <top/>
      <bottom style="dotted">
        <color indexed="64"/>
      </bottom>
      <diagonal/>
    </border>
    <border>
      <left style="dashed">
        <color theme="1"/>
      </left>
      <right style="dashed">
        <color theme="1"/>
      </right>
      <top style="dashed">
        <color theme="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dashed">
        <color theme="1"/>
      </left>
      <right style="dashed">
        <color theme="1"/>
      </right>
      <top style="dashed">
        <color theme="1"/>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dotted">
        <color indexed="64"/>
      </left>
      <right/>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tted">
        <color indexed="64"/>
      </top>
      <bottom/>
      <diagonal/>
    </border>
    <border>
      <left/>
      <right style="medium">
        <color indexed="64"/>
      </right>
      <top style="dotted">
        <color indexed="64"/>
      </top>
      <bottom/>
      <diagonal/>
    </border>
    <border>
      <left style="medium">
        <color indexed="64"/>
      </left>
      <right style="dashed">
        <color theme="1"/>
      </right>
      <top style="dashed">
        <color theme="1"/>
      </top>
      <bottom/>
      <diagonal/>
    </border>
    <border>
      <left style="dashed">
        <color theme="1"/>
      </left>
      <right style="medium">
        <color indexed="64"/>
      </right>
      <top style="dashed">
        <color theme="1"/>
      </top>
      <bottom/>
      <diagonal/>
    </border>
    <border>
      <left style="dashed">
        <color theme="1"/>
      </left>
      <right style="dashed">
        <color theme="1"/>
      </right>
      <top style="dotted">
        <color theme="1"/>
      </top>
      <bottom/>
      <diagonal/>
    </border>
    <border>
      <left style="dashed">
        <color theme="1"/>
      </left>
      <right style="medium">
        <color indexed="64"/>
      </right>
      <top style="dotted">
        <color theme="1"/>
      </top>
      <bottom/>
      <diagonal/>
    </border>
    <border>
      <left style="dotted">
        <color indexed="64"/>
      </left>
      <right style="medium">
        <color indexed="64"/>
      </right>
      <top style="dotted">
        <color indexed="64"/>
      </top>
      <bottom/>
      <diagonal/>
    </border>
    <border>
      <left style="medium">
        <color indexed="64"/>
      </left>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thin">
        <color indexed="64"/>
      </top>
      <bottom style="medium">
        <color indexed="64"/>
      </bottom>
      <diagonal/>
    </border>
    <border>
      <left style="dashed">
        <color theme="1"/>
      </left>
      <right style="thin">
        <color theme="1"/>
      </right>
      <top style="dashed">
        <color theme="1"/>
      </top>
      <bottom style="dashed">
        <color theme="1"/>
      </bottom>
      <diagonal/>
    </border>
  </borders>
  <cellStyleXfs count="38">
    <xf numFmtId="0" fontId="0" fillId="0" borderId="0"/>
    <xf numFmtId="44" fontId="1" fillId="0" borderId="0" applyFont="0" applyFill="0" applyBorder="0" applyAlignment="0" applyProtection="0"/>
    <xf numFmtId="0" fontId="10" fillId="0" borderId="0"/>
    <xf numFmtId="0" fontId="17" fillId="11" borderId="0" applyNumberFormat="0" applyBorder="0" applyAlignment="0" applyProtection="0"/>
    <xf numFmtId="9" fontId="1" fillId="0" borderId="0" applyFont="0" applyFill="0" applyBorder="0" applyAlignment="0" applyProtection="0"/>
    <xf numFmtId="0" fontId="31" fillId="1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54">
    <xf numFmtId="0" fontId="0" fillId="0" borderId="0" xfId="0"/>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3" borderId="13" xfId="0" applyFont="1" applyFill="1" applyBorder="1" applyAlignment="1">
      <alignment horizontal="left" vertical="center" wrapText="1"/>
    </xf>
    <xf numFmtId="0" fontId="7"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2"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7" xfId="0" applyFont="1" applyFill="1" applyBorder="1" applyAlignment="1">
      <alignment horizontal="center" vertical="center" wrapText="1"/>
    </xf>
    <xf numFmtId="3" fontId="6" fillId="2" borderId="35" xfId="0" applyNumberFormat="1" applyFont="1" applyFill="1" applyBorder="1" applyAlignment="1">
      <alignment horizontal="center" vertical="center" wrapText="1"/>
    </xf>
    <xf numFmtId="3" fontId="6" fillId="2" borderId="36" xfId="0" applyNumberFormat="1" applyFont="1" applyFill="1" applyBorder="1" applyAlignment="1">
      <alignment horizontal="center" vertical="center" wrapText="1"/>
    </xf>
    <xf numFmtId="3" fontId="6" fillId="2" borderId="37" xfId="0" applyNumberFormat="1" applyFont="1" applyFill="1" applyBorder="1" applyAlignment="1">
      <alignment horizontal="center" vertical="center" wrapText="1"/>
    </xf>
    <xf numFmtId="3" fontId="6" fillId="2" borderId="38" xfId="0" applyNumberFormat="1" applyFont="1" applyFill="1" applyBorder="1" applyAlignment="1">
      <alignment horizontal="center" vertical="center" wrapText="1"/>
    </xf>
    <xf numFmtId="10" fontId="0" fillId="4" borderId="39" xfId="0" applyNumberFormat="1" applyFill="1" applyBorder="1" applyAlignment="1">
      <alignment horizontal="center" vertical="center" wrapText="1"/>
    </xf>
    <xf numFmtId="10" fontId="0" fillId="4" borderId="40" xfId="0" applyNumberFormat="1" applyFill="1" applyBorder="1" applyAlignment="1">
      <alignment horizontal="center" vertical="center" wrapText="1"/>
    </xf>
    <xf numFmtId="3" fontId="6" fillId="2" borderId="42" xfId="0" applyNumberFormat="1" applyFont="1" applyFill="1" applyBorder="1" applyAlignment="1">
      <alignment horizontal="center" vertical="center" wrapText="1"/>
    </xf>
    <xf numFmtId="3" fontId="6" fillId="2" borderId="43" xfId="0" applyNumberFormat="1" applyFont="1" applyFill="1" applyBorder="1" applyAlignment="1">
      <alignment horizontal="center" vertical="center" wrapText="1"/>
    </xf>
    <xf numFmtId="3" fontId="6" fillId="2" borderId="44" xfId="0" applyNumberFormat="1" applyFont="1" applyFill="1" applyBorder="1" applyAlignment="1">
      <alignment horizontal="center" vertical="center" wrapText="1"/>
    </xf>
    <xf numFmtId="3" fontId="6" fillId="2" borderId="45" xfId="0" applyNumberFormat="1" applyFont="1" applyFill="1" applyBorder="1" applyAlignment="1">
      <alignment horizontal="center" vertical="center" wrapText="1"/>
    </xf>
    <xf numFmtId="44" fontId="6" fillId="2" borderId="46" xfId="1" applyFont="1" applyFill="1" applyBorder="1" applyAlignment="1">
      <alignment horizontal="center" vertical="center" wrapText="1"/>
    </xf>
    <xf numFmtId="44" fontId="6" fillId="2" borderId="36" xfId="1" applyFont="1" applyFill="1" applyBorder="1" applyAlignment="1">
      <alignment horizontal="center" vertical="center" wrapText="1"/>
    </xf>
    <xf numFmtId="44" fontId="6" fillId="2" borderId="38" xfId="1" applyFont="1" applyFill="1" applyBorder="1" applyAlignment="1">
      <alignment horizontal="center" vertical="center" wrapText="1"/>
    </xf>
    <xf numFmtId="44" fontId="6" fillId="2" borderId="47" xfId="1" applyFont="1" applyFill="1" applyBorder="1" applyAlignment="1">
      <alignment horizontal="center" vertical="center" wrapText="1"/>
    </xf>
    <xf numFmtId="44" fontId="6" fillId="2" borderId="48" xfId="1" applyFont="1" applyFill="1" applyBorder="1" applyAlignment="1">
      <alignment horizontal="center" vertical="center" wrapText="1"/>
    </xf>
    <xf numFmtId="3" fontId="6" fillId="2" borderId="41" xfId="0" applyNumberFormat="1" applyFont="1" applyFill="1" applyBorder="1" applyAlignment="1">
      <alignment horizontal="center" vertical="center" wrapText="1"/>
    </xf>
    <xf numFmtId="3" fontId="6" fillId="2" borderId="49" xfId="0" applyNumberFormat="1" applyFont="1" applyFill="1" applyBorder="1" applyAlignment="1">
      <alignment horizontal="center" vertical="center" wrapText="1"/>
    </xf>
    <xf numFmtId="44" fontId="6" fillId="2" borderId="50" xfId="1" applyFont="1" applyFill="1" applyBorder="1" applyAlignment="1">
      <alignment horizontal="center" vertical="center" wrapText="1"/>
    </xf>
    <xf numFmtId="44" fontId="6" fillId="2" borderId="43" xfId="1" applyFont="1" applyFill="1" applyBorder="1" applyAlignment="1">
      <alignment horizontal="center" vertical="center" wrapText="1"/>
    </xf>
    <xf numFmtId="44" fontId="6" fillId="2" borderId="45" xfId="1" applyFont="1" applyFill="1" applyBorder="1" applyAlignment="1">
      <alignment horizontal="center" vertical="center" wrapText="1"/>
    </xf>
    <xf numFmtId="44" fontId="6" fillId="2" borderId="51" xfId="1" applyFont="1" applyFill="1" applyBorder="1" applyAlignment="1">
      <alignment horizontal="center" vertical="center" wrapText="1"/>
    </xf>
    <xf numFmtId="44" fontId="6" fillId="2" borderId="52" xfId="1" applyFont="1" applyFill="1" applyBorder="1" applyAlignment="1">
      <alignment horizontal="center" vertical="center" wrapText="1"/>
    </xf>
    <xf numFmtId="3" fontId="6" fillId="2" borderId="18" xfId="0" applyNumberFormat="1" applyFont="1" applyFill="1" applyBorder="1" applyAlignment="1">
      <alignment horizontal="center" vertical="center" wrapText="1"/>
    </xf>
    <xf numFmtId="3" fontId="6" fillId="2" borderId="16"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10" fontId="0" fillId="4" borderId="41" xfId="0" applyNumberFormat="1" applyFill="1" applyBorder="1" applyAlignment="1">
      <alignment horizontal="center" vertical="center" wrapText="1"/>
    </xf>
    <xf numFmtId="10" fontId="0" fillId="4" borderId="49" xfId="0" applyNumberFormat="1" applyFill="1" applyBorder="1" applyAlignment="1">
      <alignment horizontal="center" vertical="center" wrapText="1"/>
    </xf>
    <xf numFmtId="3" fontId="6" fillId="2" borderId="40" xfId="0" applyNumberFormat="1" applyFont="1" applyFill="1" applyBorder="1" applyAlignment="1">
      <alignment horizontal="center" vertical="center" wrapText="1"/>
    </xf>
    <xf numFmtId="0" fontId="4" fillId="3" borderId="53" xfId="0" applyFont="1" applyFill="1" applyBorder="1" applyAlignment="1">
      <alignment horizontal="left" vertical="center" wrapText="1"/>
    </xf>
    <xf numFmtId="10" fontId="0" fillId="4" borderId="18" xfId="0" applyNumberFormat="1" applyFill="1" applyBorder="1" applyAlignment="1">
      <alignment horizontal="center" vertical="center" wrapText="1"/>
    </xf>
    <xf numFmtId="10" fontId="0" fillId="4" borderId="16" xfId="0" applyNumberFormat="1" applyFill="1" applyBorder="1" applyAlignment="1">
      <alignment horizontal="center" vertical="center" wrapText="1"/>
    </xf>
    <xf numFmtId="10" fontId="0" fillId="4" borderId="19" xfId="0" applyNumberFormat="1" applyFill="1" applyBorder="1" applyAlignment="1">
      <alignment horizontal="center" vertical="center" wrapText="1"/>
    </xf>
    <xf numFmtId="3" fontId="6" fillId="5" borderId="35" xfId="0" applyNumberFormat="1" applyFont="1" applyFill="1" applyBorder="1" applyAlignment="1">
      <alignment horizontal="center" vertical="center" wrapText="1"/>
    </xf>
    <xf numFmtId="3" fontId="6" fillId="5" borderId="36" xfId="0" applyNumberFormat="1" applyFont="1" applyFill="1" applyBorder="1" applyAlignment="1">
      <alignment horizontal="center" vertical="center" wrapText="1"/>
    </xf>
    <xf numFmtId="3" fontId="6" fillId="5" borderId="37" xfId="0" applyNumberFormat="1" applyFont="1" applyFill="1" applyBorder="1" applyAlignment="1">
      <alignment horizontal="center" vertical="center" wrapText="1"/>
    </xf>
    <xf numFmtId="3" fontId="6" fillId="5" borderId="38" xfId="0" applyNumberFormat="1" applyFont="1" applyFill="1" applyBorder="1" applyAlignment="1">
      <alignment horizontal="center" vertical="center" wrapText="1"/>
    </xf>
    <xf numFmtId="0" fontId="4" fillId="3" borderId="54" xfId="0" applyFont="1" applyFill="1" applyBorder="1" applyAlignment="1">
      <alignment horizontal="left" vertical="center" wrapText="1"/>
    </xf>
    <xf numFmtId="0" fontId="13" fillId="0" borderId="0" xfId="0" applyFont="1" applyAlignment="1">
      <alignment horizontal="center" vertical="top"/>
    </xf>
    <xf numFmtId="0" fontId="3" fillId="3" borderId="59" xfId="0" applyFont="1" applyFill="1" applyBorder="1" applyAlignment="1">
      <alignment horizontal="center" vertical="center" wrapText="1"/>
    </xf>
    <xf numFmtId="0" fontId="3" fillId="3" borderId="60" xfId="0" applyFont="1" applyFill="1" applyBorder="1" applyAlignment="1">
      <alignment horizontal="center" vertical="center" wrapText="1"/>
    </xf>
    <xf numFmtId="3" fontId="6" fillId="2" borderId="56" xfId="0" applyNumberFormat="1" applyFont="1" applyFill="1" applyBorder="1" applyAlignment="1">
      <alignment horizontal="center" vertical="center" wrapText="1"/>
    </xf>
    <xf numFmtId="3" fontId="6" fillId="2" borderId="57" xfId="0" applyNumberFormat="1"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4" fillId="5" borderId="25" xfId="0" applyFont="1" applyFill="1" applyBorder="1" applyAlignment="1">
      <alignment horizontal="left" vertical="center" wrapText="1"/>
    </xf>
    <xf numFmtId="10" fontId="0" fillId="4" borderId="68" xfId="0" applyNumberFormat="1" applyFill="1" applyBorder="1" applyAlignment="1">
      <alignment horizontal="center" vertical="center" wrapText="1"/>
    </xf>
    <xf numFmtId="10" fontId="0" fillId="4" borderId="70" xfId="0" applyNumberFormat="1" applyFill="1" applyBorder="1" applyAlignment="1">
      <alignment horizontal="center" vertical="center" wrapText="1"/>
    </xf>
    <xf numFmtId="10" fontId="0" fillId="4" borderId="69" xfId="0" applyNumberFormat="1" applyFill="1" applyBorder="1" applyAlignment="1">
      <alignment horizontal="center" vertical="center" wrapText="1"/>
    </xf>
    <xf numFmtId="1" fontId="7" fillId="5" borderId="73" xfId="0" applyNumberFormat="1" applyFont="1" applyFill="1" applyBorder="1" applyAlignment="1">
      <alignment horizontal="center" vertical="center" wrapText="1"/>
    </xf>
    <xf numFmtId="3" fontId="6" fillId="5" borderId="74" xfId="0" applyNumberFormat="1" applyFont="1" applyFill="1" applyBorder="1" applyAlignment="1">
      <alignment horizontal="center" vertical="center" wrapText="1"/>
    </xf>
    <xf numFmtId="3" fontId="6" fillId="5" borderId="75" xfId="0" applyNumberFormat="1" applyFont="1" applyFill="1" applyBorder="1" applyAlignment="1">
      <alignment horizontal="center" vertical="center" wrapText="1"/>
    </xf>
    <xf numFmtId="3" fontId="6" fillId="5" borderId="76" xfId="0" applyNumberFormat="1" applyFont="1" applyFill="1" applyBorder="1" applyAlignment="1">
      <alignment horizontal="center" vertical="center" wrapText="1"/>
    </xf>
    <xf numFmtId="0" fontId="5" fillId="0" borderId="77" xfId="0" applyFont="1" applyBorder="1" applyAlignment="1">
      <alignment horizontal="center" vertical="center" wrapText="1"/>
    </xf>
    <xf numFmtId="0" fontId="6" fillId="0" borderId="78" xfId="0" applyFont="1" applyBorder="1" applyAlignment="1">
      <alignment horizontal="justify" vertical="center" wrapText="1"/>
    </xf>
    <xf numFmtId="0" fontId="6" fillId="0" borderId="78" xfId="0" applyFont="1" applyBorder="1" applyAlignment="1">
      <alignment horizontal="center" vertical="center" wrapText="1"/>
    </xf>
    <xf numFmtId="0" fontId="2" fillId="6" borderId="7" xfId="0" applyFont="1" applyFill="1" applyBorder="1" applyAlignment="1">
      <alignment vertical="center" wrapText="1"/>
    </xf>
    <xf numFmtId="0" fontId="2" fillId="6" borderId="8" xfId="0" applyFont="1" applyFill="1" applyBorder="1" applyAlignment="1">
      <alignment vertical="center" wrapText="1"/>
    </xf>
    <xf numFmtId="0" fontId="2" fillId="6" borderId="34" xfId="0" applyFont="1" applyFill="1" applyBorder="1" applyAlignment="1">
      <alignment vertical="center" wrapText="1"/>
    </xf>
    <xf numFmtId="0" fontId="12" fillId="7" borderId="58" xfId="0" applyFont="1" applyFill="1" applyBorder="1" applyAlignment="1">
      <alignment horizontal="center" vertical="top" wrapText="1"/>
    </xf>
    <xf numFmtId="0" fontId="8" fillId="6" borderId="53" xfId="0" applyFont="1" applyFill="1" applyBorder="1" applyAlignment="1">
      <alignment horizontal="left" vertical="center" wrapText="1"/>
    </xf>
    <xf numFmtId="0" fontId="8" fillId="6" borderId="12" xfId="0" applyFont="1" applyFill="1" applyBorder="1" applyAlignment="1">
      <alignment horizontal="center" vertical="center" wrapText="1"/>
    </xf>
    <xf numFmtId="0" fontId="9" fillId="6" borderId="13" xfId="0" applyFont="1" applyFill="1" applyBorder="1" applyAlignment="1">
      <alignment horizontal="left" vertical="center" wrapText="1"/>
    </xf>
    <xf numFmtId="0" fontId="9" fillId="6" borderId="13" xfId="0" applyFont="1" applyFill="1" applyBorder="1" applyAlignment="1">
      <alignment horizontal="center" vertical="center" wrapText="1"/>
    </xf>
    <xf numFmtId="0" fontId="9" fillId="6" borderId="64"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7" fillId="8" borderId="13" xfId="0" applyFont="1" applyFill="1" applyBorder="1" applyAlignment="1">
      <alignment horizontal="justify" vertical="center" wrapText="1"/>
    </xf>
    <xf numFmtId="0" fontId="7" fillId="8" borderId="13"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4" fillId="8" borderId="53" xfId="0" applyFont="1" applyFill="1" applyBorder="1" applyAlignment="1">
      <alignment horizontal="left" vertical="center" wrapText="1"/>
    </xf>
    <xf numFmtId="0" fontId="4" fillId="8" borderId="14" xfId="0" applyFont="1" applyFill="1" applyBorder="1" applyAlignment="1">
      <alignment horizontal="center" vertical="center" wrapText="1"/>
    </xf>
    <xf numFmtId="0" fontId="4" fillId="8" borderId="60" xfId="0" applyFont="1" applyFill="1" applyBorder="1" applyAlignment="1">
      <alignment horizontal="center" vertical="center" wrapText="1"/>
    </xf>
    <xf numFmtId="0" fontId="4" fillId="8" borderId="6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8" borderId="30" xfId="0" applyFont="1" applyFill="1" applyBorder="1" applyAlignment="1">
      <alignment horizontal="center" vertical="center" wrapText="1"/>
    </xf>
    <xf numFmtId="9" fontId="6" fillId="0" borderId="24" xfId="0" applyNumberFormat="1" applyFont="1" applyBorder="1" applyAlignment="1">
      <alignment horizontal="center" vertical="center" wrapText="1"/>
    </xf>
    <xf numFmtId="1" fontId="7" fillId="0" borderId="80" xfId="0" applyNumberFormat="1" applyFont="1" applyBorder="1" applyAlignment="1">
      <alignment horizontal="center" vertical="center" wrapText="1"/>
    </xf>
    <xf numFmtId="10" fontId="0" fillId="4" borderId="81" xfId="0" applyNumberFormat="1" applyFill="1" applyBorder="1" applyAlignment="1">
      <alignment horizontal="center" vertical="center" wrapText="1"/>
    </xf>
    <xf numFmtId="0" fontId="6" fillId="3" borderId="82" xfId="0" applyFont="1" applyFill="1" applyBorder="1" applyAlignment="1">
      <alignment horizontal="justify" vertical="center" wrapText="1"/>
    </xf>
    <xf numFmtId="0" fontId="7" fillId="8" borderId="83" xfId="0" applyFont="1" applyFill="1" applyBorder="1" applyAlignment="1">
      <alignment horizontal="center" vertical="center" wrapText="1"/>
    </xf>
    <xf numFmtId="0" fontId="15" fillId="0" borderId="79" xfId="0" applyFont="1" applyBorder="1" applyAlignment="1">
      <alignment horizontal="center" vertical="center" wrapText="1"/>
    </xf>
    <xf numFmtId="0" fontId="8" fillId="5" borderId="24" xfId="0" applyFont="1" applyFill="1" applyBorder="1" applyAlignment="1">
      <alignment vertical="center" wrapText="1"/>
    </xf>
    <xf numFmtId="0" fontId="8" fillId="5" borderId="84" xfId="0" applyFont="1" applyFill="1" applyBorder="1" applyAlignment="1">
      <alignment vertical="center" wrapText="1"/>
    </xf>
    <xf numFmtId="10" fontId="0" fillId="4" borderId="12" xfId="0" applyNumberFormat="1" applyFill="1" applyBorder="1" applyAlignment="1">
      <alignment horizontal="center" vertical="center" wrapText="1"/>
    </xf>
    <xf numFmtId="10" fontId="0" fillId="4" borderId="13" xfId="0" applyNumberFormat="1" applyFill="1" applyBorder="1" applyAlignment="1">
      <alignment horizontal="center" vertical="center" wrapText="1"/>
    </xf>
    <xf numFmtId="10" fontId="0" fillId="4" borderId="88" xfId="0" applyNumberFormat="1" applyFill="1" applyBorder="1" applyAlignment="1">
      <alignment horizontal="center" vertical="center" wrapText="1"/>
    </xf>
    <xf numFmtId="0" fontId="4" fillId="3" borderId="20" xfId="0" applyFont="1" applyFill="1" applyBorder="1" applyAlignment="1">
      <alignment horizontal="center" vertical="center" wrapText="1"/>
    </xf>
    <xf numFmtId="164" fontId="4" fillId="3" borderId="53" xfId="0" applyNumberFormat="1" applyFont="1" applyFill="1" applyBorder="1" applyAlignment="1">
      <alignment horizontal="center" vertical="center" wrapText="1"/>
    </xf>
    <xf numFmtId="10" fontId="0" fillId="4" borderId="89" xfId="0" applyNumberFormat="1" applyFill="1" applyBorder="1" applyAlignment="1">
      <alignment horizontal="center" vertical="center" wrapText="1"/>
    </xf>
    <xf numFmtId="164" fontId="7" fillId="3" borderId="23" xfId="1" applyNumberFormat="1" applyFont="1" applyFill="1" applyBorder="1" applyAlignment="1">
      <alignment horizontal="center" vertical="center" wrapText="1"/>
    </xf>
    <xf numFmtId="164" fontId="4" fillId="3" borderId="54" xfId="0" applyNumberFormat="1" applyFont="1" applyFill="1" applyBorder="1" applyAlignment="1">
      <alignment horizontal="center" vertical="center" wrapText="1"/>
    </xf>
    <xf numFmtId="10" fontId="0" fillId="4" borderId="21" xfId="0" applyNumberFormat="1" applyFill="1" applyBorder="1" applyAlignment="1">
      <alignment horizontal="center" vertical="center" wrapText="1"/>
    </xf>
    <xf numFmtId="10" fontId="0" fillId="4" borderId="22" xfId="0" applyNumberFormat="1" applyFill="1" applyBorder="1" applyAlignment="1">
      <alignment horizontal="center" vertical="center" wrapText="1"/>
    </xf>
    <xf numFmtId="10" fontId="0" fillId="4" borderId="90" xfId="0" applyNumberFormat="1" applyFill="1" applyBorder="1" applyAlignment="1">
      <alignment horizontal="center" vertical="center" wrapText="1"/>
    </xf>
    <xf numFmtId="0" fontId="8" fillId="6" borderId="62" xfId="0" applyFont="1" applyFill="1" applyBorder="1" applyAlignment="1">
      <alignment horizontal="left" vertical="top" wrapText="1"/>
    </xf>
    <xf numFmtId="0" fontId="3" fillId="8" borderId="62" xfId="0" applyFont="1" applyFill="1" applyBorder="1" applyAlignment="1">
      <alignment horizontal="left" vertical="top" wrapText="1"/>
    </xf>
    <xf numFmtId="0" fontId="3" fillId="3" borderId="62" xfId="0" applyFont="1" applyFill="1" applyBorder="1" applyAlignment="1">
      <alignment horizontal="left" vertical="top" wrapText="1"/>
    </xf>
    <xf numFmtId="0" fontId="3" fillId="3" borderId="63" xfId="0" applyFont="1" applyFill="1" applyBorder="1" applyAlignment="1">
      <alignment horizontal="left" vertical="top" wrapText="1"/>
    </xf>
    <xf numFmtId="0" fontId="16" fillId="0" borderId="0" xfId="0" applyFont="1"/>
    <xf numFmtId="0" fontId="0" fillId="10" borderId="0" xfId="0" applyFill="1"/>
    <xf numFmtId="0" fontId="0" fillId="0" borderId="0" xfId="0" applyAlignment="1">
      <alignment wrapText="1"/>
    </xf>
    <xf numFmtId="0" fontId="0" fillId="9" borderId="0" xfId="0" applyFill="1"/>
    <xf numFmtId="0" fontId="7" fillId="12" borderId="13" xfId="0" applyFont="1" applyFill="1" applyBorder="1" applyAlignment="1">
      <alignment horizontal="justify" vertical="center" wrapText="1"/>
    </xf>
    <xf numFmtId="0" fontId="3" fillId="13" borderId="12" xfId="0" applyFont="1" applyFill="1" applyBorder="1" applyAlignment="1">
      <alignment horizontal="center" vertical="center" wrapText="1"/>
    </xf>
    <xf numFmtId="0" fontId="7" fillId="13" borderId="13" xfId="0" applyFont="1" applyFill="1" applyBorder="1" applyAlignment="1">
      <alignment horizontal="justify" vertical="center" wrapText="1"/>
    </xf>
    <xf numFmtId="0" fontId="7" fillId="4" borderId="13" xfId="0" applyFont="1" applyFill="1" applyBorder="1" applyAlignment="1">
      <alignment horizontal="left" vertical="center" wrapText="1"/>
    </xf>
    <xf numFmtId="0" fontId="3" fillId="14" borderId="12" xfId="0" applyFont="1" applyFill="1" applyBorder="1" applyAlignment="1">
      <alignment horizontal="center" vertical="center" wrapText="1"/>
    </xf>
    <xf numFmtId="0" fontId="3" fillId="13" borderId="13" xfId="0" applyFont="1" applyFill="1" applyBorder="1" applyAlignment="1">
      <alignment horizontal="justify" vertical="center" wrapText="1"/>
    </xf>
    <xf numFmtId="0" fontId="7" fillId="13" borderId="1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15" borderId="13" xfId="0" applyFont="1" applyFill="1" applyBorder="1" applyAlignment="1">
      <alignment horizontal="left" vertical="center" wrapText="1"/>
    </xf>
    <xf numFmtId="0" fontId="6" fillId="13" borderId="13" xfId="0" applyFont="1" applyFill="1" applyBorder="1" applyAlignment="1">
      <alignment horizontal="justify" vertical="center" wrapText="1"/>
    </xf>
    <xf numFmtId="0" fontId="6" fillId="3" borderId="13" xfId="0" applyFont="1" applyFill="1" applyBorder="1" applyAlignment="1">
      <alignment horizontal="left" vertical="center" wrapText="1"/>
    </xf>
    <xf numFmtId="0" fontId="3" fillId="16" borderId="13" xfId="0" applyFont="1" applyFill="1" applyBorder="1" applyAlignment="1">
      <alignment horizontal="justify" vertical="center" wrapText="1"/>
    </xf>
    <xf numFmtId="0" fontId="3" fillId="16" borderId="13" xfId="0" applyFont="1" applyFill="1" applyBorder="1" applyAlignment="1">
      <alignment horizontal="left" vertical="center" wrapText="1"/>
    </xf>
    <xf numFmtId="0" fontId="7" fillId="15" borderId="13" xfId="0" applyFont="1" applyFill="1" applyBorder="1" applyAlignment="1">
      <alignment horizontal="justify" vertical="center" wrapText="1"/>
    </xf>
    <xf numFmtId="0" fontId="7" fillId="17" borderId="13" xfId="0" applyFont="1" applyFill="1" applyBorder="1" applyAlignment="1">
      <alignment horizontal="left" vertical="center" wrapText="1"/>
    </xf>
    <xf numFmtId="0" fontId="7" fillId="16" borderId="13" xfId="0" applyFont="1" applyFill="1" applyBorder="1" applyAlignment="1">
      <alignment horizontal="justify" vertical="center" wrapText="1"/>
    </xf>
    <xf numFmtId="0" fontId="3" fillId="8" borderId="13"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justify" vertical="center" wrapText="1"/>
    </xf>
    <xf numFmtId="0" fontId="3" fillId="4" borderId="13" xfId="0" applyFont="1" applyFill="1" applyBorder="1" applyAlignment="1">
      <alignment horizontal="left" vertical="center" wrapText="1"/>
    </xf>
    <xf numFmtId="0" fontId="7" fillId="17" borderId="13" xfId="0" applyFont="1" applyFill="1" applyBorder="1" applyAlignment="1">
      <alignment horizontal="justify" vertical="center" wrapText="1"/>
    </xf>
    <xf numFmtId="0" fontId="3" fillId="17" borderId="13" xfId="0" applyFont="1" applyFill="1" applyBorder="1" applyAlignment="1">
      <alignment horizontal="left" vertical="center" wrapText="1"/>
    </xf>
    <xf numFmtId="0" fontId="3" fillId="18" borderId="12" xfId="0" applyFont="1" applyFill="1" applyBorder="1" applyAlignment="1">
      <alignment horizontal="center" vertical="center" wrapText="1"/>
    </xf>
    <xf numFmtId="0" fontId="3" fillId="18" borderId="13" xfId="0" applyFont="1" applyFill="1" applyBorder="1" applyAlignment="1">
      <alignment horizontal="justify" vertical="center" wrapText="1"/>
    </xf>
    <xf numFmtId="0" fontId="3" fillId="18" borderId="13" xfId="0" applyFont="1" applyFill="1" applyBorder="1" applyAlignment="1">
      <alignment horizontal="left" vertical="center" wrapText="1"/>
    </xf>
    <xf numFmtId="0" fontId="3" fillId="19" borderId="12" xfId="0" applyFont="1" applyFill="1" applyBorder="1" applyAlignment="1">
      <alignment horizontal="center" vertical="center" wrapText="1"/>
    </xf>
    <xf numFmtId="0" fontId="3" fillId="19" borderId="13" xfId="0" applyFont="1" applyFill="1" applyBorder="1" applyAlignment="1">
      <alignment horizontal="justify" vertical="center" wrapText="1"/>
    </xf>
    <xf numFmtId="0" fontId="3" fillId="19" borderId="13" xfId="0" applyFont="1" applyFill="1" applyBorder="1" applyAlignment="1">
      <alignment horizontal="left" vertical="center" wrapText="1"/>
    </xf>
    <xf numFmtId="0" fontId="3" fillId="13" borderId="13" xfId="0" applyFont="1" applyFill="1" applyBorder="1" applyAlignment="1">
      <alignment horizontal="left" vertical="center" wrapText="1"/>
    </xf>
    <xf numFmtId="0" fontId="7" fillId="18" borderId="13" xfId="0" applyFont="1" applyFill="1" applyBorder="1" applyAlignment="1">
      <alignment horizontal="justify" vertical="center" wrapText="1"/>
    </xf>
    <xf numFmtId="0" fontId="6" fillId="8" borderId="13" xfId="0" applyFont="1" applyFill="1" applyBorder="1" applyAlignment="1">
      <alignment horizontal="justify" vertical="center" wrapText="1"/>
    </xf>
    <xf numFmtId="0" fontId="6" fillId="8" borderId="13" xfId="0" applyFont="1" applyFill="1" applyBorder="1" applyAlignment="1">
      <alignment horizontal="left" vertical="center" wrapText="1"/>
    </xf>
    <xf numFmtId="0" fontId="6" fillId="13" borderId="13" xfId="0" applyFont="1" applyFill="1" applyBorder="1" applyAlignment="1">
      <alignment horizontal="left" vertical="center" wrapText="1"/>
    </xf>
    <xf numFmtId="0" fontId="4" fillId="13" borderId="13" xfId="0" applyFont="1" applyFill="1" applyBorder="1" applyAlignment="1">
      <alignment horizontal="justify" vertical="center" wrapText="1"/>
    </xf>
    <xf numFmtId="0" fontId="3" fillId="13" borderId="21" xfId="0" applyFont="1" applyFill="1" applyBorder="1" applyAlignment="1">
      <alignment horizontal="center" vertical="center" wrapText="1"/>
    </xf>
    <xf numFmtId="0" fontId="7" fillId="13" borderId="22" xfId="0" applyFont="1" applyFill="1" applyBorder="1" applyAlignment="1">
      <alignment horizontal="justify" vertical="center" wrapText="1"/>
    </xf>
    <xf numFmtId="0" fontId="7" fillId="13" borderId="22" xfId="0" applyFont="1" applyFill="1" applyBorder="1" applyAlignment="1">
      <alignment horizontal="left" vertical="center" wrapText="1"/>
    </xf>
    <xf numFmtId="0" fontId="3" fillId="6" borderId="12" xfId="0" applyFont="1" applyFill="1" applyBorder="1" applyAlignment="1">
      <alignment horizontal="center" vertical="center" wrapText="1"/>
    </xf>
    <xf numFmtId="0" fontId="7" fillId="8" borderId="13" xfId="0" applyFont="1" applyFill="1" applyBorder="1" applyAlignment="1">
      <alignment horizontal="justify" vertical="center"/>
    </xf>
    <xf numFmtId="0" fontId="3" fillId="3" borderId="92" xfId="0" applyFont="1" applyFill="1" applyBorder="1" applyAlignment="1">
      <alignment horizontal="center" vertical="center" wrapText="1"/>
    </xf>
    <xf numFmtId="0" fontId="7" fillId="3" borderId="93" xfId="0" applyFont="1" applyFill="1" applyBorder="1" applyAlignment="1">
      <alignment horizontal="justify" vertical="center" wrapText="1"/>
    </xf>
    <xf numFmtId="0" fontId="3" fillId="3" borderId="93" xfId="0" applyFont="1" applyFill="1" applyBorder="1" applyAlignment="1">
      <alignment horizontal="left" vertical="center" wrapText="1"/>
    </xf>
    <xf numFmtId="0" fontId="3" fillId="8" borderId="80" xfId="0" applyFont="1" applyFill="1" applyBorder="1" applyAlignment="1">
      <alignment horizontal="center" vertical="center" wrapText="1"/>
    </xf>
    <xf numFmtId="0" fontId="7" fillId="8" borderId="94" xfId="0" applyFont="1" applyFill="1" applyBorder="1" applyAlignment="1">
      <alignment horizontal="justify" vertical="center" wrapText="1"/>
    </xf>
    <xf numFmtId="0" fontId="7" fillId="8" borderId="94" xfId="0" applyFont="1" applyFill="1" applyBorder="1" applyAlignment="1">
      <alignment horizontal="left" vertical="center" wrapText="1"/>
    </xf>
    <xf numFmtId="0" fontId="18" fillId="8" borderId="12" xfId="0" applyFont="1" applyFill="1" applyBorder="1" applyAlignment="1">
      <alignment horizontal="center" vertical="center" wrapText="1"/>
    </xf>
    <xf numFmtId="0" fontId="19" fillId="8" borderId="13" xfId="0" applyFont="1" applyFill="1" applyBorder="1" applyAlignment="1">
      <alignment horizontal="justify" vertical="center" wrapText="1"/>
    </xf>
    <xf numFmtId="0" fontId="19" fillId="8" borderId="13" xfId="0" applyFont="1" applyFill="1" applyBorder="1" applyAlignment="1">
      <alignment horizontal="left" vertical="center" wrapText="1"/>
    </xf>
    <xf numFmtId="0" fontId="18" fillId="13" borderId="12" xfId="0" applyFont="1" applyFill="1" applyBorder="1" applyAlignment="1">
      <alignment horizontal="center" vertical="center" wrapText="1"/>
    </xf>
    <xf numFmtId="0" fontId="19" fillId="13" borderId="13" xfId="0" applyFont="1" applyFill="1" applyBorder="1" applyAlignment="1">
      <alignment horizontal="justify" vertical="center" wrapText="1"/>
    </xf>
    <xf numFmtId="0" fontId="19" fillId="13" borderId="13" xfId="0" applyFont="1" applyFill="1" applyBorder="1" applyAlignment="1">
      <alignment horizontal="left" vertical="center" wrapText="1"/>
    </xf>
    <xf numFmtId="0" fontId="18" fillId="3" borderId="12" xfId="0" applyFont="1" applyFill="1" applyBorder="1" applyAlignment="1">
      <alignment horizontal="center" vertical="center" wrapText="1"/>
    </xf>
    <xf numFmtId="0" fontId="21" fillId="3" borderId="13" xfId="0" applyFont="1" applyFill="1" applyBorder="1" applyAlignment="1">
      <alignment horizontal="justify" vertical="center" wrapText="1"/>
    </xf>
    <xf numFmtId="0" fontId="19" fillId="3" borderId="13" xfId="0" applyFont="1" applyFill="1" applyBorder="1" applyAlignment="1">
      <alignment horizontal="left" vertical="center" wrapText="1"/>
    </xf>
    <xf numFmtId="0" fontId="20" fillId="20" borderId="13" xfId="0" applyFont="1" applyFill="1" applyBorder="1" applyAlignment="1">
      <alignment horizontal="justify" vertical="center" wrapText="1"/>
    </xf>
    <xf numFmtId="0" fontId="20" fillId="20" borderId="13" xfId="0" applyFont="1" applyFill="1" applyBorder="1" applyAlignment="1">
      <alignment horizontal="left" vertical="center" wrapText="1"/>
    </xf>
    <xf numFmtId="0" fontId="19" fillId="17" borderId="13" xfId="0" applyFont="1" applyFill="1" applyBorder="1" applyAlignment="1">
      <alignment horizontal="justify" vertical="center" wrapText="1"/>
    </xf>
    <xf numFmtId="0" fontId="21" fillId="3" borderId="13" xfId="0" applyFont="1" applyFill="1" applyBorder="1" applyAlignment="1">
      <alignment horizontal="left" vertical="center" wrapText="1"/>
    </xf>
    <xf numFmtId="0" fontId="7" fillId="12" borderId="13"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14" borderId="13"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7" fillId="17" borderId="13" xfId="0" applyFont="1" applyFill="1" applyBorder="1" applyAlignment="1">
      <alignment horizontal="center" vertical="center" wrapText="1"/>
    </xf>
    <xf numFmtId="0" fontId="7" fillId="16" borderId="13"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7" fillId="19" borderId="13" xfId="0" applyFont="1" applyFill="1" applyBorder="1" applyAlignment="1">
      <alignment horizontal="center" vertical="center" wrapText="1"/>
    </xf>
    <xf numFmtId="0" fontId="7" fillId="8" borderId="94" xfId="0" applyFont="1" applyFill="1" applyBorder="1" applyAlignment="1">
      <alignment horizontal="center" vertical="center" wrapText="1"/>
    </xf>
    <xf numFmtId="0" fontId="6" fillId="13" borderId="13"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13" borderId="13"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20" borderId="13"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13" borderId="13" xfId="3" applyFont="1" applyFill="1" applyBorder="1" applyAlignment="1">
      <alignment horizontal="center" vertical="center" wrapText="1"/>
    </xf>
    <xf numFmtId="0" fontId="7" fillId="13" borderId="22" xfId="0" applyFont="1" applyFill="1" applyBorder="1" applyAlignment="1">
      <alignment horizontal="center" vertical="center" wrapText="1"/>
    </xf>
    <xf numFmtId="0" fontId="3" fillId="14" borderId="13" xfId="0" applyFont="1" applyFill="1" applyBorder="1" applyAlignment="1">
      <alignment horizontal="center" vertical="center" wrapText="1"/>
    </xf>
    <xf numFmtId="0" fontId="3" fillId="13" borderId="13" xfId="0" applyFont="1" applyFill="1" applyBorder="1" applyAlignment="1">
      <alignment horizontal="center" vertical="center" wrapText="1"/>
    </xf>
    <xf numFmtId="0" fontId="3" fillId="16" borderId="13" xfId="0" applyFont="1" applyFill="1" applyBorder="1" applyAlignment="1">
      <alignment horizontal="center" vertical="center" wrapText="1"/>
    </xf>
    <xf numFmtId="0" fontId="7" fillId="21" borderId="13" xfId="0" applyFont="1" applyFill="1" applyBorder="1" applyAlignment="1">
      <alignment horizontal="center" vertical="center" wrapText="1"/>
    </xf>
    <xf numFmtId="0" fontId="7" fillId="22" borderId="13" xfId="0" applyFont="1" applyFill="1" applyBorder="1" applyAlignment="1">
      <alignment horizontal="center" vertical="center" wrapText="1"/>
    </xf>
    <xf numFmtId="0" fontId="3" fillId="15" borderId="13" xfId="0" applyFont="1" applyFill="1" applyBorder="1" applyAlignment="1">
      <alignment horizontal="center" vertical="center" wrapText="1"/>
    </xf>
    <xf numFmtId="0" fontId="3" fillId="3" borderId="93" xfId="0" applyFont="1" applyFill="1" applyBorder="1" applyAlignment="1">
      <alignment horizontal="center" vertical="center" wrapText="1"/>
    </xf>
    <xf numFmtId="0" fontId="3" fillId="20" borderId="13" xfId="0" applyFont="1" applyFill="1" applyBorder="1" applyAlignment="1">
      <alignment horizontal="center" vertical="center" wrapText="1"/>
    </xf>
    <xf numFmtId="0" fontId="3" fillId="18" borderId="13"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0" fillId="22" borderId="13" xfId="0" applyFont="1" applyFill="1" applyBorder="1" applyAlignment="1">
      <alignment horizontal="center" vertical="center" wrapText="1"/>
    </xf>
    <xf numFmtId="0" fontId="20" fillId="20" borderId="13" xfId="0" applyFont="1" applyFill="1" applyBorder="1" applyAlignment="1">
      <alignment horizontal="center" vertical="center" wrapText="1"/>
    </xf>
    <xf numFmtId="0" fontId="21" fillId="17" borderId="1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3" fillId="13" borderId="22" xfId="0" applyFont="1" applyFill="1" applyBorder="1" applyAlignment="1">
      <alignment horizontal="center" vertical="center" wrapText="1"/>
    </xf>
    <xf numFmtId="3" fontId="3" fillId="13" borderId="13" xfId="0" applyNumberFormat="1" applyFont="1" applyFill="1" applyBorder="1" applyAlignment="1">
      <alignment horizontal="center" vertical="center" wrapText="1"/>
    </xf>
    <xf numFmtId="3" fontId="3" fillId="8" borderId="13" xfId="0" applyNumberFormat="1" applyFont="1" applyFill="1" applyBorder="1" applyAlignment="1">
      <alignment horizontal="center" vertical="center" wrapText="1"/>
    </xf>
    <xf numFmtId="3" fontId="4" fillId="13" borderId="13" xfId="0" applyNumberFormat="1" applyFont="1" applyFill="1" applyBorder="1" applyAlignment="1">
      <alignment horizontal="center" vertical="center" wrapText="1"/>
    </xf>
    <xf numFmtId="3" fontId="20" fillId="8" borderId="13" xfId="0" applyNumberFormat="1" applyFont="1" applyFill="1" applyBorder="1" applyAlignment="1">
      <alignment horizontal="center" vertical="center" wrapText="1"/>
    </xf>
    <xf numFmtId="3" fontId="20" fillId="13" borderId="13" xfId="0" applyNumberFormat="1" applyFont="1" applyFill="1" applyBorder="1" applyAlignment="1">
      <alignment horizontal="center" vertical="center" wrapText="1"/>
    </xf>
    <xf numFmtId="3" fontId="20" fillId="20" borderId="13" xfId="0" applyNumberFormat="1" applyFont="1" applyFill="1" applyBorder="1" applyAlignment="1">
      <alignment horizontal="center" vertical="center" wrapText="1"/>
    </xf>
    <xf numFmtId="3" fontId="20" fillId="17" borderId="13" xfId="0" applyNumberFormat="1" applyFont="1" applyFill="1" applyBorder="1" applyAlignment="1">
      <alignment horizontal="center" vertical="center" wrapText="1"/>
    </xf>
    <xf numFmtId="3" fontId="4" fillId="8" borderId="13" xfId="0" applyNumberFormat="1" applyFont="1" applyFill="1" applyBorder="1" applyAlignment="1">
      <alignment horizontal="center" vertical="center" wrapText="1"/>
    </xf>
    <xf numFmtId="3" fontId="3" fillId="13" borderId="22" xfId="0" applyNumberFormat="1" applyFont="1" applyFill="1" applyBorder="1" applyAlignment="1">
      <alignment horizontal="center" vertical="center" wrapText="1"/>
    </xf>
    <xf numFmtId="0" fontId="8" fillId="8" borderId="53" xfId="0" applyFont="1" applyFill="1" applyBorder="1" applyAlignment="1">
      <alignment horizontal="left" vertical="center" wrapText="1"/>
    </xf>
    <xf numFmtId="3" fontId="3" fillId="13" borderId="23" xfId="0" applyNumberFormat="1" applyFont="1" applyFill="1" applyBorder="1" applyAlignment="1">
      <alignment horizontal="center" vertical="center" wrapText="1"/>
    </xf>
    <xf numFmtId="0" fontId="8" fillId="13" borderId="53" xfId="0" applyFont="1" applyFill="1" applyBorder="1" applyAlignment="1">
      <alignment horizontal="left" vertical="center" wrapText="1"/>
    </xf>
    <xf numFmtId="0" fontId="6" fillId="3" borderId="95" xfId="0" applyFont="1" applyFill="1" applyBorder="1" applyAlignment="1">
      <alignment horizontal="justify" vertical="center" wrapText="1"/>
    </xf>
    <xf numFmtId="10" fontId="0" fillId="4" borderId="97" xfId="0" applyNumberFormat="1" applyFill="1" applyBorder="1" applyAlignment="1">
      <alignment horizontal="center" vertical="center" wrapText="1"/>
    </xf>
    <xf numFmtId="0" fontId="5" fillId="0" borderId="98" xfId="0" applyFont="1" applyBorder="1" applyAlignment="1">
      <alignment horizontal="center" vertical="center" wrapText="1"/>
    </xf>
    <xf numFmtId="0" fontId="6" fillId="0" borderId="99" xfId="0" applyFont="1" applyBorder="1" applyAlignment="1">
      <alignment horizontal="justify" vertical="center" wrapText="1"/>
    </xf>
    <xf numFmtId="0" fontId="6" fillId="0" borderId="99" xfId="0" applyFont="1" applyBorder="1" applyAlignment="1">
      <alignment horizontal="center" vertical="center" wrapText="1"/>
    </xf>
    <xf numFmtId="0" fontId="15" fillId="0" borderId="100" xfId="0" applyFont="1" applyBorder="1" applyAlignment="1">
      <alignment horizontal="center" vertical="center" wrapText="1"/>
    </xf>
    <xf numFmtId="9" fontId="6" fillId="0" borderId="101" xfId="0" applyNumberFormat="1" applyFont="1" applyBorder="1" applyAlignment="1">
      <alignment horizontal="center" vertical="center" wrapText="1"/>
    </xf>
    <xf numFmtId="1" fontId="7" fillId="0" borderId="0" xfId="0" applyNumberFormat="1" applyFont="1" applyAlignment="1">
      <alignment horizontal="center" vertical="center" wrapText="1"/>
    </xf>
    <xf numFmtId="10" fontId="0" fillId="4" borderId="102" xfId="0" applyNumberFormat="1" applyFill="1" applyBorder="1" applyAlignment="1">
      <alignment horizontal="center" vertical="center" wrapText="1"/>
    </xf>
    <xf numFmtId="0" fontId="6" fillId="3" borderId="103" xfId="0" applyFont="1" applyFill="1" applyBorder="1" applyAlignment="1">
      <alignment horizontal="justify" vertical="center" wrapText="1"/>
    </xf>
    <xf numFmtId="0" fontId="3" fillId="3" borderId="104" xfId="0" applyFont="1" applyFill="1" applyBorder="1" applyAlignment="1">
      <alignment horizontal="center" vertical="center" wrapText="1"/>
    </xf>
    <xf numFmtId="0" fontId="3" fillId="18" borderId="29" xfId="0" applyFont="1" applyFill="1" applyBorder="1" applyAlignment="1">
      <alignment horizontal="center" vertical="center" wrapText="1"/>
    </xf>
    <xf numFmtId="3" fontId="3" fillId="13" borderId="9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8" borderId="105" xfId="0" applyFont="1" applyFill="1" applyBorder="1" applyAlignment="1">
      <alignment horizontal="center" vertical="center" wrapText="1"/>
    </xf>
    <xf numFmtId="1" fontId="7" fillId="0" borderId="107" xfId="0" applyNumberFormat="1" applyFont="1" applyBorder="1" applyAlignment="1">
      <alignment horizontal="center" vertical="center" wrapText="1"/>
    </xf>
    <xf numFmtId="9" fontId="6" fillId="0" borderId="106" xfId="0" applyNumberFormat="1" applyFont="1" applyBorder="1" applyAlignment="1">
      <alignment horizontal="center" vertical="center" wrapText="1"/>
    </xf>
    <xf numFmtId="0" fontId="5" fillId="0" borderId="108" xfId="0" applyFont="1" applyBorder="1" applyAlignment="1">
      <alignment horizontal="center" vertical="center" wrapText="1"/>
    </xf>
    <xf numFmtId="0" fontId="6" fillId="0" borderId="106" xfId="0" applyFont="1" applyBorder="1" applyAlignment="1">
      <alignment horizontal="justify" vertical="center" wrapText="1"/>
    </xf>
    <xf numFmtId="0" fontId="6" fillId="0" borderId="106" xfId="0" applyFont="1" applyBorder="1" applyAlignment="1">
      <alignment horizontal="center" vertical="center" wrapText="1"/>
    </xf>
    <xf numFmtId="0" fontId="15" fillId="0" borderId="109" xfId="0" applyFont="1" applyBorder="1" applyAlignment="1">
      <alignment horizontal="center" vertical="center" wrapText="1"/>
    </xf>
    <xf numFmtId="3" fontId="6" fillId="5" borderId="110" xfId="0" applyNumberFormat="1" applyFont="1" applyFill="1" applyBorder="1" applyAlignment="1">
      <alignment horizontal="center" vertical="center" wrapText="1"/>
    </xf>
    <xf numFmtId="0" fontId="7" fillId="3" borderId="13" xfId="0" applyFont="1" applyFill="1" applyBorder="1" applyAlignment="1">
      <alignment horizontal="justify" vertical="center" wrapText="1"/>
    </xf>
    <xf numFmtId="0" fontId="7" fillId="12" borderId="13" xfId="0" applyFont="1" applyFill="1" applyBorder="1" applyAlignment="1">
      <alignment horizontal="left" vertical="center" wrapText="1"/>
    </xf>
    <xf numFmtId="3" fontId="22" fillId="2" borderId="56" xfId="0" applyNumberFormat="1" applyFont="1" applyFill="1" applyBorder="1" applyAlignment="1">
      <alignment horizontal="center" vertical="center" wrapText="1"/>
    </xf>
    <xf numFmtId="3" fontId="22" fillId="2" borderId="36" xfId="0" applyNumberFormat="1" applyFont="1" applyFill="1" applyBorder="1" applyAlignment="1">
      <alignment horizontal="center" vertical="center" wrapText="1"/>
    </xf>
    <xf numFmtId="3" fontId="22" fillId="2" borderId="37" xfId="0" applyNumberFormat="1" applyFont="1" applyFill="1" applyBorder="1" applyAlignment="1">
      <alignment horizontal="center" vertical="center" wrapText="1"/>
    </xf>
    <xf numFmtId="3" fontId="11" fillId="12" borderId="13" xfId="0" applyNumberFormat="1" applyFont="1" applyFill="1" applyBorder="1" applyAlignment="1">
      <alignment horizontal="center" vertical="center" wrapText="1"/>
    </xf>
    <xf numFmtId="3" fontId="23" fillId="8" borderId="13" xfId="0" applyNumberFormat="1" applyFont="1" applyFill="1" applyBorder="1" applyAlignment="1">
      <alignment horizontal="center" vertical="center" wrapText="1"/>
    </xf>
    <xf numFmtId="3" fontId="23" fillId="13" borderId="13" xfId="0" applyNumberFormat="1" applyFont="1" applyFill="1" applyBorder="1" applyAlignment="1">
      <alignment horizontal="center" vertical="center" wrapText="1"/>
    </xf>
    <xf numFmtId="0" fontId="23" fillId="13" borderId="13" xfId="0" applyFont="1" applyFill="1" applyBorder="1" applyAlignment="1">
      <alignment horizontal="center" vertical="center" wrapText="1"/>
    </xf>
    <xf numFmtId="0" fontId="3" fillId="18" borderId="41" xfId="0" applyFont="1" applyFill="1" applyBorder="1" applyAlignment="1">
      <alignment horizontal="justify" vertical="center" wrapText="1"/>
    </xf>
    <xf numFmtId="0" fontId="3" fillId="18" borderId="41" xfId="0" applyFont="1" applyFill="1" applyBorder="1" applyAlignment="1">
      <alignment horizontal="left" vertical="center" wrapText="1"/>
    </xf>
    <xf numFmtId="0" fontId="6" fillId="3" borderId="111" xfId="0" applyFont="1" applyFill="1" applyBorder="1" applyAlignment="1">
      <alignment vertical="center" wrapText="1"/>
    </xf>
    <xf numFmtId="0" fontId="6" fillId="3" borderId="111" xfId="0" applyFont="1" applyFill="1" applyBorder="1" applyAlignment="1">
      <alignment horizontal="justify" vertical="center" wrapText="1"/>
    </xf>
    <xf numFmtId="0" fontId="15" fillId="17" borderId="112" xfId="0" applyFont="1" applyFill="1" applyBorder="1" applyAlignment="1">
      <alignment horizontal="left" vertical="center" wrapText="1"/>
    </xf>
    <xf numFmtId="0" fontId="7" fillId="18" borderId="41" xfId="0" applyFont="1" applyFill="1" applyBorder="1" applyAlignment="1">
      <alignment horizontal="center" vertical="center" wrapText="1"/>
    </xf>
    <xf numFmtId="0" fontId="3" fillId="18" borderId="41" xfId="0" applyFont="1" applyFill="1" applyBorder="1" applyAlignment="1">
      <alignment horizontal="center" vertical="center" wrapText="1"/>
    </xf>
    <xf numFmtId="0" fontId="6" fillId="3" borderId="111" xfId="0" applyFont="1" applyFill="1" applyBorder="1" applyAlignment="1">
      <alignment horizontal="center" vertical="center" wrapText="1"/>
    </xf>
    <xf numFmtId="0" fontId="7" fillId="3" borderId="111" xfId="0" applyFont="1" applyFill="1" applyBorder="1" applyAlignment="1">
      <alignment horizontal="center" vertical="center" wrapText="1"/>
    </xf>
    <xf numFmtId="0" fontId="15" fillId="17" borderId="113" xfId="0" applyFont="1" applyFill="1" applyBorder="1" applyAlignment="1">
      <alignment horizontal="center" vertical="center" wrapText="1"/>
    </xf>
    <xf numFmtId="0" fontId="7" fillId="3" borderId="114" xfId="0" applyFont="1" applyFill="1" applyBorder="1" applyAlignment="1">
      <alignment horizontal="center" vertical="center" wrapText="1"/>
    </xf>
    <xf numFmtId="0" fontId="21" fillId="17" borderId="13" xfId="0" applyFont="1" applyFill="1" applyBorder="1" applyAlignment="1">
      <alignment horizontal="left" vertical="center" wrapText="1"/>
    </xf>
    <xf numFmtId="3" fontId="22" fillId="2" borderId="96" xfId="0" applyNumberFormat="1" applyFont="1" applyFill="1" applyBorder="1" applyAlignment="1">
      <alignment horizontal="center" vertical="center" wrapText="1"/>
    </xf>
    <xf numFmtId="3" fontId="22" fillId="2" borderId="43" xfId="0" applyNumberFormat="1" applyFont="1" applyFill="1" applyBorder="1" applyAlignment="1">
      <alignment horizontal="center" vertical="center" wrapText="1"/>
    </xf>
    <xf numFmtId="3" fontId="22" fillId="2" borderId="44" xfId="0" applyNumberFormat="1" applyFont="1" applyFill="1" applyBorder="1" applyAlignment="1">
      <alignment horizontal="center" vertical="center" wrapText="1"/>
    </xf>
    <xf numFmtId="0" fontId="23" fillId="8" borderId="13" xfId="0" applyFont="1" applyFill="1" applyBorder="1" applyAlignment="1">
      <alignment horizontal="center" vertical="center" wrapText="1"/>
    </xf>
    <xf numFmtId="3" fontId="23" fillId="13" borderId="93" xfId="0" applyNumberFormat="1" applyFont="1" applyFill="1" applyBorder="1" applyAlignment="1">
      <alignment horizontal="center" vertical="center" wrapText="1"/>
    </xf>
    <xf numFmtId="3" fontId="24" fillId="8" borderId="13" xfId="0" applyNumberFormat="1" applyFont="1" applyFill="1" applyBorder="1" applyAlignment="1">
      <alignment horizontal="center" vertical="center" wrapText="1"/>
    </xf>
    <xf numFmtId="3" fontId="24" fillId="13" borderId="13" xfId="0" applyNumberFormat="1" applyFont="1" applyFill="1" applyBorder="1" applyAlignment="1">
      <alignment horizontal="center" vertical="center" wrapText="1"/>
    </xf>
    <xf numFmtId="3" fontId="24" fillId="20" borderId="13" xfId="0" applyNumberFormat="1" applyFont="1" applyFill="1" applyBorder="1" applyAlignment="1">
      <alignment horizontal="center" vertical="center" wrapText="1"/>
    </xf>
    <xf numFmtId="3" fontId="24" fillId="17" borderId="13" xfId="0" applyNumberFormat="1" applyFont="1" applyFill="1" applyBorder="1" applyAlignment="1">
      <alignment horizontal="center" vertical="center" wrapText="1"/>
    </xf>
    <xf numFmtId="3" fontId="23" fillId="13" borderId="22" xfId="0" applyNumberFormat="1" applyFont="1" applyFill="1" applyBorder="1" applyAlignment="1">
      <alignment horizontal="center" vertical="center" wrapText="1"/>
    </xf>
    <xf numFmtId="3" fontId="22" fillId="23" borderId="41" xfId="0" applyNumberFormat="1" applyFont="1" applyFill="1" applyBorder="1" applyAlignment="1">
      <alignment horizontal="center" vertical="center" wrapText="1"/>
    </xf>
    <xf numFmtId="3" fontId="22" fillId="23" borderId="60" xfId="0" applyNumberFormat="1" applyFont="1" applyFill="1" applyBorder="1" applyAlignment="1">
      <alignment horizontal="center" vertical="center" wrapText="1"/>
    </xf>
    <xf numFmtId="3" fontId="22" fillId="23" borderId="115" xfId="0" applyNumberFormat="1" applyFont="1" applyFill="1" applyBorder="1" applyAlignment="1">
      <alignment horizontal="center" vertical="center" wrapText="1"/>
    </xf>
    <xf numFmtId="0" fontId="12" fillId="7" borderId="66" xfId="0" applyFont="1" applyFill="1" applyBorder="1" applyAlignment="1">
      <alignment horizontal="center" vertical="top" wrapText="1"/>
    </xf>
    <xf numFmtId="0" fontId="4" fillId="8" borderId="66" xfId="0" applyFont="1" applyFill="1" applyBorder="1" applyAlignment="1">
      <alignment horizontal="center" vertical="center" wrapText="1"/>
    </xf>
    <xf numFmtId="3" fontId="24" fillId="2" borderId="49" xfId="0" applyNumberFormat="1" applyFont="1" applyFill="1" applyBorder="1" applyAlignment="1">
      <alignment horizontal="center" vertical="center" wrapText="1"/>
    </xf>
    <xf numFmtId="3" fontId="24" fillId="2" borderId="40" xfId="0" applyNumberFormat="1" applyFont="1" applyFill="1" applyBorder="1" applyAlignment="1">
      <alignment horizontal="center" vertical="center" wrapText="1"/>
    </xf>
    <xf numFmtId="3" fontId="24" fillId="2" borderId="19" xfId="0" applyNumberFormat="1" applyFont="1" applyFill="1" applyBorder="1" applyAlignment="1">
      <alignment horizontal="center" vertical="center" wrapText="1"/>
    </xf>
    <xf numFmtId="10" fontId="11" fillId="4" borderId="97" xfId="0" applyNumberFormat="1" applyFont="1" applyFill="1" applyBorder="1" applyAlignment="1">
      <alignment horizontal="center" vertical="center" wrapText="1"/>
    </xf>
    <xf numFmtId="10" fontId="24" fillId="4" borderId="97" xfId="0" applyNumberFormat="1" applyFont="1" applyFill="1" applyBorder="1" applyAlignment="1">
      <alignment horizontal="center" vertical="center" wrapText="1"/>
    </xf>
    <xf numFmtId="10" fontId="24" fillId="4" borderId="41" xfId="0" applyNumberFormat="1" applyFont="1" applyFill="1" applyBorder="1" applyAlignment="1">
      <alignment horizontal="center" vertical="center" wrapText="1"/>
    </xf>
    <xf numFmtId="10" fontId="24" fillId="4" borderId="49" xfId="0" applyNumberFormat="1" applyFont="1" applyFill="1" applyBorder="1" applyAlignment="1">
      <alignment horizontal="center" vertical="center" wrapText="1"/>
    </xf>
    <xf numFmtId="10" fontId="24" fillId="4" borderId="116" xfId="0" applyNumberFormat="1" applyFont="1" applyFill="1" applyBorder="1" applyAlignment="1">
      <alignment horizontal="center" vertical="center" wrapText="1"/>
    </xf>
    <xf numFmtId="10" fontId="24" fillId="4" borderId="16" xfId="0" applyNumberFormat="1" applyFont="1" applyFill="1" applyBorder="1" applyAlignment="1">
      <alignment horizontal="center" vertical="center" wrapText="1"/>
    </xf>
    <xf numFmtId="10" fontId="24" fillId="4" borderId="19" xfId="0" applyNumberFormat="1" applyFont="1" applyFill="1" applyBorder="1" applyAlignment="1">
      <alignment horizontal="center" vertical="center" wrapText="1"/>
    </xf>
    <xf numFmtId="3" fontId="22" fillId="2" borderId="35" xfId="0" applyNumberFormat="1" applyFont="1" applyFill="1" applyBorder="1" applyAlignment="1">
      <alignment horizontal="center" vertical="center" wrapText="1"/>
    </xf>
    <xf numFmtId="3" fontId="22" fillId="2" borderId="38" xfId="0" applyNumberFormat="1" applyFont="1" applyFill="1" applyBorder="1" applyAlignment="1">
      <alignment horizontal="center" vertical="center" wrapText="1"/>
    </xf>
    <xf numFmtId="3" fontId="22" fillId="2" borderId="42" xfId="0" applyNumberFormat="1" applyFont="1" applyFill="1" applyBorder="1" applyAlignment="1">
      <alignment horizontal="center" vertical="center" wrapText="1"/>
    </xf>
    <xf numFmtId="3" fontId="22" fillId="2" borderId="45" xfId="0" applyNumberFormat="1" applyFont="1" applyFill="1" applyBorder="1" applyAlignment="1">
      <alignment horizontal="center" vertical="center" wrapText="1"/>
    </xf>
    <xf numFmtId="10" fontId="6" fillId="4" borderId="97" xfId="0" applyNumberFormat="1" applyFont="1" applyFill="1" applyBorder="1" applyAlignment="1">
      <alignment horizontal="center" vertical="center" wrapText="1"/>
    </xf>
    <xf numFmtId="10" fontId="3" fillId="4" borderId="41" xfId="0" applyNumberFormat="1" applyFont="1" applyFill="1" applyBorder="1" applyAlignment="1">
      <alignment horizontal="center" vertical="center" wrapText="1"/>
    </xf>
    <xf numFmtId="10" fontId="6" fillId="4" borderId="41" xfId="0" applyNumberFormat="1" applyFont="1" applyFill="1" applyBorder="1" applyAlignment="1">
      <alignment horizontal="center" vertical="center" wrapText="1"/>
    </xf>
    <xf numFmtId="10" fontId="6" fillId="4" borderId="70" xfId="0" applyNumberFormat="1" applyFont="1" applyFill="1" applyBorder="1" applyAlignment="1">
      <alignment horizontal="center" vertical="center" wrapText="1"/>
    </xf>
    <xf numFmtId="10" fontId="23" fillId="4" borderId="41" xfId="0" applyNumberFormat="1" applyFont="1" applyFill="1" applyBorder="1" applyAlignment="1">
      <alignment horizontal="center" vertical="center" wrapText="1"/>
    </xf>
    <xf numFmtId="10" fontId="6" fillId="4" borderId="102" xfId="0" applyNumberFormat="1" applyFont="1" applyFill="1" applyBorder="1" applyAlignment="1">
      <alignment horizontal="center" vertical="center" wrapText="1"/>
    </xf>
    <xf numFmtId="10" fontId="6" fillId="4" borderId="49" xfId="0" applyNumberFormat="1" applyFont="1" applyFill="1" applyBorder="1" applyAlignment="1">
      <alignment horizontal="center" vertical="center" wrapText="1"/>
    </xf>
    <xf numFmtId="10" fontId="24" fillId="4" borderId="97" xfId="4" applyNumberFormat="1" applyFont="1" applyFill="1" applyBorder="1" applyAlignment="1">
      <alignment horizontal="center" vertical="center" wrapText="1"/>
    </xf>
    <xf numFmtId="10" fontId="22" fillId="0" borderId="94" xfId="0" applyNumberFormat="1" applyFont="1" applyBorder="1" applyAlignment="1">
      <alignment horizontal="center" vertical="center" wrapText="1"/>
    </xf>
    <xf numFmtId="10" fontId="25" fillId="0" borderId="107" xfId="4" applyNumberFormat="1" applyFont="1" applyBorder="1" applyAlignment="1">
      <alignment horizontal="center" vertical="center" wrapText="1"/>
    </xf>
    <xf numFmtId="10" fontId="22" fillId="5" borderId="110" xfId="4" applyNumberFormat="1" applyFont="1" applyFill="1" applyBorder="1" applyAlignment="1">
      <alignment horizontal="center" vertical="center" wrapText="1"/>
    </xf>
    <xf numFmtId="10" fontId="22" fillId="5" borderId="75" xfId="4" applyNumberFormat="1" applyFont="1" applyFill="1" applyBorder="1" applyAlignment="1">
      <alignment horizontal="center" vertical="center" wrapText="1"/>
    </xf>
    <xf numFmtId="10" fontId="22" fillId="5" borderId="76" xfId="4" applyNumberFormat="1" applyFont="1" applyFill="1" applyBorder="1" applyAlignment="1">
      <alignment horizontal="center" vertical="center" wrapText="1"/>
    </xf>
    <xf numFmtId="10" fontId="25" fillId="0" borderId="80" xfId="4" applyNumberFormat="1" applyFont="1" applyBorder="1" applyAlignment="1">
      <alignment horizontal="center" vertical="center" wrapText="1"/>
    </xf>
    <xf numFmtId="3" fontId="22" fillId="5" borderId="76" xfId="0" applyNumberFormat="1" applyFont="1" applyFill="1" applyBorder="1" applyAlignment="1">
      <alignment horizontal="center" vertical="center" wrapText="1"/>
    </xf>
    <xf numFmtId="10" fontId="26" fillId="4" borderId="70" xfId="0" applyNumberFormat="1" applyFont="1" applyFill="1" applyBorder="1" applyAlignment="1">
      <alignment horizontal="center" vertical="center" wrapText="1"/>
    </xf>
    <xf numFmtId="164" fontId="7" fillId="3" borderId="119" xfId="1" applyNumberFormat="1" applyFont="1" applyFill="1" applyBorder="1" applyAlignment="1">
      <alignment horizontal="center" vertical="center" wrapText="1"/>
    </xf>
    <xf numFmtId="164" fontId="7" fillId="3" borderId="40" xfId="1" applyNumberFormat="1" applyFont="1" applyFill="1" applyBorder="1" applyAlignment="1">
      <alignment horizontal="center" vertical="center" wrapText="1"/>
    </xf>
    <xf numFmtId="164" fontId="7" fillId="3" borderId="18" xfId="1" applyNumberFormat="1" applyFont="1" applyFill="1" applyBorder="1" applyAlignment="1">
      <alignment horizontal="center" vertical="center" wrapText="1"/>
    </xf>
    <xf numFmtId="10" fontId="11" fillId="4" borderId="116" xfId="0" applyNumberFormat="1" applyFont="1" applyFill="1" applyBorder="1" applyAlignment="1">
      <alignment horizontal="center" vertical="center" wrapText="1"/>
    </xf>
    <xf numFmtId="10" fontId="23" fillId="4" borderId="16" xfId="0" applyNumberFormat="1" applyFont="1" applyFill="1" applyBorder="1" applyAlignment="1">
      <alignment horizontal="center" vertical="center" wrapText="1"/>
    </xf>
    <xf numFmtId="10" fontId="11" fillId="4" borderId="102" xfId="0" applyNumberFormat="1" applyFont="1" applyFill="1" applyBorder="1" applyAlignment="1">
      <alignment horizontal="center" vertical="center" wrapText="1"/>
    </xf>
    <xf numFmtId="10" fontId="11" fillId="4" borderId="40" xfId="0" applyNumberFormat="1" applyFont="1" applyFill="1" applyBorder="1" applyAlignment="1">
      <alignment horizontal="center" vertical="center" wrapText="1"/>
    </xf>
    <xf numFmtId="0" fontId="23" fillId="8" borderId="53" xfId="0" applyFont="1" applyFill="1" applyBorder="1" applyAlignment="1">
      <alignment horizontal="left" vertical="center" wrapText="1"/>
    </xf>
    <xf numFmtId="0" fontId="22" fillId="3" borderId="95" xfId="0" applyFont="1" applyFill="1" applyBorder="1" applyAlignment="1">
      <alignment horizontal="justify" vertical="center" wrapText="1"/>
    </xf>
    <xf numFmtId="0" fontId="23" fillId="13" borderId="53" xfId="0" applyFont="1" applyFill="1" applyBorder="1" applyAlignment="1">
      <alignment horizontal="left" vertical="center" wrapText="1"/>
    </xf>
    <xf numFmtId="0" fontId="25" fillId="13" borderId="53" xfId="0" applyFont="1" applyFill="1" applyBorder="1" applyAlignment="1">
      <alignment horizontal="left" vertical="center" wrapText="1"/>
    </xf>
    <xf numFmtId="0" fontId="25" fillId="8" borderId="53" xfId="0" applyFont="1" applyFill="1" applyBorder="1" applyAlignment="1">
      <alignment horizontal="left" vertical="center" wrapText="1"/>
    </xf>
    <xf numFmtId="0" fontId="23" fillId="13" borderId="23" xfId="0" applyFont="1" applyFill="1" applyBorder="1" applyAlignment="1">
      <alignment horizontal="left" vertical="center" wrapText="1"/>
    </xf>
    <xf numFmtId="10" fontId="11" fillId="4" borderId="41" xfId="0" applyNumberFormat="1" applyFont="1" applyFill="1" applyBorder="1" applyAlignment="1">
      <alignment horizontal="center" vertical="center" wrapText="1"/>
    </xf>
    <xf numFmtId="164" fontId="24" fillId="3" borderId="53" xfId="0" applyNumberFormat="1" applyFont="1" applyFill="1" applyBorder="1" applyAlignment="1">
      <alignment horizontal="center" vertical="center" wrapText="1"/>
    </xf>
    <xf numFmtId="44" fontId="22" fillId="2" borderId="46" xfId="1" applyFont="1" applyFill="1" applyBorder="1" applyAlignment="1">
      <alignment horizontal="center" vertical="center" wrapText="1"/>
    </xf>
    <xf numFmtId="44" fontId="22" fillId="2" borderId="36" xfId="1" applyFont="1" applyFill="1" applyBorder="1" applyAlignment="1">
      <alignment horizontal="center" vertical="center" wrapText="1"/>
    </xf>
    <xf numFmtId="44" fontId="22" fillId="2" borderId="38" xfId="1" applyFont="1" applyFill="1" applyBorder="1" applyAlignment="1">
      <alignment horizontal="center" vertical="center" wrapText="1"/>
    </xf>
    <xf numFmtId="44" fontId="22" fillId="2" borderId="47" xfId="1" applyFont="1" applyFill="1" applyBorder="1" applyAlignment="1">
      <alignment horizontal="center" vertical="center" wrapText="1"/>
    </xf>
    <xf numFmtId="44" fontId="22" fillId="2" borderId="48" xfId="1" applyFont="1" applyFill="1" applyBorder="1" applyAlignment="1">
      <alignment horizontal="center" vertical="center" wrapText="1"/>
    </xf>
    <xf numFmtId="10" fontId="28" fillId="4" borderId="12" xfId="0" applyNumberFormat="1" applyFont="1" applyFill="1" applyBorder="1" applyAlignment="1">
      <alignment horizontal="center" vertical="center" wrapText="1"/>
    </xf>
    <xf numFmtId="10" fontId="28" fillId="4" borderId="13" xfId="0" applyNumberFormat="1" applyFont="1" applyFill="1" applyBorder="1" applyAlignment="1">
      <alignment horizontal="center" vertical="center" wrapText="1"/>
    </xf>
    <xf numFmtId="10" fontId="26" fillId="4" borderId="13" xfId="0" applyNumberFormat="1" applyFont="1" applyFill="1" applyBorder="1" applyAlignment="1">
      <alignment horizontal="center" vertical="center" wrapText="1"/>
    </xf>
    <xf numFmtId="10" fontId="26" fillId="4" borderId="89" xfId="0" applyNumberFormat="1" applyFont="1" applyFill="1" applyBorder="1" applyAlignment="1">
      <alignment horizontal="center" vertical="center" wrapText="1"/>
    </xf>
    <xf numFmtId="10" fontId="26" fillId="0" borderId="89" xfId="0" applyNumberFormat="1" applyFont="1" applyFill="1" applyBorder="1" applyAlignment="1">
      <alignment horizontal="center" vertical="center" wrapText="1"/>
    </xf>
    <xf numFmtId="10" fontId="26" fillId="0" borderId="13" xfId="0" applyNumberFormat="1" applyFont="1" applyFill="1" applyBorder="1" applyAlignment="1">
      <alignment horizontal="center" vertical="center" wrapText="1"/>
    </xf>
    <xf numFmtId="164" fontId="24" fillId="3" borderId="120" xfId="0" applyNumberFormat="1" applyFont="1" applyFill="1" applyBorder="1" applyAlignment="1">
      <alignment horizontal="center" vertical="center" wrapText="1"/>
    </xf>
    <xf numFmtId="44" fontId="22" fillId="2" borderId="121" xfId="1" applyFont="1" applyFill="1" applyBorder="1" applyAlignment="1">
      <alignment horizontal="center" vertical="center" wrapText="1"/>
    </xf>
    <xf numFmtId="44" fontId="22" fillId="2" borderId="111" xfId="1" applyFont="1" applyFill="1" applyBorder="1" applyAlignment="1">
      <alignment horizontal="center" vertical="center" wrapText="1"/>
    </xf>
    <xf numFmtId="44" fontId="22" fillId="2" borderId="122" xfId="1" applyFont="1" applyFill="1" applyBorder="1" applyAlignment="1">
      <alignment horizontal="center" vertical="center" wrapText="1"/>
    </xf>
    <xf numFmtId="44" fontId="22" fillId="2" borderId="123" xfId="1" applyFont="1" applyFill="1" applyBorder="1" applyAlignment="1">
      <alignment horizontal="center" vertical="center" wrapText="1"/>
    </xf>
    <xf numFmtId="44" fontId="22" fillId="2" borderId="124" xfId="1" applyFont="1" applyFill="1" applyBorder="1" applyAlignment="1">
      <alignment horizontal="center" vertical="center" wrapText="1"/>
    </xf>
    <xf numFmtId="10" fontId="28" fillId="4" borderId="92" xfId="0" applyNumberFormat="1" applyFont="1" applyFill="1" applyBorder="1" applyAlignment="1">
      <alignment horizontal="center" vertical="center" wrapText="1"/>
    </xf>
    <xf numFmtId="10" fontId="28" fillId="4" borderId="93" xfId="0" applyNumberFormat="1" applyFont="1" applyFill="1" applyBorder="1" applyAlignment="1">
      <alignment horizontal="center" vertical="center" wrapText="1"/>
    </xf>
    <xf numFmtId="10" fontId="26" fillId="4" borderId="93" xfId="0" applyNumberFormat="1" applyFont="1" applyFill="1" applyBorder="1" applyAlignment="1">
      <alignment horizontal="center" vertical="center" wrapText="1"/>
    </xf>
    <xf numFmtId="10" fontId="26" fillId="4" borderId="125" xfId="0" applyNumberFormat="1" applyFont="1" applyFill="1" applyBorder="1" applyAlignment="1">
      <alignment horizontal="center" vertical="center" wrapText="1"/>
    </xf>
    <xf numFmtId="10" fontId="26" fillId="0" borderId="93" xfId="0" applyNumberFormat="1" applyFont="1" applyFill="1" applyBorder="1" applyAlignment="1">
      <alignment horizontal="center" vertical="center" wrapText="1"/>
    </xf>
    <xf numFmtId="10" fontId="26" fillId="0" borderId="125" xfId="0" applyNumberFormat="1" applyFont="1" applyFill="1" applyBorder="1" applyAlignment="1">
      <alignment horizontal="center" vertical="center" wrapText="1"/>
    </xf>
    <xf numFmtId="164" fontId="24" fillId="3" borderId="41" xfId="0" applyNumberFormat="1" applyFont="1" applyFill="1" applyBorder="1" applyAlignment="1">
      <alignment horizontal="center" vertical="center" wrapText="1"/>
    </xf>
    <xf numFmtId="44" fontId="22" fillId="2" borderId="41" xfId="1" applyFont="1" applyFill="1" applyBorder="1" applyAlignment="1">
      <alignment horizontal="center" vertical="center" wrapText="1"/>
    </xf>
    <xf numFmtId="10" fontId="29" fillId="4" borderId="41" xfId="0" applyNumberFormat="1" applyFont="1" applyFill="1" applyBorder="1" applyAlignment="1">
      <alignment horizontal="center" vertical="center" wrapText="1"/>
    </xf>
    <xf numFmtId="10" fontId="26" fillId="4" borderId="41" xfId="0" applyNumberFormat="1" applyFont="1" applyFill="1" applyBorder="1" applyAlignment="1">
      <alignment horizontal="center" vertical="center" wrapText="1"/>
    </xf>
    <xf numFmtId="10" fontId="26" fillId="0" borderId="41" xfId="0" applyNumberFormat="1" applyFont="1" applyFill="1" applyBorder="1" applyAlignment="1">
      <alignment horizontal="center" vertical="center" wrapText="1"/>
    </xf>
    <xf numFmtId="10" fontId="28" fillId="4" borderId="41" xfId="0" applyNumberFormat="1" applyFont="1" applyFill="1" applyBorder="1" applyAlignment="1">
      <alignment horizontal="center" vertical="center" wrapText="1"/>
    </xf>
    <xf numFmtId="10" fontId="30" fillId="4" borderId="41" xfId="0" applyNumberFormat="1" applyFont="1" applyFill="1" applyBorder="1" applyAlignment="1">
      <alignment horizontal="center" vertical="center" wrapText="1"/>
    </xf>
    <xf numFmtId="10" fontId="30" fillId="4" borderId="13" xfId="0" applyNumberFormat="1" applyFont="1" applyFill="1" applyBorder="1" applyAlignment="1">
      <alignment horizontal="center" vertical="center" wrapText="1"/>
    </xf>
    <xf numFmtId="10" fontId="29" fillId="4" borderId="13" xfId="0" applyNumberFormat="1" applyFont="1" applyFill="1" applyBorder="1" applyAlignment="1">
      <alignment horizontal="center" vertical="center" wrapText="1"/>
    </xf>
    <xf numFmtId="164" fontId="24" fillId="3" borderId="16" xfId="0" applyNumberFormat="1" applyFont="1" applyFill="1" applyBorder="1" applyAlignment="1">
      <alignment horizontal="center" vertical="center" wrapText="1"/>
    </xf>
    <xf numFmtId="44" fontId="22" fillId="2" borderId="16" xfId="1" applyFont="1" applyFill="1" applyBorder="1" applyAlignment="1">
      <alignment horizontal="center" vertical="center" wrapText="1"/>
    </xf>
    <xf numFmtId="10" fontId="28" fillId="4" borderId="16" xfId="0" applyNumberFormat="1" applyFont="1" applyFill="1" applyBorder="1" applyAlignment="1">
      <alignment horizontal="center" vertical="center" wrapText="1"/>
    </xf>
    <xf numFmtId="10" fontId="29" fillId="4" borderId="16" xfId="0" applyNumberFormat="1" applyFont="1" applyFill="1" applyBorder="1" applyAlignment="1">
      <alignment horizontal="center" vertical="center" wrapText="1"/>
    </xf>
    <xf numFmtId="10" fontId="26" fillId="4" borderId="16" xfId="0" applyNumberFormat="1" applyFont="1" applyFill="1" applyBorder="1" applyAlignment="1">
      <alignment horizontal="center" vertical="center" wrapText="1"/>
    </xf>
    <xf numFmtId="10" fontId="28" fillId="4" borderId="22" xfId="0" applyNumberFormat="1" applyFont="1" applyFill="1" applyBorder="1" applyAlignment="1">
      <alignment horizontal="center" vertical="center" wrapText="1"/>
    </xf>
    <xf numFmtId="10" fontId="26" fillId="0" borderId="16" xfId="0" applyNumberFormat="1" applyFont="1" applyFill="1" applyBorder="1" applyAlignment="1">
      <alignment horizontal="center" vertical="center" wrapText="1"/>
    </xf>
    <xf numFmtId="10" fontId="24" fillId="4" borderId="102" xfId="0" applyNumberFormat="1" applyFont="1" applyFill="1" applyBorder="1" applyAlignment="1">
      <alignment horizontal="center" vertical="center" wrapText="1"/>
    </xf>
    <xf numFmtId="10" fontId="11" fillId="4" borderId="16" xfId="0" applyNumberFormat="1" applyFont="1" applyFill="1" applyBorder="1" applyAlignment="1">
      <alignment horizontal="center" vertical="center" wrapText="1"/>
    </xf>
    <xf numFmtId="0" fontId="22" fillId="5" borderId="128" xfId="0" applyFont="1" applyFill="1" applyBorder="1" applyAlignment="1">
      <alignment horizontal="left" vertical="center" wrapText="1"/>
    </xf>
    <xf numFmtId="0" fontId="22" fillId="5" borderId="129"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9" fillId="5" borderId="84" xfId="0" applyFont="1" applyFill="1" applyBorder="1" applyAlignment="1">
      <alignment horizontal="left" vertical="center" wrapText="1"/>
    </xf>
    <xf numFmtId="0" fontId="22" fillId="0" borderId="29" xfId="0" applyFont="1" applyBorder="1" applyAlignment="1">
      <alignment horizontal="left" vertical="center" wrapText="1"/>
    </xf>
    <xf numFmtId="0" fontId="22" fillId="0" borderId="53" xfId="0" applyFont="1" applyBorder="1" applyAlignment="1">
      <alignment horizontal="left" vertical="center" wrapText="1"/>
    </xf>
    <xf numFmtId="0" fontId="22" fillId="5" borderId="29" xfId="0" applyFont="1" applyFill="1" applyBorder="1" applyAlignment="1">
      <alignment horizontal="left" vertical="center" wrapText="1"/>
    </xf>
    <xf numFmtId="0" fontId="22" fillId="5" borderId="53" xfId="0" applyFont="1" applyFill="1" applyBorder="1" applyAlignment="1">
      <alignment horizontal="left" vertical="center" wrapText="1"/>
    </xf>
    <xf numFmtId="0" fontId="22" fillId="5" borderId="126" xfId="0" applyFont="1" applyFill="1" applyBorder="1" applyAlignment="1">
      <alignment horizontal="left" vertical="center" wrapText="1"/>
    </xf>
    <xf numFmtId="0" fontId="22" fillId="5" borderId="127" xfId="0" applyFont="1" applyFill="1" applyBorder="1" applyAlignment="1">
      <alignment horizontal="left"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33"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65"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2" fillId="7" borderId="66" xfId="0" applyFont="1" applyFill="1" applyBorder="1" applyAlignment="1">
      <alignment horizontal="center" vertical="top" wrapText="1"/>
    </xf>
    <xf numFmtId="0" fontId="12" fillId="7" borderId="118" xfId="0" applyFont="1" applyFill="1" applyBorder="1" applyAlignment="1">
      <alignment horizontal="center" vertical="top" wrapText="1"/>
    </xf>
    <xf numFmtId="0" fontId="12" fillId="7" borderId="84" xfId="0" applyFont="1" applyFill="1" applyBorder="1" applyAlignment="1">
      <alignment horizontal="center" vertical="center" wrapText="1"/>
    </xf>
    <xf numFmtId="0" fontId="12" fillId="7" borderId="5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27" fillId="0" borderId="31" xfId="0" applyFont="1" applyBorder="1" applyAlignment="1">
      <alignment horizontal="center" vertical="top" wrapText="1"/>
    </xf>
    <xf numFmtId="0" fontId="27" fillId="0" borderId="31" xfId="0" applyFont="1" applyBorder="1" applyAlignment="1">
      <alignment horizontal="center" vertical="top"/>
    </xf>
    <xf numFmtId="3" fontId="8" fillId="6" borderId="4" xfId="0" applyNumberFormat="1" applyFont="1" applyFill="1" applyBorder="1" applyAlignment="1">
      <alignment horizontal="center" vertical="center" wrapText="1"/>
    </xf>
    <xf numFmtId="3" fontId="8" fillId="6" borderId="5" xfId="0" applyNumberFormat="1" applyFont="1" applyFill="1" applyBorder="1" applyAlignment="1">
      <alignment horizontal="center" vertical="center" wrapText="1"/>
    </xf>
    <xf numFmtId="3" fontId="8" fillId="6" borderId="6" xfId="0"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1" fillId="6" borderId="8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8" fillId="6" borderId="86" xfId="0" applyFont="1" applyFill="1" applyBorder="1" applyAlignment="1">
      <alignment horizontal="center" vertical="center" wrapText="1"/>
    </xf>
    <xf numFmtId="0" fontId="8" fillId="6" borderId="9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87"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22" fillId="5" borderId="4"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2" fillId="0" borderId="128" xfId="0" applyFont="1" applyBorder="1" applyAlignment="1">
      <alignment horizontal="left" vertical="center" wrapText="1"/>
    </xf>
    <xf numFmtId="0" fontId="22" fillId="0" borderId="129" xfId="0" applyFont="1" applyBorder="1" applyAlignment="1">
      <alignment horizontal="left" vertical="center" wrapText="1"/>
    </xf>
    <xf numFmtId="0" fontId="22" fillId="5" borderId="130" xfId="0" applyFont="1" applyFill="1" applyBorder="1" applyAlignment="1">
      <alignment horizontal="left" vertical="center" wrapText="1"/>
    </xf>
    <xf numFmtId="0" fontId="22" fillId="5" borderId="131" xfId="0" applyFont="1" applyFill="1" applyBorder="1" applyAlignment="1">
      <alignment horizontal="left" vertical="center" wrapText="1"/>
    </xf>
    <xf numFmtId="0" fontId="8" fillId="5" borderId="29" xfId="0" applyFont="1" applyFill="1" applyBorder="1" applyAlignment="1">
      <alignment horizontal="center" vertical="center" wrapText="1"/>
    </xf>
    <xf numFmtId="0" fontId="8" fillId="5" borderId="53" xfId="0" applyFont="1" applyFill="1" applyBorder="1" applyAlignment="1">
      <alignment horizontal="center" vertical="center" wrapText="1"/>
    </xf>
    <xf numFmtId="0" fontId="8" fillId="5" borderId="85"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7" fillId="3" borderId="13" xfId="0" applyFont="1" applyFill="1" applyBorder="1" applyAlignment="1">
      <alignment horizontal="justify" vertical="center" wrapText="1"/>
    </xf>
    <xf numFmtId="0" fontId="12" fillId="7" borderId="67" xfId="0" applyFont="1" applyFill="1" applyBorder="1" applyAlignment="1">
      <alignment horizontal="center" vertical="top" wrapText="1"/>
    </xf>
    <xf numFmtId="0" fontId="8" fillId="5" borderId="28" xfId="0" applyFont="1" applyFill="1" applyBorder="1" applyAlignment="1">
      <alignment horizontal="center" vertical="center" wrapText="1"/>
    </xf>
    <xf numFmtId="0" fontId="8" fillId="5" borderId="84" xfId="0" applyFont="1" applyFill="1" applyBorder="1" applyAlignment="1">
      <alignment horizontal="center" vertical="center" wrapText="1"/>
    </xf>
    <xf numFmtId="0" fontId="13" fillId="0" borderId="31" xfId="0" applyFont="1" applyBorder="1" applyAlignment="1">
      <alignment horizontal="center" vertical="top" wrapText="1"/>
    </xf>
    <xf numFmtId="0" fontId="13" fillId="0" borderId="31" xfId="0" applyFont="1" applyBorder="1" applyAlignment="1">
      <alignment horizontal="center" vertical="top"/>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3" fillId="5" borderId="71" xfId="0" applyFont="1" applyFill="1" applyBorder="1" applyAlignment="1">
      <alignment horizontal="center" vertical="center" wrapText="1"/>
    </xf>
    <xf numFmtId="0" fontId="3" fillId="5" borderId="72" xfId="0" applyFont="1" applyFill="1" applyBorder="1" applyAlignment="1">
      <alignment horizontal="center" vertical="center" wrapText="1"/>
    </xf>
    <xf numFmtId="0" fontId="0" fillId="0" borderId="0" xfId="0" applyAlignment="1">
      <alignment horizontal="justify" vertical="center" wrapText="1"/>
    </xf>
    <xf numFmtId="10" fontId="24" fillId="4" borderId="132" xfId="0" applyNumberFormat="1" applyFont="1" applyFill="1" applyBorder="1" applyAlignment="1">
      <alignment horizontal="center" vertical="center" wrapText="1"/>
    </xf>
    <xf numFmtId="0" fontId="32" fillId="24" borderId="95" xfId="0" applyFont="1" applyFill="1" applyBorder="1" applyAlignment="1">
      <alignment horizontal="justify" vertical="center" wrapText="1"/>
    </xf>
    <xf numFmtId="0" fontId="22" fillId="0" borderId="94" xfId="0" applyFont="1" applyBorder="1" applyAlignment="1">
      <alignment horizontal="justify" vertical="center" wrapText="1"/>
    </xf>
    <xf numFmtId="0" fontId="25" fillId="13" borderId="13" xfId="0" applyFont="1" applyFill="1" applyBorder="1" applyAlignment="1">
      <alignment horizontal="justify" vertical="center" wrapText="1"/>
    </xf>
    <xf numFmtId="0" fontId="34" fillId="0" borderId="80" xfId="0" applyFont="1" applyBorder="1" applyAlignment="1">
      <alignment horizontal="center" vertical="center" wrapText="1"/>
    </xf>
    <xf numFmtId="0" fontId="22" fillId="0" borderId="94" xfId="0" applyFont="1" applyBorder="1" applyAlignment="1">
      <alignment horizontal="center" vertical="center" wrapText="1"/>
    </xf>
    <xf numFmtId="0" fontId="35" fillId="0" borderId="117" xfId="0" applyFont="1" applyBorder="1" applyAlignment="1">
      <alignment horizontal="center" vertical="center" wrapText="1"/>
    </xf>
    <xf numFmtId="0" fontId="23" fillId="6" borderId="12" xfId="0" applyFont="1" applyFill="1" applyBorder="1" applyAlignment="1">
      <alignment horizontal="center" vertical="center" wrapText="1"/>
    </xf>
    <xf numFmtId="0" fontId="25" fillId="12" borderId="13" xfId="0" applyFont="1" applyFill="1" applyBorder="1" applyAlignment="1">
      <alignment horizontal="justify" vertical="center" wrapText="1"/>
    </xf>
    <xf numFmtId="0" fontId="25" fillId="12" borderId="13" xfId="0" applyFont="1" applyFill="1" applyBorder="1" applyAlignment="1">
      <alignment horizontal="left" vertical="center" wrapText="1"/>
    </xf>
    <xf numFmtId="0" fontId="25" fillId="12" borderId="13"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5" fillId="8" borderId="13" xfId="0" applyFont="1" applyFill="1" applyBorder="1" applyAlignment="1">
      <alignment horizontal="justify" vertical="center"/>
    </xf>
    <xf numFmtId="0" fontId="25" fillId="8" borderId="13" xfId="0" applyFont="1" applyFill="1" applyBorder="1" applyAlignment="1">
      <alignment horizontal="left" vertical="center" wrapText="1"/>
    </xf>
    <xf numFmtId="0" fontId="25" fillId="8" borderId="13" xfId="0" applyFont="1" applyFill="1" applyBorder="1" applyAlignment="1">
      <alignment horizontal="center" vertical="center" wrapText="1"/>
    </xf>
    <xf numFmtId="0" fontId="23" fillId="13" borderId="12" xfId="0" applyFont="1" applyFill="1" applyBorder="1" applyAlignment="1">
      <alignment horizontal="center" vertical="center" wrapText="1"/>
    </xf>
    <xf numFmtId="0" fontId="25" fillId="4" borderId="13" xfId="0" applyFont="1" applyFill="1" applyBorder="1" applyAlignment="1">
      <alignment horizontal="left" vertical="center" wrapText="1"/>
    </xf>
    <xf numFmtId="0" fontId="25" fillId="13" borderId="13" xfId="0" applyFont="1" applyFill="1" applyBorder="1" applyAlignment="1">
      <alignment horizontal="center" vertical="center" wrapText="1"/>
    </xf>
    <xf numFmtId="0" fontId="23" fillId="14" borderId="12" xfId="0" applyFont="1" applyFill="1" applyBorder="1" applyAlignment="1">
      <alignment horizontal="center" vertical="center" wrapText="1"/>
    </xf>
    <xf numFmtId="0" fontId="25" fillId="14" borderId="13" xfId="0" applyFont="1" applyFill="1" applyBorder="1" applyAlignment="1">
      <alignment horizontal="center" vertical="center" wrapText="1"/>
    </xf>
    <xf numFmtId="0" fontId="23" fillId="14" borderId="13" xfId="0" applyFont="1" applyFill="1" applyBorder="1" applyAlignment="1">
      <alignment horizontal="center" vertical="center" wrapText="1"/>
    </xf>
    <xf numFmtId="0" fontId="23" fillId="13" borderId="13" xfId="0" applyFont="1" applyFill="1" applyBorder="1" applyAlignment="1">
      <alignment horizontal="justify" vertical="center" wrapText="1"/>
    </xf>
    <xf numFmtId="0" fontId="23" fillId="3" borderId="12" xfId="0" applyFont="1" applyFill="1" applyBorder="1" applyAlignment="1">
      <alignment horizontal="center" vertical="center" wrapText="1"/>
    </xf>
    <xf numFmtId="0" fontId="25" fillId="3" borderId="13" xfId="0" applyFont="1" applyFill="1" applyBorder="1" applyAlignment="1">
      <alignment horizontal="left" vertical="center" wrapText="1"/>
    </xf>
    <xf numFmtId="0" fontId="25" fillId="3" borderId="13" xfId="0" applyFont="1" applyFill="1" applyBorder="1" applyAlignment="1">
      <alignment horizontal="center" vertical="center" wrapText="1"/>
    </xf>
    <xf numFmtId="0" fontId="25" fillId="13" borderId="13" xfId="0" applyFont="1" applyFill="1" applyBorder="1" applyAlignment="1">
      <alignment horizontal="left" vertical="center" wrapText="1"/>
    </xf>
    <xf numFmtId="0" fontId="25" fillId="3" borderId="13" xfId="0" applyFont="1" applyFill="1" applyBorder="1" applyAlignment="1">
      <alignment horizontal="justify" vertical="center" wrapText="1"/>
    </xf>
    <xf numFmtId="0" fontId="23" fillId="3" borderId="13" xfId="0" applyFont="1" applyFill="1" applyBorder="1" applyAlignment="1">
      <alignment horizontal="left" vertical="center" wrapText="1"/>
    </xf>
    <xf numFmtId="0" fontId="25" fillId="8" borderId="13" xfId="0" applyFont="1" applyFill="1" applyBorder="1" applyAlignment="1">
      <alignment horizontal="justify" vertical="center" wrapText="1"/>
    </xf>
    <xf numFmtId="0" fontId="25" fillId="15" borderId="13" xfId="0" applyFont="1" applyFill="1" applyBorder="1" applyAlignment="1">
      <alignment horizontal="left" vertical="center" wrapText="1"/>
    </xf>
    <xf numFmtId="0" fontId="25" fillId="15" borderId="13" xfId="0" applyFont="1" applyFill="1" applyBorder="1" applyAlignment="1">
      <alignment horizontal="center" vertical="center" wrapText="1"/>
    </xf>
    <xf numFmtId="0" fontId="25" fillId="17" borderId="13" xfId="0" applyFont="1" applyFill="1" applyBorder="1" applyAlignment="1">
      <alignment horizontal="center" vertical="center" wrapText="1"/>
    </xf>
    <xf numFmtId="0" fontId="22" fillId="13" borderId="13" xfId="0" applyFont="1" applyFill="1" applyBorder="1" applyAlignment="1">
      <alignment horizontal="justify" vertical="center" wrapText="1"/>
    </xf>
    <xf numFmtId="0" fontId="22" fillId="3" borderId="13" xfId="0" applyFont="1" applyFill="1" applyBorder="1" applyAlignment="1">
      <alignment horizontal="left" vertical="center" wrapText="1"/>
    </xf>
    <xf numFmtId="0" fontId="23" fillId="16" borderId="13" xfId="0" applyFont="1" applyFill="1" applyBorder="1" applyAlignment="1">
      <alignment horizontal="justify" vertical="center" wrapText="1"/>
    </xf>
    <xf numFmtId="0" fontId="23" fillId="16" borderId="13" xfId="0" applyFont="1" applyFill="1" applyBorder="1" applyAlignment="1">
      <alignment horizontal="left" vertical="center" wrapText="1"/>
    </xf>
    <xf numFmtId="0" fontId="25" fillId="16" borderId="13" xfId="0" applyFont="1" applyFill="1" applyBorder="1" applyAlignment="1">
      <alignment horizontal="center" vertical="center" wrapText="1"/>
    </xf>
    <xf numFmtId="0" fontId="23" fillId="16" borderId="13"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5" fillId="3" borderId="13" xfId="0" applyFont="1" applyFill="1" applyBorder="1" applyAlignment="1">
      <alignment horizontal="justify" vertical="center" wrapText="1"/>
    </xf>
    <xf numFmtId="0" fontId="25" fillId="21" borderId="13" xfId="0" applyFont="1" applyFill="1" applyBorder="1" applyAlignment="1">
      <alignment horizontal="center" vertical="center" wrapText="1"/>
    </xf>
    <xf numFmtId="0" fontId="25" fillId="15" borderId="13" xfId="0" applyFont="1" applyFill="1" applyBorder="1" applyAlignment="1">
      <alignment horizontal="justify" vertical="center" wrapText="1"/>
    </xf>
    <xf numFmtId="0" fontId="25" fillId="17" borderId="13" xfId="0" applyFont="1" applyFill="1" applyBorder="1" applyAlignment="1">
      <alignment horizontal="left" vertical="center" wrapText="1"/>
    </xf>
    <xf numFmtId="0" fontId="25" fillId="16" borderId="13" xfId="0" applyFont="1" applyFill="1" applyBorder="1" applyAlignment="1">
      <alignment horizontal="justify" vertical="center" wrapText="1"/>
    </xf>
    <xf numFmtId="0" fontId="23" fillId="8" borderId="13" xfId="0" applyFont="1" applyFill="1" applyBorder="1" applyAlignment="1">
      <alignment horizontal="left" vertical="center" wrapText="1"/>
    </xf>
    <xf numFmtId="0" fontId="25" fillId="22" borderId="13"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13" xfId="0" applyFont="1" applyFill="1" applyBorder="1" applyAlignment="1">
      <alignment horizontal="justify" vertical="center" wrapText="1"/>
    </xf>
    <xf numFmtId="0" fontId="23" fillId="4" borderId="13" xfId="0" applyFont="1" applyFill="1" applyBorder="1" applyAlignment="1">
      <alignment horizontal="left" vertical="center" wrapText="1"/>
    </xf>
    <xf numFmtId="0" fontId="25" fillId="4" borderId="13" xfId="0" applyFont="1" applyFill="1" applyBorder="1" applyAlignment="1">
      <alignment horizontal="center" vertical="center" wrapText="1"/>
    </xf>
    <xf numFmtId="0" fontId="23" fillId="15" borderId="13" xfId="0" applyFont="1" applyFill="1" applyBorder="1" applyAlignment="1">
      <alignment horizontal="center" vertical="center" wrapText="1"/>
    </xf>
    <xf numFmtId="0" fontId="25" fillId="17" borderId="13" xfId="0" applyFont="1" applyFill="1" applyBorder="1" applyAlignment="1">
      <alignment horizontal="justify" vertical="center" wrapText="1"/>
    </xf>
    <xf numFmtId="0" fontId="23" fillId="17" borderId="13" xfId="0" applyFont="1" applyFill="1" applyBorder="1" applyAlignment="1">
      <alignment horizontal="left" vertical="center" wrapText="1"/>
    </xf>
    <xf numFmtId="0" fontId="23" fillId="3" borderId="92" xfId="0" applyFont="1" applyFill="1" applyBorder="1" applyAlignment="1">
      <alignment horizontal="center" vertical="center" wrapText="1"/>
    </xf>
    <xf numFmtId="0" fontId="25" fillId="3" borderId="93" xfId="0" applyFont="1" applyFill="1" applyBorder="1" applyAlignment="1">
      <alignment horizontal="justify" vertical="center" wrapText="1"/>
    </xf>
    <xf numFmtId="0" fontId="23" fillId="3" borderId="93" xfId="0" applyFont="1" applyFill="1" applyBorder="1" applyAlignment="1">
      <alignment horizontal="left" vertical="center" wrapText="1"/>
    </xf>
    <xf numFmtId="0" fontId="25" fillId="3" borderId="93" xfId="0" applyFont="1" applyFill="1" applyBorder="1" applyAlignment="1">
      <alignment horizontal="center" vertical="center" wrapText="1"/>
    </xf>
    <xf numFmtId="0" fontId="23" fillId="3" borderId="93" xfId="0" applyFont="1" applyFill="1" applyBorder="1" applyAlignment="1">
      <alignment horizontal="center" vertical="center" wrapText="1"/>
    </xf>
    <xf numFmtId="0" fontId="23" fillId="20" borderId="13" xfId="0" applyFont="1" applyFill="1" applyBorder="1" applyAlignment="1">
      <alignment horizontal="center" vertical="center" wrapText="1"/>
    </xf>
    <xf numFmtId="0" fontId="23" fillId="18" borderId="12" xfId="0" applyFont="1" applyFill="1" applyBorder="1" applyAlignment="1">
      <alignment horizontal="center" vertical="center" wrapText="1"/>
    </xf>
    <xf numFmtId="0" fontId="23" fillId="18" borderId="13" xfId="0" applyFont="1" applyFill="1" applyBorder="1" applyAlignment="1">
      <alignment horizontal="justify" vertical="center" wrapText="1"/>
    </xf>
    <xf numFmtId="0" fontId="23" fillId="18" borderId="13" xfId="0" applyFont="1" applyFill="1" applyBorder="1" applyAlignment="1">
      <alignment horizontal="left" vertical="center" wrapText="1"/>
    </xf>
    <xf numFmtId="0" fontId="25" fillId="18" borderId="13" xfId="0" applyFont="1" applyFill="1" applyBorder="1" applyAlignment="1">
      <alignment horizontal="center" vertical="center" wrapText="1"/>
    </xf>
    <xf numFmtId="0" fontId="23" fillId="18" borderId="13" xfId="0" applyFont="1" applyFill="1" applyBorder="1" applyAlignment="1">
      <alignment horizontal="center" vertical="center" wrapText="1"/>
    </xf>
    <xf numFmtId="0" fontId="23" fillId="19" borderId="12" xfId="0" applyFont="1" applyFill="1" applyBorder="1" applyAlignment="1">
      <alignment horizontal="center" vertical="center" wrapText="1"/>
    </xf>
    <xf numFmtId="0" fontId="23" fillId="19" borderId="13" xfId="0" applyFont="1" applyFill="1" applyBorder="1" applyAlignment="1">
      <alignment horizontal="justify" vertical="center" wrapText="1"/>
    </xf>
    <xf numFmtId="0" fontId="23" fillId="19" borderId="13" xfId="0" applyFont="1" applyFill="1" applyBorder="1" applyAlignment="1">
      <alignment horizontal="left" vertical="center" wrapText="1"/>
    </xf>
    <xf numFmtId="0" fontId="25" fillId="19" borderId="13" xfId="0" applyFont="1" applyFill="1" applyBorder="1" applyAlignment="1">
      <alignment horizontal="center" vertical="center" wrapText="1"/>
    </xf>
    <xf numFmtId="0" fontId="23" fillId="19" borderId="13" xfId="0" applyFont="1" applyFill="1" applyBorder="1" applyAlignment="1">
      <alignment horizontal="center" vertical="center" wrapText="1"/>
    </xf>
    <xf numFmtId="0" fontId="23" fillId="25" borderId="13" xfId="0" applyFont="1" applyFill="1" applyBorder="1" applyAlignment="1">
      <alignment horizontal="justify" vertical="center" wrapText="1"/>
    </xf>
    <xf numFmtId="0" fontId="23" fillId="3" borderId="13" xfId="0" applyFont="1" applyFill="1" applyBorder="1" applyAlignment="1">
      <alignment horizontal="center" vertical="center" wrapText="1"/>
    </xf>
    <xf numFmtId="0" fontId="23" fillId="8" borderId="80" xfId="0" applyFont="1" applyFill="1" applyBorder="1" applyAlignment="1">
      <alignment horizontal="center" vertical="center" wrapText="1"/>
    </xf>
    <xf numFmtId="0" fontId="25" fillId="8" borderId="94" xfId="0" applyFont="1" applyFill="1" applyBorder="1" applyAlignment="1">
      <alignment horizontal="justify" vertical="center" wrapText="1"/>
    </xf>
    <xf numFmtId="0" fontId="25" fillId="8" borderId="94" xfId="0" applyFont="1" applyFill="1" applyBorder="1" applyAlignment="1">
      <alignment horizontal="left" vertical="center" wrapText="1"/>
    </xf>
    <xf numFmtId="0" fontId="25" fillId="8" borderId="94"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18" borderId="41" xfId="0" applyFont="1" applyFill="1" applyBorder="1" applyAlignment="1">
      <alignment horizontal="justify" vertical="center" wrapText="1"/>
    </xf>
    <xf numFmtId="0" fontId="23" fillId="18" borderId="41" xfId="0" applyFont="1" applyFill="1" applyBorder="1" applyAlignment="1">
      <alignment horizontal="left" vertical="center" wrapText="1"/>
    </xf>
    <xf numFmtId="0" fontId="25" fillId="18" borderId="41" xfId="0" applyFont="1" applyFill="1" applyBorder="1" applyAlignment="1">
      <alignment horizontal="center" vertical="center" wrapText="1"/>
    </xf>
    <xf numFmtId="0" fontId="23" fillId="18" borderId="4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2" fillId="3" borderId="111" xfId="0" applyFont="1" applyFill="1" applyBorder="1" applyAlignment="1">
      <alignment vertical="center" wrapText="1"/>
    </xf>
    <xf numFmtId="0" fontId="22" fillId="3" borderId="111" xfId="0" applyFont="1" applyFill="1" applyBorder="1" applyAlignment="1">
      <alignment horizontal="justify" vertical="center" wrapText="1"/>
    </xf>
    <xf numFmtId="0" fontId="22" fillId="3" borderId="111" xfId="0" applyFont="1" applyFill="1" applyBorder="1" applyAlignment="1">
      <alignment horizontal="center" vertical="center" wrapText="1"/>
    </xf>
    <xf numFmtId="0" fontId="25" fillId="3" borderId="111"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35" fillId="17" borderId="112" xfId="0" applyFont="1" applyFill="1" applyBorder="1" applyAlignment="1">
      <alignment horizontal="left" vertical="center" wrapText="1"/>
    </xf>
    <xf numFmtId="0" fontId="35" fillId="17" borderId="113" xfId="0" applyFont="1" applyFill="1" applyBorder="1" applyAlignment="1">
      <alignment horizontal="center" vertical="center" wrapText="1"/>
    </xf>
    <xf numFmtId="0" fontId="25" fillId="13" borderId="114" xfId="0" applyFont="1" applyFill="1" applyBorder="1" applyAlignment="1">
      <alignment horizontal="center" vertical="center" wrapText="1"/>
    </xf>
    <xf numFmtId="0" fontId="23" fillId="18" borderId="29" xfId="0" applyFont="1" applyFill="1" applyBorder="1" applyAlignment="1">
      <alignment horizontal="center" vertical="center" wrapText="1"/>
    </xf>
    <xf numFmtId="0" fontId="25" fillId="18" borderId="13" xfId="0" applyFont="1" applyFill="1" applyBorder="1" applyAlignment="1">
      <alignment horizontal="justify" vertical="center" wrapText="1"/>
    </xf>
    <xf numFmtId="0" fontId="23" fillId="13" borderId="13" xfId="0" applyFont="1" applyFill="1" applyBorder="1" applyAlignment="1">
      <alignment horizontal="left" vertical="center" wrapText="1"/>
    </xf>
    <xf numFmtId="0" fontId="22" fillId="13" borderId="13" xfId="0" applyFont="1" applyFill="1" applyBorder="1" applyAlignment="1">
      <alignment horizontal="center" vertical="center" wrapText="1"/>
    </xf>
    <xf numFmtId="0" fontId="22" fillId="8" borderId="13" xfId="0" applyFont="1" applyFill="1" applyBorder="1" applyAlignment="1">
      <alignment horizontal="justify" vertical="center" wrapText="1"/>
    </xf>
    <xf numFmtId="0" fontId="22" fillId="8" borderId="13" xfId="0" applyFont="1" applyFill="1" applyBorder="1" applyAlignment="1">
      <alignment horizontal="left" vertical="center" wrapText="1"/>
    </xf>
    <xf numFmtId="0" fontId="22" fillId="8" borderId="13" xfId="0" applyFont="1" applyFill="1" applyBorder="1" applyAlignment="1">
      <alignment horizontal="center" vertical="center" wrapText="1"/>
    </xf>
    <xf numFmtId="0" fontId="24" fillId="22" borderId="13" xfId="0" applyFont="1" applyFill="1" applyBorder="1" applyAlignment="1">
      <alignment horizontal="center" vertical="center" wrapText="1"/>
    </xf>
    <xf numFmtId="0" fontId="22" fillId="13" borderId="13" xfId="0" applyFont="1" applyFill="1" applyBorder="1" applyAlignment="1">
      <alignment horizontal="left" vertical="center" wrapText="1"/>
    </xf>
    <xf numFmtId="0" fontId="22" fillId="3" borderId="13" xfId="0" applyFont="1" applyFill="1" applyBorder="1" applyAlignment="1">
      <alignment horizontal="center" vertical="center" wrapText="1"/>
    </xf>
    <xf numFmtId="0" fontId="24" fillId="20" borderId="13" xfId="0" applyFont="1" applyFill="1" applyBorder="1" applyAlignment="1">
      <alignment horizontal="justify" vertical="center" wrapText="1"/>
    </xf>
    <xf numFmtId="0" fontId="24" fillId="20" borderId="13" xfId="0" applyFont="1" applyFill="1" applyBorder="1" applyAlignment="1">
      <alignment horizontal="left" vertical="center" wrapText="1"/>
    </xf>
    <xf numFmtId="0" fontId="22" fillId="20" borderId="13" xfId="0" applyFont="1" applyFill="1" applyBorder="1" applyAlignment="1">
      <alignment horizontal="center" vertical="center" wrapText="1"/>
    </xf>
    <xf numFmtId="0" fontId="24" fillId="20" borderId="13" xfId="0" applyFont="1" applyFill="1" applyBorder="1" applyAlignment="1">
      <alignment horizontal="center" vertical="center" wrapText="1"/>
    </xf>
    <xf numFmtId="0" fontId="22" fillId="17" borderId="13" xfId="0" applyFont="1" applyFill="1" applyBorder="1" applyAlignment="1">
      <alignment horizontal="justify" vertical="center" wrapText="1"/>
    </xf>
    <xf numFmtId="0" fontId="22" fillId="17" borderId="13"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4" fillId="13" borderId="13" xfId="0" applyFont="1" applyFill="1" applyBorder="1" applyAlignment="1">
      <alignment horizontal="justify" vertical="center" wrapText="1"/>
    </xf>
    <xf numFmtId="0" fontId="22" fillId="13" borderId="13" xfId="3" applyFont="1" applyFill="1" applyBorder="1" applyAlignment="1">
      <alignment horizontal="center" vertical="center" wrapText="1"/>
    </xf>
    <xf numFmtId="0" fontId="23" fillId="13" borderId="21" xfId="0" applyFont="1" applyFill="1" applyBorder="1" applyAlignment="1">
      <alignment horizontal="center" vertical="center" wrapText="1"/>
    </xf>
    <xf numFmtId="0" fontId="25" fillId="13" borderId="22" xfId="0" applyFont="1" applyFill="1" applyBorder="1" applyAlignment="1">
      <alignment horizontal="justify" vertical="center" wrapText="1"/>
    </xf>
    <xf numFmtId="0" fontId="25" fillId="13" borderId="22" xfId="0" applyFont="1" applyFill="1" applyBorder="1" applyAlignment="1">
      <alignment horizontal="left" vertical="center" wrapText="1"/>
    </xf>
    <xf numFmtId="0" fontId="25" fillId="13" borderId="22" xfId="0" applyFont="1" applyFill="1" applyBorder="1" applyAlignment="1">
      <alignment horizontal="center" vertical="center" wrapText="1"/>
    </xf>
    <xf numFmtId="0" fontId="23" fillId="13" borderId="22" xfId="0" applyFont="1" applyFill="1" applyBorder="1" applyAlignment="1">
      <alignment horizontal="center" vertical="center" wrapText="1"/>
    </xf>
    <xf numFmtId="3" fontId="22" fillId="2" borderId="133" xfId="0" applyNumberFormat="1" applyFont="1" applyFill="1" applyBorder="1" applyAlignment="1">
      <alignment horizontal="center" vertical="center" wrapText="1"/>
    </xf>
  </cellXfs>
  <cellStyles count="38">
    <cellStyle name="Millares 2" xfId="6" xr:uid="{BBD008A7-09E0-4F93-96E6-A7D0214654E7}"/>
    <cellStyle name="Millares 2 2" xfId="7" xr:uid="{48E123D4-42C7-4894-B6B4-AF7F3E26D2DE}"/>
    <cellStyle name="Millares 2 2 2" xfId="9" xr:uid="{06F117DB-10B0-4BA2-845B-43BCE2095B11}"/>
    <cellStyle name="Millares 2 2 2 2" xfId="17" xr:uid="{EA10E415-7D8C-464F-B012-87E447D00328}"/>
    <cellStyle name="Millares 2 2 2 2 2" xfId="33" xr:uid="{3BD73DC5-7064-4DB3-8012-2862ECB9273E}"/>
    <cellStyle name="Millares 2 2 2 3" xfId="25" xr:uid="{C71160D2-F3D5-4E9D-B143-F1B89806F9D8}"/>
    <cellStyle name="Millares 2 2 3" xfId="12" xr:uid="{2701F911-04A7-408F-8D2E-8CAA5FC6E3B1}"/>
    <cellStyle name="Millares 2 2 3 2" xfId="20" xr:uid="{2F866C94-506D-474D-B4C9-ADB999AE185D}"/>
    <cellStyle name="Millares 2 2 3 2 2" xfId="36" xr:uid="{F0D36ABE-0ECB-4BA5-9CC6-A87E9BBE3A44}"/>
    <cellStyle name="Millares 2 2 3 3" xfId="28" xr:uid="{5DA7B839-EAD2-4A69-AB23-D63ECF9A9D13}"/>
    <cellStyle name="Millares 2 2 4" xfId="15" xr:uid="{5FD03455-D587-4A50-8C8E-BD940D8AD5F0}"/>
    <cellStyle name="Millares 2 2 4 2" xfId="31" xr:uid="{037A6A0B-DD9D-4E4C-BBE1-B23683DC3871}"/>
    <cellStyle name="Millares 2 2 5" xfId="23" xr:uid="{E2C1C01D-A1FE-469E-9F0A-22B455E3DB83}"/>
    <cellStyle name="Millares 2 3" xfId="8" xr:uid="{89A0D16D-9723-4F2B-989E-806C54C78151}"/>
    <cellStyle name="Millares 2 3 2" xfId="16" xr:uid="{712A6283-8FBB-4485-BAC7-B064C584225B}"/>
    <cellStyle name="Millares 2 3 2 2" xfId="32" xr:uid="{6C119BE2-7244-45D3-B0BC-530FE9154C72}"/>
    <cellStyle name="Millares 2 3 3" xfId="24" xr:uid="{92B16376-6211-46BC-90B5-B6AD9D841866}"/>
    <cellStyle name="Millares 2 4" xfId="11" xr:uid="{CB203818-7282-4754-8FD6-97E1F9CA0C79}"/>
    <cellStyle name="Millares 2 4 2" xfId="19" xr:uid="{A55D6E1D-63F6-4BCC-A3B4-74B5506D43EA}"/>
    <cellStyle name="Millares 2 4 2 2" xfId="35" xr:uid="{38E2A695-E893-495E-A695-3F2072FBA1E8}"/>
    <cellStyle name="Millares 2 4 3" xfId="27" xr:uid="{4F213837-A557-451D-A34F-391205808C53}"/>
    <cellStyle name="Millares 2 5" xfId="14" xr:uid="{8D68BDAC-F5A8-496B-9A52-42559A6FB263}"/>
    <cellStyle name="Millares 2 5 2" xfId="30" xr:uid="{5318441D-AFBC-4F50-8616-0AB6874E249B}"/>
    <cellStyle name="Millares 2 6" xfId="22" xr:uid="{F5471484-7753-4E6F-AD4C-CE1B480B22B6}"/>
    <cellStyle name="Millares 3" xfId="10" xr:uid="{CDA3F9C2-D4CA-4CA7-A761-AF658941F9A9}"/>
    <cellStyle name="Millares 3 2" xfId="18" xr:uid="{EF00530D-3D8A-4023-BC99-90FF58F9AB87}"/>
    <cellStyle name="Millares 3 2 2" xfId="34" xr:uid="{010931EB-8476-4783-B4A7-96C8314CCAF5}"/>
    <cellStyle name="Millares 3 3" xfId="26" xr:uid="{22BE0637-1B6C-4573-8F4C-D55D3C560A24}"/>
    <cellStyle name="Millares 4" xfId="13" xr:uid="{5C9EFBFF-7B52-4264-A871-B0B23E2A4A1F}"/>
    <cellStyle name="Millares 4 2" xfId="21" xr:uid="{A764D8A0-E294-4BE2-ABDF-C783F0D4B59C}"/>
    <cellStyle name="Millares 4 2 2" xfId="37" xr:uid="{8429DA8B-B535-49EE-A46B-B89FBE53EBE6}"/>
    <cellStyle name="Millares 4 3" xfId="29" xr:uid="{F8C885C5-2D25-43EA-8A16-0F8EF6287EA8}"/>
    <cellStyle name="Moneda" xfId="1" builtinId="4"/>
    <cellStyle name="Neutral" xfId="3" builtinId="28"/>
    <cellStyle name="Neutral 2" xfId="5" xr:uid="{D5639AF3-D0C9-45A0-9574-F55B31E9C0F6}"/>
    <cellStyle name="Normal" xfId="0" builtinId="0"/>
    <cellStyle name="Normal 2" xfId="2" xr:uid="{00000000-0005-0000-0000-000002000000}"/>
    <cellStyle name="Porcentaje" xfId="4" builtinId="5"/>
  </cellStyles>
  <dxfs count="93">
    <dxf>
      <font>
        <color rgb="FF006100"/>
      </font>
      <fill>
        <patternFill>
          <bgColor rgb="FFC6EFCE"/>
        </patternFill>
      </fill>
    </dxf>
    <dxf>
      <font>
        <color rgb="FF006100"/>
      </font>
      <fill>
        <patternFill>
          <bgColor rgb="FFC6EFCE"/>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0000"/>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9C5700"/>
      </font>
      <fill>
        <patternFill>
          <bgColor rgb="FFFFEB9C"/>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ont>
        <color rgb="FF9C5700"/>
      </font>
      <fill>
        <patternFill>
          <bgColor rgb="FFFFEB9C"/>
        </patternFill>
      </fill>
    </dxf>
    <dxf>
      <font>
        <color rgb="FF9C5700"/>
      </font>
      <fill>
        <patternFill>
          <bgColor rgb="FFFFEB9C"/>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patternType="none">
          <bgColor auto="1"/>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0C49"/>
      <color rgb="FFF2F2F2"/>
      <color rgb="FFFADD89"/>
      <color rgb="FFF6BA12"/>
      <color rgb="FFFFFF00"/>
      <color rgb="FFFFEB9C"/>
      <color rgb="FFFF4C29"/>
      <color rgb="FFAED8F4"/>
      <color rgb="FF1A79BB"/>
      <color rgb="FF658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81280</xdr:colOff>
      <xdr:row>0</xdr:row>
      <xdr:rowOff>54008</xdr:rowOff>
    </xdr:from>
    <xdr:to>
      <xdr:col>2</xdr:col>
      <xdr:colOff>288925</xdr:colOff>
      <xdr:row>7</xdr:row>
      <xdr:rowOff>156210</xdr:rowOff>
    </xdr:to>
    <xdr:pic>
      <xdr:nvPicPr>
        <xdr:cNvPr id="2" name="Imagen 1">
          <a:extLst>
            <a:ext uri="{FF2B5EF4-FFF2-40B4-BE49-F238E27FC236}">
              <a16:creationId xmlns:a16="http://schemas.microsoft.com/office/drawing/2014/main" id="{FD327EB9-D378-4A08-9593-3C626A485C2D}"/>
            </a:ext>
          </a:extLst>
        </xdr:cNvPr>
        <xdr:cNvPicPr>
          <a:picLocks noChangeAspect="1"/>
        </xdr:cNvPicPr>
      </xdr:nvPicPr>
      <xdr:blipFill>
        <a:blip xmlns:r="http://schemas.openxmlformats.org/officeDocument/2006/relationships" r:embed="rId1"/>
        <a:stretch>
          <a:fillRect/>
        </a:stretch>
      </xdr:blipFill>
      <xdr:spPr>
        <a:xfrm>
          <a:off x="873760" y="54008"/>
          <a:ext cx="1716405" cy="2628232"/>
        </a:xfrm>
        <a:prstGeom prst="rect">
          <a:avLst/>
        </a:prstGeom>
      </xdr:spPr>
    </xdr:pic>
    <xdr:clientData/>
  </xdr:twoCellAnchor>
  <xdr:twoCellAnchor editAs="oneCell">
    <xdr:from>
      <xdr:col>2</xdr:col>
      <xdr:colOff>828675</xdr:colOff>
      <xdr:row>0</xdr:row>
      <xdr:rowOff>142875</xdr:rowOff>
    </xdr:from>
    <xdr:to>
      <xdr:col>3</xdr:col>
      <xdr:colOff>971550</xdr:colOff>
      <xdr:row>5</xdr:row>
      <xdr:rowOff>161925</xdr:rowOff>
    </xdr:to>
    <xdr:pic>
      <xdr:nvPicPr>
        <xdr:cNvPr id="3" name="Imagen 2">
          <a:extLst>
            <a:ext uri="{FF2B5EF4-FFF2-40B4-BE49-F238E27FC236}">
              <a16:creationId xmlns:a16="http://schemas.microsoft.com/office/drawing/2014/main" id="{7FDD0383-F9A5-3F9E-D5B1-43E989C3655C}"/>
            </a:ext>
            <a:ext uri="{147F2762-F138-4A5C-976F-8EAC2B608ADB}">
              <a16:predDERef xmlns:a16="http://schemas.microsoft.com/office/drawing/2014/main" pred="{FD327EB9-D378-4A08-9593-3C626A485C2D}"/>
            </a:ext>
          </a:extLst>
        </xdr:cNvPr>
        <xdr:cNvPicPr>
          <a:picLocks noChangeAspect="1"/>
        </xdr:cNvPicPr>
      </xdr:nvPicPr>
      <xdr:blipFill>
        <a:blip xmlns:r="http://schemas.openxmlformats.org/officeDocument/2006/relationships" r:embed="rId2"/>
        <a:srcRect l="5984" t="2830" r="4724" b="3150"/>
        <a:stretch/>
      </xdr:blipFill>
      <xdr:spPr>
        <a:xfrm>
          <a:off x="3048000" y="142875"/>
          <a:ext cx="2076450" cy="2152650"/>
        </a:xfrm>
        <a:prstGeom prst="rect">
          <a:avLst/>
        </a:prstGeom>
      </xdr:spPr>
    </xdr:pic>
    <xdr:clientData/>
  </xdr:twoCellAnchor>
  <xdr:twoCellAnchor editAs="oneCell">
    <xdr:from>
      <xdr:col>23</xdr:col>
      <xdr:colOff>762000</xdr:colOff>
      <xdr:row>1</xdr:row>
      <xdr:rowOff>0</xdr:rowOff>
    </xdr:from>
    <xdr:to>
      <xdr:col>23</xdr:col>
      <xdr:colOff>4248150</xdr:colOff>
      <xdr:row>6</xdr:row>
      <xdr:rowOff>114300</xdr:rowOff>
    </xdr:to>
    <xdr:pic>
      <xdr:nvPicPr>
        <xdr:cNvPr id="4" name="Imagen 3">
          <a:extLst>
            <a:ext uri="{FF2B5EF4-FFF2-40B4-BE49-F238E27FC236}">
              <a16:creationId xmlns:a16="http://schemas.microsoft.com/office/drawing/2014/main" id="{43B50A5E-C33F-4B4A-A903-F35E4348B6CA}"/>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rcRect l="32183" t="10906" r="22020"/>
        <a:stretch/>
      </xdr:blipFill>
      <xdr:spPr>
        <a:xfrm>
          <a:off x="32023050" y="209550"/>
          <a:ext cx="3486150" cy="2266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81280</xdr:colOff>
      <xdr:row>0</xdr:row>
      <xdr:rowOff>54008</xdr:rowOff>
    </xdr:from>
    <xdr:to>
      <xdr:col>2</xdr:col>
      <xdr:colOff>288925</xdr:colOff>
      <xdr:row>7</xdr:row>
      <xdr:rowOff>156210</xdr:rowOff>
    </xdr:to>
    <xdr:pic>
      <xdr:nvPicPr>
        <xdr:cNvPr id="2" name="Imagen 1">
          <a:extLst>
            <a:ext uri="{FF2B5EF4-FFF2-40B4-BE49-F238E27FC236}">
              <a16:creationId xmlns:a16="http://schemas.microsoft.com/office/drawing/2014/main" id="{93338196-6C17-4CA6-AADD-E4BC4E4CD462}"/>
            </a:ext>
          </a:extLst>
        </xdr:cNvPr>
        <xdr:cNvPicPr>
          <a:picLocks noChangeAspect="1"/>
        </xdr:cNvPicPr>
      </xdr:nvPicPr>
      <xdr:blipFill>
        <a:blip xmlns:r="http://schemas.openxmlformats.org/officeDocument/2006/relationships" r:embed="rId1"/>
        <a:stretch>
          <a:fillRect/>
        </a:stretch>
      </xdr:blipFill>
      <xdr:spPr>
        <a:xfrm>
          <a:off x="81280" y="54008"/>
          <a:ext cx="1664970" cy="2635852"/>
        </a:xfrm>
        <a:prstGeom prst="rect">
          <a:avLst/>
        </a:prstGeom>
      </xdr:spPr>
    </xdr:pic>
    <xdr:clientData/>
  </xdr:twoCellAnchor>
  <xdr:twoCellAnchor editAs="oneCell">
    <xdr:from>
      <xdr:col>2</xdr:col>
      <xdr:colOff>828675</xdr:colOff>
      <xdr:row>0</xdr:row>
      <xdr:rowOff>142875</xdr:rowOff>
    </xdr:from>
    <xdr:to>
      <xdr:col>3</xdr:col>
      <xdr:colOff>971550</xdr:colOff>
      <xdr:row>5</xdr:row>
      <xdr:rowOff>161925</xdr:rowOff>
    </xdr:to>
    <xdr:pic>
      <xdr:nvPicPr>
        <xdr:cNvPr id="3" name="Imagen 2">
          <a:extLst>
            <a:ext uri="{FF2B5EF4-FFF2-40B4-BE49-F238E27FC236}">
              <a16:creationId xmlns:a16="http://schemas.microsoft.com/office/drawing/2014/main" id="{D75E1C86-490F-4375-A2F1-CE6D50F632A2}"/>
            </a:ext>
            <a:ext uri="{147F2762-F138-4A5C-976F-8EAC2B608ADB}">
              <a16:predDERef xmlns:a16="http://schemas.microsoft.com/office/drawing/2014/main" pred="{FD327EB9-D378-4A08-9593-3C626A485C2D}"/>
            </a:ext>
          </a:extLst>
        </xdr:cNvPr>
        <xdr:cNvPicPr>
          <a:picLocks noChangeAspect="1"/>
        </xdr:cNvPicPr>
      </xdr:nvPicPr>
      <xdr:blipFill>
        <a:blip xmlns:r="http://schemas.openxmlformats.org/officeDocument/2006/relationships" r:embed="rId2"/>
        <a:srcRect l="5984" t="2830" r="4724" b="3150"/>
        <a:stretch/>
      </xdr:blipFill>
      <xdr:spPr>
        <a:xfrm>
          <a:off x="2286000" y="142875"/>
          <a:ext cx="2076450" cy="2162175"/>
        </a:xfrm>
        <a:prstGeom prst="rect">
          <a:avLst/>
        </a:prstGeom>
      </xdr:spPr>
    </xdr:pic>
    <xdr:clientData/>
  </xdr:twoCellAnchor>
  <xdr:twoCellAnchor editAs="oneCell">
    <xdr:from>
      <xdr:col>23</xdr:col>
      <xdr:colOff>762000</xdr:colOff>
      <xdr:row>1</xdr:row>
      <xdr:rowOff>0</xdr:rowOff>
    </xdr:from>
    <xdr:to>
      <xdr:col>23</xdr:col>
      <xdr:colOff>4248150</xdr:colOff>
      <xdr:row>6</xdr:row>
      <xdr:rowOff>114300</xdr:rowOff>
    </xdr:to>
    <xdr:pic>
      <xdr:nvPicPr>
        <xdr:cNvPr id="4" name="Imagen 3">
          <a:extLst>
            <a:ext uri="{FF2B5EF4-FFF2-40B4-BE49-F238E27FC236}">
              <a16:creationId xmlns:a16="http://schemas.microsoft.com/office/drawing/2014/main" id="{BEBEED20-8B38-416D-A904-DE90980358D8}"/>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rcRect l="32183" t="10906" r="22020"/>
        <a:stretch/>
      </xdr:blipFill>
      <xdr:spPr>
        <a:xfrm>
          <a:off x="31908750" y="200025"/>
          <a:ext cx="348615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0</xdr:colOff>
      <xdr:row>0</xdr:row>
      <xdr:rowOff>200525</xdr:rowOff>
    </xdr:from>
    <xdr:to>
      <xdr:col>23</xdr:col>
      <xdr:colOff>5001846</xdr:colOff>
      <xdr:row>4</xdr:row>
      <xdr:rowOff>363522</xdr:rowOff>
    </xdr:to>
    <xdr:pic>
      <xdr:nvPicPr>
        <xdr:cNvPr id="2" name="Imagen 1">
          <a:extLst>
            <a:ext uri="{FF2B5EF4-FFF2-40B4-BE49-F238E27FC236}">
              <a16:creationId xmlns:a16="http://schemas.microsoft.com/office/drawing/2014/main" id="{4F5FA1A5-9DF9-4EDD-BEC6-0E3AF439FF8B}"/>
            </a:ext>
          </a:extLst>
        </xdr:cNvPr>
        <xdr:cNvPicPr>
          <a:picLocks noChangeAspect="1"/>
        </xdr:cNvPicPr>
      </xdr:nvPicPr>
      <xdr:blipFill>
        <a:blip xmlns:r="http://schemas.openxmlformats.org/officeDocument/2006/relationships" r:embed="rId1"/>
        <a:stretch>
          <a:fillRect/>
        </a:stretch>
      </xdr:blipFill>
      <xdr:spPr>
        <a:xfrm>
          <a:off x="32781240" y="192905"/>
          <a:ext cx="5001846" cy="1923217"/>
        </a:xfrm>
        <a:prstGeom prst="rect">
          <a:avLst/>
        </a:prstGeom>
      </xdr:spPr>
    </xdr:pic>
    <xdr:clientData/>
  </xdr:twoCellAnchor>
  <xdr:twoCellAnchor editAs="oneCell">
    <xdr:from>
      <xdr:col>1</xdr:col>
      <xdr:colOff>81280</xdr:colOff>
      <xdr:row>0</xdr:row>
      <xdr:rowOff>54008</xdr:rowOff>
    </xdr:from>
    <xdr:to>
      <xdr:col>2</xdr:col>
      <xdr:colOff>288925</xdr:colOff>
      <xdr:row>7</xdr:row>
      <xdr:rowOff>156210</xdr:rowOff>
    </xdr:to>
    <xdr:pic>
      <xdr:nvPicPr>
        <xdr:cNvPr id="3" name="Imagen 2">
          <a:extLst>
            <a:ext uri="{FF2B5EF4-FFF2-40B4-BE49-F238E27FC236}">
              <a16:creationId xmlns:a16="http://schemas.microsoft.com/office/drawing/2014/main" id="{BA6011B5-F1B3-4F6B-A5C3-A98152888B12}"/>
            </a:ext>
          </a:extLst>
        </xdr:cNvPr>
        <xdr:cNvPicPr>
          <a:picLocks noChangeAspect="1"/>
        </xdr:cNvPicPr>
      </xdr:nvPicPr>
      <xdr:blipFill>
        <a:blip xmlns:r="http://schemas.openxmlformats.org/officeDocument/2006/relationships" r:embed="rId2"/>
        <a:stretch>
          <a:fillRect/>
        </a:stretch>
      </xdr:blipFill>
      <xdr:spPr>
        <a:xfrm>
          <a:off x="866140" y="54008"/>
          <a:ext cx="1708785" cy="2616802"/>
        </a:xfrm>
        <a:prstGeom prst="rect">
          <a:avLst/>
        </a:prstGeom>
      </xdr:spPr>
    </xdr:pic>
    <xdr:clientData/>
  </xdr:twoCellAnchor>
  <xdr:twoCellAnchor editAs="oneCell">
    <xdr:from>
      <xdr:col>2</xdr:col>
      <xdr:colOff>828675</xdr:colOff>
      <xdr:row>0</xdr:row>
      <xdr:rowOff>142875</xdr:rowOff>
    </xdr:from>
    <xdr:to>
      <xdr:col>3</xdr:col>
      <xdr:colOff>971550</xdr:colOff>
      <xdr:row>5</xdr:row>
      <xdr:rowOff>161925</xdr:rowOff>
    </xdr:to>
    <xdr:pic>
      <xdr:nvPicPr>
        <xdr:cNvPr id="4" name="Imagen 3">
          <a:extLst>
            <a:ext uri="{FF2B5EF4-FFF2-40B4-BE49-F238E27FC236}">
              <a16:creationId xmlns:a16="http://schemas.microsoft.com/office/drawing/2014/main" id="{AF9FD97D-458A-4132-A00F-D58C7BE5FF2C}"/>
            </a:ext>
            <a:ext uri="{147F2762-F138-4A5C-976F-8EAC2B608ADB}">
              <a16:predDERef xmlns:a16="http://schemas.microsoft.com/office/drawing/2014/main" pred="{FD327EB9-D378-4A08-9593-3C626A485C2D}"/>
            </a:ext>
          </a:extLst>
        </xdr:cNvPr>
        <xdr:cNvPicPr>
          <a:picLocks noChangeAspect="1"/>
        </xdr:cNvPicPr>
      </xdr:nvPicPr>
      <xdr:blipFill>
        <a:blip xmlns:r="http://schemas.openxmlformats.org/officeDocument/2006/relationships" r:embed="rId3"/>
        <a:srcRect l="5984" t="2830" r="4724" b="3150"/>
        <a:stretch/>
      </xdr:blipFill>
      <xdr:spPr>
        <a:xfrm>
          <a:off x="3114675" y="142875"/>
          <a:ext cx="2131695" cy="21526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78"/>
  <sheetViews>
    <sheetView tabSelected="1" view="pageBreakPreview" topLeftCell="B33" zoomScaleNormal="77" zoomScaleSheetLayoutView="100" workbookViewId="0">
      <selection activeCell="D35" sqref="D35"/>
    </sheetView>
  </sheetViews>
  <sheetFormatPr baseColWidth="10" defaultColWidth="11.42578125" defaultRowHeight="15" x14ac:dyDescent="0.25"/>
  <cols>
    <col min="1" max="1" width="11.42578125" hidden="1" customWidth="1"/>
    <col min="2" max="2" width="21.85546875" customWidth="1"/>
    <col min="3" max="3" width="29" customWidth="1"/>
    <col min="4" max="4" width="26.42578125" customWidth="1"/>
    <col min="5" max="5" width="27" customWidth="1"/>
    <col min="6" max="7" width="22" customWidth="1"/>
    <col min="8" max="9" width="22.140625" bestFit="1" customWidth="1"/>
    <col min="10" max="10" width="20.7109375" bestFit="1" customWidth="1"/>
    <col min="11" max="11" width="21.7109375" bestFit="1" customWidth="1"/>
    <col min="12" max="13" width="22.140625" bestFit="1" customWidth="1"/>
    <col min="14" max="14" width="20" bestFit="1" customWidth="1"/>
    <col min="15" max="15" width="20.140625" bestFit="1" customWidth="1"/>
    <col min="16" max="17" width="22.140625" bestFit="1" customWidth="1"/>
    <col min="18" max="20" width="20.140625" bestFit="1" customWidth="1"/>
    <col min="21" max="21" width="18.85546875" customWidth="1"/>
    <col min="22" max="22" width="18.28515625" customWidth="1"/>
    <col min="23" max="23" width="17.85546875" customWidth="1"/>
    <col min="24" max="24" width="81.5703125" customWidth="1"/>
  </cols>
  <sheetData>
    <row r="1" spans="2:24" ht="15.75" thickBot="1" x14ac:dyDescent="0.3"/>
    <row r="2" spans="2:24" ht="63" customHeight="1" x14ac:dyDescent="0.25">
      <c r="E2" s="378" t="s">
        <v>0</v>
      </c>
      <c r="F2" s="379"/>
      <c r="G2" s="379"/>
      <c r="H2" s="379"/>
      <c r="I2" s="379"/>
      <c r="J2" s="379"/>
      <c r="K2" s="379"/>
      <c r="L2" s="379"/>
      <c r="M2" s="379"/>
      <c r="N2" s="379"/>
      <c r="O2" s="379"/>
      <c r="P2" s="379"/>
      <c r="Q2" s="379"/>
      <c r="R2" s="379"/>
      <c r="S2" s="380"/>
    </row>
    <row r="3" spans="2:24" ht="30" customHeight="1" x14ac:dyDescent="0.25">
      <c r="E3" s="381" t="s">
        <v>1</v>
      </c>
      <c r="F3" s="382"/>
      <c r="G3" s="382"/>
      <c r="H3" s="382"/>
      <c r="I3" s="382"/>
      <c r="J3" s="382"/>
      <c r="K3" s="382"/>
      <c r="L3" s="382"/>
      <c r="M3" s="382"/>
      <c r="N3" s="382"/>
      <c r="O3" s="382"/>
      <c r="P3" s="382"/>
      <c r="Q3" s="382"/>
      <c r="R3" s="382"/>
      <c r="S3" s="383"/>
    </row>
    <row r="4" spans="2:24" ht="30" customHeight="1" x14ac:dyDescent="0.25">
      <c r="E4" s="381" t="s">
        <v>329</v>
      </c>
      <c r="F4" s="382"/>
      <c r="G4" s="382"/>
      <c r="H4" s="382"/>
      <c r="I4" s="382"/>
      <c r="J4" s="382"/>
      <c r="K4" s="382"/>
      <c r="L4" s="382"/>
      <c r="M4" s="382"/>
      <c r="N4" s="382"/>
      <c r="O4" s="382"/>
      <c r="P4" s="382"/>
      <c r="Q4" s="382"/>
      <c r="R4" s="382"/>
      <c r="S4" s="383"/>
    </row>
    <row r="5" spans="2:24" ht="30" customHeight="1" x14ac:dyDescent="0.25">
      <c r="E5" s="381" t="s">
        <v>330</v>
      </c>
      <c r="F5" s="382"/>
      <c r="G5" s="382"/>
      <c r="H5" s="382"/>
      <c r="I5" s="382"/>
      <c r="J5" s="382"/>
      <c r="K5" s="382"/>
      <c r="L5" s="382"/>
      <c r="M5" s="382"/>
      <c r="N5" s="382"/>
      <c r="O5" s="382"/>
      <c r="P5" s="382"/>
      <c r="Q5" s="382"/>
      <c r="R5" s="382"/>
      <c r="S5" s="383"/>
    </row>
    <row r="6" spans="2:24" ht="15.75" customHeight="1" thickBot="1" x14ac:dyDescent="0.3">
      <c r="E6" s="67"/>
      <c r="F6" s="68"/>
      <c r="G6" s="68"/>
      <c r="H6" s="68"/>
      <c r="I6" s="68"/>
      <c r="J6" s="68"/>
      <c r="K6" s="68"/>
      <c r="L6" s="68"/>
      <c r="M6" s="68"/>
      <c r="N6" s="68"/>
      <c r="O6" s="68"/>
      <c r="P6" s="68"/>
      <c r="Q6" s="68"/>
      <c r="R6" s="68"/>
      <c r="S6" s="69"/>
    </row>
    <row r="9" spans="2:24" ht="15.75" thickBot="1" x14ac:dyDescent="0.3"/>
    <row r="10" spans="2:24" ht="21" thickBot="1" x14ac:dyDescent="0.3">
      <c r="G10" s="395" t="s">
        <v>4</v>
      </c>
      <c r="H10" s="396"/>
      <c r="I10" s="396"/>
      <c r="J10" s="396"/>
      <c r="K10" s="396"/>
      <c r="L10" s="396"/>
      <c r="M10" s="396"/>
      <c r="N10" s="396"/>
      <c r="O10" s="396"/>
      <c r="P10" s="396"/>
      <c r="Q10" s="396"/>
      <c r="R10" s="396"/>
      <c r="S10" s="396"/>
      <c r="T10" s="396"/>
      <c r="U10" s="396"/>
      <c r="V10" s="396"/>
      <c r="W10" s="396"/>
      <c r="X10" s="397"/>
    </row>
    <row r="11" spans="2:24" ht="33" customHeight="1" thickBot="1" x14ac:dyDescent="0.3">
      <c r="B11" s="398" t="s">
        <v>5</v>
      </c>
      <c r="C11" s="398" t="s">
        <v>6</v>
      </c>
      <c r="D11" s="384" t="s">
        <v>7</v>
      </c>
      <c r="E11" s="385"/>
      <c r="F11" s="386"/>
      <c r="G11" s="392" t="s">
        <v>8</v>
      </c>
      <c r="H11" s="393"/>
      <c r="I11" s="393"/>
      <c r="J11" s="393"/>
      <c r="K11" s="394"/>
      <c r="L11" s="387" t="s">
        <v>9</v>
      </c>
      <c r="M11" s="387"/>
      <c r="N11" s="387"/>
      <c r="O11" s="388"/>
      <c r="P11" s="389" t="s">
        <v>10</v>
      </c>
      <c r="Q11" s="390"/>
      <c r="R11" s="390"/>
      <c r="S11" s="391"/>
      <c r="T11" s="390" t="s">
        <v>11</v>
      </c>
      <c r="U11" s="390"/>
      <c r="V11" s="390"/>
      <c r="W11" s="412"/>
      <c r="X11" s="400" t="s">
        <v>472</v>
      </c>
    </row>
    <row r="12" spans="2:24" ht="144" x14ac:dyDescent="0.25">
      <c r="B12" s="399"/>
      <c r="C12" s="399"/>
      <c r="D12" s="280" t="s">
        <v>12</v>
      </c>
      <c r="E12" s="280" t="s">
        <v>13</v>
      </c>
      <c r="F12" s="280" t="s">
        <v>14</v>
      </c>
      <c r="G12" s="281" t="s">
        <v>471</v>
      </c>
      <c r="H12" s="50" t="s">
        <v>16</v>
      </c>
      <c r="I12" s="82" t="s">
        <v>17</v>
      </c>
      <c r="J12" s="51" t="s">
        <v>18</v>
      </c>
      <c r="K12" s="83" t="s">
        <v>19</v>
      </c>
      <c r="L12" s="2" t="s">
        <v>16</v>
      </c>
      <c r="M12" s="84" t="s">
        <v>17</v>
      </c>
      <c r="N12" s="1" t="s">
        <v>18</v>
      </c>
      <c r="O12" s="85" t="s">
        <v>19</v>
      </c>
      <c r="P12" s="2" t="s">
        <v>16</v>
      </c>
      <c r="Q12" s="84" t="s">
        <v>17</v>
      </c>
      <c r="R12" s="1" t="s">
        <v>18</v>
      </c>
      <c r="S12" s="85" t="s">
        <v>19</v>
      </c>
      <c r="T12" s="2" t="s">
        <v>16</v>
      </c>
      <c r="U12" s="84" t="s">
        <v>17</v>
      </c>
      <c r="V12" s="1" t="s">
        <v>18</v>
      </c>
      <c r="W12" s="85" t="s">
        <v>19</v>
      </c>
      <c r="X12" s="401"/>
    </row>
    <row r="13" spans="2:24" ht="324" x14ac:dyDescent="0.25">
      <c r="B13" s="444" t="s">
        <v>20</v>
      </c>
      <c r="C13" s="442" t="s">
        <v>610</v>
      </c>
      <c r="D13" s="442" t="s">
        <v>613</v>
      </c>
      <c r="E13" s="445" t="s">
        <v>23</v>
      </c>
      <c r="F13" s="446" t="s">
        <v>614</v>
      </c>
      <c r="G13" s="304">
        <v>0.8478</v>
      </c>
      <c r="H13" s="305">
        <v>0.21199999999999999</v>
      </c>
      <c r="I13" s="306">
        <v>0.21199999999999999</v>
      </c>
      <c r="J13" s="307">
        <v>0.21199999999999999</v>
      </c>
      <c r="K13" s="308">
        <v>0.21199999999999999</v>
      </c>
      <c r="L13" s="309">
        <v>0.21199999999999999</v>
      </c>
      <c r="M13" s="307">
        <v>0.21199999999999999</v>
      </c>
      <c r="N13" s="307">
        <v>0.21199999999999999</v>
      </c>
      <c r="O13" s="310" t="s">
        <v>25</v>
      </c>
      <c r="P13" s="318">
        <f>IFERROR((L13/H13),"100%")</f>
        <v>1</v>
      </c>
      <c r="Q13" s="325">
        <f>IFERROR((M13/I13),"100%")</f>
        <v>1</v>
      </c>
      <c r="R13" s="317">
        <f>IFERROR((N13/J13),"100%")</f>
        <v>1</v>
      </c>
      <c r="S13" s="310" t="s">
        <v>25</v>
      </c>
      <c r="T13" s="303">
        <f>IFERROR((L13/$G$13),"No Programado")</f>
        <v>0.25005897617362582</v>
      </c>
      <c r="U13" s="287">
        <f>IFERROR((L13+M13)/$G$13, "No Programado")</f>
        <v>0.50011795234725165</v>
      </c>
      <c r="V13" s="287">
        <f>IFERROR((L13+M13+N13)/$G$13, "No Programado")</f>
        <v>0.75017692852087758</v>
      </c>
      <c r="W13" s="311" t="str">
        <f>IFERROR(((L13+M13+N13+O13)-(H13+I13+J13+K13))/(H13+I13+K13+K13),"NO DISPONIBLE")</f>
        <v>NO DISPONIBLE</v>
      </c>
      <c r="X13" s="224"/>
    </row>
    <row r="14" spans="2:24" hidden="1" x14ac:dyDescent="0.25">
      <c r="B14" s="226"/>
      <c r="C14" s="227"/>
      <c r="D14" s="227"/>
      <c r="E14" s="228"/>
      <c r="F14" s="229"/>
      <c r="G14" s="230"/>
      <c r="H14" s="231"/>
      <c r="I14" s="62"/>
      <c r="J14" s="62"/>
      <c r="K14" s="63"/>
      <c r="L14" s="231"/>
      <c r="M14" s="62"/>
      <c r="N14" s="62"/>
      <c r="O14" s="63"/>
      <c r="P14" s="296" t="str">
        <f>IFERROR((L14/H14),"100%")</f>
        <v>100%</v>
      </c>
      <c r="Q14" s="297" t="str">
        <f>IFERROR((M14/I14),"100%")</f>
        <v>100%</v>
      </c>
      <c r="R14" s="298" t="str">
        <f t="shared" ref="R14:R77" si="0">IFERROR((N14/J14),"100%")</f>
        <v>100%</v>
      </c>
      <c r="S14" s="299" t="str">
        <f>IFERROR((O14/K14),"100%")</f>
        <v>100%</v>
      </c>
      <c r="T14" s="225" t="str">
        <f>IFERROR((L14/$G$14),"No Programado")</f>
        <v>No Programado</v>
      </c>
      <c r="U14" s="37" t="str">
        <f>IFERROR((L14+M14)/$G$14, "No Programado")</f>
        <v>No Programado</v>
      </c>
      <c r="V14" s="301" t="str">
        <f>IFERROR((M14+N14+L14)/$G$14, "No Programado")</f>
        <v>No Programado</v>
      </c>
      <c r="W14" s="302" t="str">
        <f>IFERROR((N14+O14+M14+L14)/$G$14, "No Programado")</f>
        <v>No Programado</v>
      </c>
      <c r="X14" s="233"/>
    </row>
    <row r="15" spans="2:24" ht="198" x14ac:dyDescent="0.25">
      <c r="B15" s="447" t="s">
        <v>331</v>
      </c>
      <c r="C15" s="448" t="s">
        <v>615</v>
      </c>
      <c r="D15" s="449" t="s">
        <v>616</v>
      </c>
      <c r="E15" s="450" t="s">
        <v>254</v>
      </c>
      <c r="F15" s="450" t="s">
        <v>617</v>
      </c>
      <c r="G15" s="251">
        <f>SUM(H15:K15)</f>
        <v>175197</v>
      </c>
      <c r="H15" s="248">
        <v>43100</v>
      </c>
      <c r="I15" s="249">
        <v>43299</v>
      </c>
      <c r="J15" s="249">
        <v>43950</v>
      </c>
      <c r="K15" s="250">
        <v>44848</v>
      </c>
      <c r="L15" s="292">
        <v>46268</v>
      </c>
      <c r="M15" s="249">
        <v>42123</v>
      </c>
      <c r="N15" s="249">
        <v>44411</v>
      </c>
      <c r="O15" s="293"/>
      <c r="P15" s="285">
        <f>IFERROR((L15/H15),"100%")</f>
        <v>1.0735034802784222</v>
      </c>
      <c r="Q15" s="325">
        <f t="shared" ref="Q15:R78" si="1">IFERROR((M15/I15),"100%")</f>
        <v>0.9728400193999861</v>
      </c>
      <c r="R15" s="325">
        <f t="shared" si="0"/>
        <v>1.0104891922639363</v>
      </c>
      <c r="S15" s="282"/>
      <c r="T15" s="286">
        <f>IFERROR((L15/$G$15),"No Programado")</f>
        <v>0.26409128010182825</v>
      </c>
      <c r="U15" s="287">
        <f>IFERROR((L15+M15)/$G$15, "No Programado")</f>
        <v>0.50452347928332109</v>
      </c>
      <c r="V15" s="366">
        <f>IFERROR((M15+N15+L15)/$G$15, "No Programado")</f>
        <v>0.75801526281842724</v>
      </c>
      <c r="W15" s="288"/>
      <c r="X15" s="441" t="s">
        <v>609</v>
      </c>
    </row>
    <row r="16" spans="2:24" ht="252" x14ac:dyDescent="0.25">
      <c r="B16" s="451" t="s">
        <v>80</v>
      </c>
      <c r="C16" s="452" t="s">
        <v>618</v>
      </c>
      <c r="D16" s="453" t="s">
        <v>619</v>
      </c>
      <c r="E16" s="454" t="s">
        <v>254</v>
      </c>
      <c r="F16" s="454" t="s">
        <v>620</v>
      </c>
      <c r="G16" s="252">
        <f>SUM(H16:K16)</f>
        <v>43</v>
      </c>
      <c r="H16" s="248">
        <v>4</v>
      </c>
      <c r="I16" s="249">
        <v>13</v>
      </c>
      <c r="J16" s="249">
        <v>13</v>
      </c>
      <c r="K16" s="250">
        <v>13</v>
      </c>
      <c r="L16" s="292">
        <v>3</v>
      </c>
      <c r="M16" s="249">
        <v>20</v>
      </c>
      <c r="N16" s="249">
        <v>12</v>
      </c>
      <c r="O16" s="293"/>
      <c r="P16" s="285">
        <f>IFERROR((L16/H16),"100%")</f>
        <v>0.75</v>
      </c>
      <c r="Q16" s="325">
        <f t="shared" si="1"/>
        <v>1.5384615384615385</v>
      </c>
      <c r="R16" s="325">
        <f t="shared" si="0"/>
        <v>0.92307692307692313</v>
      </c>
      <c r="S16" s="282"/>
      <c r="T16" s="286">
        <f>IFERROR((L16/$G$16),"No Programado")</f>
        <v>6.9767441860465115E-2</v>
      </c>
      <c r="U16" s="287">
        <f>IFERROR((L16+M16)/$G$16, "No Programado")</f>
        <v>0.53488372093023251</v>
      </c>
      <c r="V16" s="366">
        <f>IFERROR((M16+N16+L16)/$G$16, "No Programado")</f>
        <v>0.81395348837209303</v>
      </c>
      <c r="W16" s="288"/>
      <c r="X16" s="319" t="s">
        <v>518</v>
      </c>
    </row>
    <row r="17" spans="2:24" ht="288" x14ac:dyDescent="0.25">
      <c r="B17" s="455" t="s">
        <v>83</v>
      </c>
      <c r="C17" s="443" t="s">
        <v>611</v>
      </c>
      <c r="D17" s="456" t="s">
        <v>621</v>
      </c>
      <c r="E17" s="457" t="s">
        <v>254</v>
      </c>
      <c r="F17" s="457" t="s">
        <v>622</v>
      </c>
      <c r="G17" s="253">
        <f>SUM(H17:K17)</f>
        <v>1054</v>
      </c>
      <c r="H17" s="248">
        <v>263</v>
      </c>
      <c r="I17" s="249">
        <v>264</v>
      </c>
      <c r="J17" s="249">
        <v>264</v>
      </c>
      <c r="K17" s="250">
        <v>263</v>
      </c>
      <c r="L17" s="292">
        <v>265</v>
      </c>
      <c r="M17" s="249">
        <v>273</v>
      </c>
      <c r="N17" s="249">
        <v>261</v>
      </c>
      <c r="O17" s="293"/>
      <c r="P17" s="285">
        <f>IFERROR((L17/H17),"100%")</f>
        <v>1.0076045627376427</v>
      </c>
      <c r="Q17" s="325">
        <f t="shared" si="1"/>
        <v>1.0340909090909092</v>
      </c>
      <c r="R17" s="325">
        <f t="shared" si="0"/>
        <v>0.98863636363636365</v>
      </c>
      <c r="S17" s="282"/>
      <c r="T17" s="286">
        <f>IFERROR((L17/$G$17),"No Programado")</f>
        <v>0.25142314990512332</v>
      </c>
      <c r="U17" s="287">
        <f>IFERROR((L17+M17)/$G$17, "No Programado")</f>
        <v>0.5104364326375711</v>
      </c>
      <c r="V17" s="366">
        <f>IFERROR((M17+N17+L17)/$G$17, "No Programado")</f>
        <v>0.75806451612903225</v>
      </c>
      <c r="W17" s="288"/>
      <c r="X17" s="320" t="s">
        <v>603</v>
      </c>
    </row>
    <row r="18" spans="2:24" ht="360" x14ac:dyDescent="0.25">
      <c r="B18" s="458" t="s">
        <v>85</v>
      </c>
      <c r="C18" s="443" t="s">
        <v>612</v>
      </c>
      <c r="D18" s="456" t="s">
        <v>623</v>
      </c>
      <c r="E18" s="459" t="s">
        <v>254</v>
      </c>
      <c r="F18" s="460" t="s">
        <v>624</v>
      </c>
      <c r="G18" s="253">
        <f>SUM(H18:K18)</f>
        <v>717</v>
      </c>
      <c r="H18" s="248">
        <v>180</v>
      </c>
      <c r="I18" s="249">
        <v>180</v>
      </c>
      <c r="J18" s="249">
        <v>180</v>
      </c>
      <c r="K18" s="250">
        <v>177</v>
      </c>
      <c r="L18" s="292">
        <v>179</v>
      </c>
      <c r="M18" s="249">
        <v>184</v>
      </c>
      <c r="N18" s="249">
        <v>218</v>
      </c>
      <c r="O18" s="293"/>
      <c r="P18" s="285">
        <f t="shared" ref="P18:P26" si="2">IFERROR((L18/H18),"100%")</f>
        <v>0.99444444444444446</v>
      </c>
      <c r="Q18" s="325">
        <f t="shared" si="1"/>
        <v>1.0222222222222221</v>
      </c>
      <c r="R18" s="325">
        <f t="shared" si="0"/>
        <v>1.211111111111111</v>
      </c>
      <c r="S18" s="282"/>
      <c r="T18" s="286">
        <f>IFERROR((L18/$G$18),"No Programado")</f>
        <v>0.24965132496513251</v>
      </c>
      <c r="U18" s="287">
        <f>IFERROR((L18+M18)/$G$18, "No Programado")</f>
        <v>0.50627615062761511</v>
      </c>
      <c r="V18" s="366">
        <f>IFERROR((M18+N18+L18)/$G$18, "No Programado")</f>
        <v>0.81032078103207805</v>
      </c>
      <c r="W18" s="288"/>
      <c r="X18" s="321" t="s">
        <v>519</v>
      </c>
    </row>
    <row r="19" spans="2:24" ht="180" x14ac:dyDescent="0.25">
      <c r="B19" s="455" t="s">
        <v>87</v>
      </c>
      <c r="C19" s="461" t="s">
        <v>625</v>
      </c>
      <c r="D19" s="443" t="s">
        <v>626</v>
      </c>
      <c r="E19" s="457" t="s">
        <v>254</v>
      </c>
      <c r="F19" s="457" t="s">
        <v>627</v>
      </c>
      <c r="G19" s="253">
        <f>SUM(H19:K19)</f>
        <v>192</v>
      </c>
      <c r="H19" s="248">
        <v>48</v>
      </c>
      <c r="I19" s="249">
        <v>48</v>
      </c>
      <c r="J19" s="249">
        <v>48</v>
      </c>
      <c r="K19" s="250">
        <v>48</v>
      </c>
      <c r="L19" s="292">
        <v>75</v>
      </c>
      <c r="M19" s="249">
        <v>48</v>
      </c>
      <c r="N19" s="249">
        <v>49</v>
      </c>
      <c r="O19" s="293"/>
      <c r="P19" s="285">
        <f t="shared" si="2"/>
        <v>1.5625</v>
      </c>
      <c r="Q19" s="325">
        <f t="shared" si="1"/>
        <v>1</v>
      </c>
      <c r="R19" s="325">
        <f t="shared" si="0"/>
        <v>1.0208333333333333</v>
      </c>
      <c r="S19" s="282"/>
      <c r="T19" s="286">
        <f>IFERROR((L19/$G$19),"No Programado")</f>
        <v>0.390625</v>
      </c>
      <c r="U19" s="287">
        <f>IFERROR((L19+M19)/$G$19, "No Programado")</f>
        <v>0.640625</v>
      </c>
      <c r="V19" s="366">
        <f>IFERROR((M19+N19+L19)/$G$19, "No Programado")</f>
        <v>0.89583333333333337</v>
      </c>
      <c r="W19" s="288"/>
      <c r="X19" s="321" t="s">
        <v>520</v>
      </c>
    </row>
    <row r="20" spans="2:24" ht="409.5" x14ac:dyDescent="0.25">
      <c r="B20" s="462" t="s">
        <v>90</v>
      </c>
      <c r="C20" s="443" t="s">
        <v>628</v>
      </c>
      <c r="D20" s="463" t="s">
        <v>629</v>
      </c>
      <c r="E20" s="464" t="s">
        <v>254</v>
      </c>
      <c r="F20" s="464" t="s">
        <v>630</v>
      </c>
      <c r="G20" s="254">
        <f t="shared" ref="G20:G27" si="3">SUM(H20:K20)</f>
        <v>327</v>
      </c>
      <c r="H20" s="248">
        <v>81</v>
      </c>
      <c r="I20" s="249">
        <v>81</v>
      </c>
      <c r="J20" s="249">
        <v>82</v>
      </c>
      <c r="K20" s="250">
        <v>83</v>
      </c>
      <c r="L20" s="292">
        <v>81</v>
      </c>
      <c r="M20" s="249">
        <v>80</v>
      </c>
      <c r="N20" s="249">
        <v>81</v>
      </c>
      <c r="O20" s="293"/>
      <c r="P20" s="285">
        <f t="shared" si="2"/>
        <v>1</v>
      </c>
      <c r="Q20" s="325">
        <f t="shared" si="1"/>
        <v>0.98765432098765427</v>
      </c>
      <c r="R20" s="325">
        <f t="shared" si="0"/>
        <v>0.98780487804878048</v>
      </c>
      <c r="S20" s="282"/>
      <c r="T20" s="286">
        <f>IFERROR((L20/$G$20),"No Programado")</f>
        <v>0.24770642201834864</v>
      </c>
      <c r="U20" s="287">
        <f>IFERROR((L20+M20)/$G$20, "No Programado")</f>
        <v>0.49235474006116209</v>
      </c>
      <c r="V20" s="366">
        <f>IFERROR((M20+N20+L20)/$G$20, "No Programado")</f>
        <v>0.74006116207951067</v>
      </c>
      <c r="W20" s="288"/>
      <c r="X20" s="322" t="s">
        <v>521</v>
      </c>
    </row>
    <row r="21" spans="2:24" ht="409.5" x14ac:dyDescent="0.25">
      <c r="B21" s="455" t="s">
        <v>92</v>
      </c>
      <c r="C21" s="443" t="s">
        <v>631</v>
      </c>
      <c r="D21" s="465" t="s">
        <v>632</v>
      </c>
      <c r="E21" s="457" t="s">
        <v>254</v>
      </c>
      <c r="F21" s="457" t="s">
        <v>633</v>
      </c>
      <c r="G21" s="254">
        <f t="shared" si="3"/>
        <v>489</v>
      </c>
      <c r="H21" s="248">
        <v>120</v>
      </c>
      <c r="I21" s="249">
        <v>126</v>
      </c>
      <c r="J21" s="249">
        <v>124</v>
      </c>
      <c r="K21" s="250">
        <v>119</v>
      </c>
      <c r="L21" s="292">
        <v>115</v>
      </c>
      <c r="M21" s="249">
        <v>115</v>
      </c>
      <c r="N21" s="249">
        <v>110</v>
      </c>
      <c r="O21" s="293"/>
      <c r="P21" s="285">
        <f t="shared" si="2"/>
        <v>0.95833333333333337</v>
      </c>
      <c r="Q21" s="325">
        <f t="shared" si="1"/>
        <v>0.91269841269841268</v>
      </c>
      <c r="R21" s="325">
        <f t="shared" si="0"/>
        <v>0.88709677419354838</v>
      </c>
      <c r="S21" s="282"/>
      <c r="T21" s="286">
        <f>IFERROR((L21/$G$21),"No Programado")</f>
        <v>0.23517382413087934</v>
      </c>
      <c r="U21" s="287">
        <f>IFERROR((L21+M21)/$G$21, "No Programado")</f>
        <v>0.47034764826175868</v>
      </c>
      <c r="V21" s="366">
        <f>IFERROR((M21+N21+L21)/$G$21, "No Programado")</f>
        <v>0.69529652351738236</v>
      </c>
      <c r="W21" s="288"/>
      <c r="X21" s="322" t="s">
        <v>522</v>
      </c>
    </row>
    <row r="22" spans="2:24" ht="180" x14ac:dyDescent="0.25">
      <c r="B22" s="455" t="s">
        <v>95</v>
      </c>
      <c r="C22" s="443" t="s">
        <v>634</v>
      </c>
      <c r="D22" s="465" t="s">
        <v>635</v>
      </c>
      <c r="E22" s="457" t="s">
        <v>254</v>
      </c>
      <c r="F22" s="254" t="s">
        <v>636</v>
      </c>
      <c r="G22" s="254">
        <f t="shared" si="3"/>
        <v>840</v>
      </c>
      <c r="H22" s="248">
        <v>250</v>
      </c>
      <c r="I22" s="249">
        <v>250</v>
      </c>
      <c r="J22" s="249">
        <v>150</v>
      </c>
      <c r="K22" s="250">
        <v>190</v>
      </c>
      <c r="L22" s="292">
        <v>240</v>
      </c>
      <c r="M22" s="249">
        <v>271</v>
      </c>
      <c r="N22" s="249">
        <v>157</v>
      </c>
      <c r="O22" s="293"/>
      <c r="P22" s="285">
        <f t="shared" si="2"/>
        <v>0.96</v>
      </c>
      <c r="Q22" s="325">
        <f t="shared" si="1"/>
        <v>1.0840000000000001</v>
      </c>
      <c r="R22" s="325">
        <f t="shared" si="0"/>
        <v>1.0466666666666666</v>
      </c>
      <c r="S22" s="282"/>
      <c r="T22" s="286">
        <f>IFERROR((L22/$G$22),"No Programado")</f>
        <v>0.2857142857142857</v>
      </c>
      <c r="U22" s="287">
        <f>IFERROR((L22+M22)/$G$22, "No Programado")</f>
        <v>0.60833333333333328</v>
      </c>
      <c r="V22" s="366">
        <f>IFERROR((M22+N22+L22)/$G$22, "No Programado")</f>
        <v>0.79523809523809519</v>
      </c>
      <c r="W22" s="288"/>
      <c r="X22" s="321" t="s">
        <v>523</v>
      </c>
    </row>
    <row r="23" spans="2:24" ht="252" x14ac:dyDescent="0.25">
      <c r="B23" s="462" t="s">
        <v>98</v>
      </c>
      <c r="C23" s="466" t="s">
        <v>637</v>
      </c>
      <c r="D23" s="467" t="s">
        <v>638</v>
      </c>
      <c r="E23" s="464" t="s">
        <v>254</v>
      </c>
      <c r="F23" s="464" t="s">
        <v>639</v>
      </c>
      <c r="G23" s="254">
        <f t="shared" si="3"/>
        <v>508</v>
      </c>
      <c r="H23" s="248">
        <v>128</v>
      </c>
      <c r="I23" s="249">
        <v>126</v>
      </c>
      <c r="J23" s="249">
        <v>128</v>
      </c>
      <c r="K23" s="250">
        <v>126</v>
      </c>
      <c r="L23" s="292">
        <v>129</v>
      </c>
      <c r="M23" s="249">
        <v>119</v>
      </c>
      <c r="N23" s="249">
        <v>156</v>
      </c>
      <c r="O23" s="293"/>
      <c r="P23" s="285">
        <f t="shared" si="2"/>
        <v>1.0078125</v>
      </c>
      <c r="Q23" s="325">
        <f t="shared" si="1"/>
        <v>0.94444444444444442</v>
      </c>
      <c r="R23" s="325">
        <f t="shared" si="0"/>
        <v>1.21875</v>
      </c>
      <c r="S23" s="282"/>
      <c r="T23" s="286">
        <f>IFERROR((L23/$G$23),"No Programado")</f>
        <v>0.25393700787401574</v>
      </c>
      <c r="U23" s="287">
        <f>IFERROR((L23+M23)/$G$23, "No Programado")</f>
        <v>0.48818897637795278</v>
      </c>
      <c r="V23" s="366">
        <f>IFERROR((M23+N23+L23)/$G$23, "No Programado")</f>
        <v>0.79527559055118113</v>
      </c>
      <c r="W23" s="288"/>
      <c r="X23" s="321" t="s">
        <v>602</v>
      </c>
    </row>
    <row r="24" spans="2:24" ht="270" x14ac:dyDescent="0.25">
      <c r="B24" s="462" t="s">
        <v>100</v>
      </c>
      <c r="C24" s="466" t="s">
        <v>640</v>
      </c>
      <c r="D24" s="466" t="s">
        <v>641</v>
      </c>
      <c r="E24" s="464" t="s">
        <v>254</v>
      </c>
      <c r="F24" s="464" t="s">
        <v>642</v>
      </c>
      <c r="G24" s="254">
        <f t="shared" si="3"/>
        <v>73</v>
      </c>
      <c r="H24" s="248">
        <v>19</v>
      </c>
      <c r="I24" s="249">
        <v>19</v>
      </c>
      <c r="J24" s="249">
        <v>16</v>
      </c>
      <c r="K24" s="250">
        <v>19</v>
      </c>
      <c r="L24" s="292">
        <v>16</v>
      </c>
      <c r="M24" s="249">
        <v>18</v>
      </c>
      <c r="N24" s="249">
        <v>16</v>
      </c>
      <c r="O24" s="293"/>
      <c r="P24" s="285">
        <f t="shared" si="2"/>
        <v>0.84210526315789469</v>
      </c>
      <c r="Q24" s="325">
        <f t="shared" si="1"/>
        <v>0.94736842105263153</v>
      </c>
      <c r="R24" s="325">
        <f t="shared" si="0"/>
        <v>1</v>
      </c>
      <c r="S24" s="282"/>
      <c r="T24" s="286">
        <f>IFERROR((L24/$G$24),"No Programado")</f>
        <v>0.21917808219178081</v>
      </c>
      <c r="U24" s="287">
        <f>IFERROR((L24+M24)/$G$24, "No Programado")</f>
        <v>0.46575342465753422</v>
      </c>
      <c r="V24" s="366">
        <f>IFERROR((M24+N24+L24)/$G$24, "No Programado")</f>
        <v>0.68493150684931503</v>
      </c>
      <c r="W24" s="288"/>
      <c r="X24" s="321" t="s">
        <v>524</v>
      </c>
    </row>
    <row r="25" spans="2:24" ht="409.5" x14ac:dyDescent="0.25">
      <c r="B25" s="462" t="s">
        <v>102</v>
      </c>
      <c r="C25" s="443" t="s">
        <v>643</v>
      </c>
      <c r="D25" s="463" t="s">
        <v>644</v>
      </c>
      <c r="E25" s="464" t="s">
        <v>254</v>
      </c>
      <c r="F25" s="464" t="s">
        <v>645</v>
      </c>
      <c r="G25" s="254">
        <f t="shared" si="3"/>
        <v>66</v>
      </c>
      <c r="H25" s="248">
        <v>18</v>
      </c>
      <c r="I25" s="249">
        <v>17</v>
      </c>
      <c r="J25" s="249">
        <v>12</v>
      </c>
      <c r="K25" s="250">
        <v>19</v>
      </c>
      <c r="L25" s="292">
        <v>22</v>
      </c>
      <c r="M25" s="249">
        <v>21</v>
      </c>
      <c r="N25" s="249">
        <v>21</v>
      </c>
      <c r="O25" s="293"/>
      <c r="P25" s="285">
        <f t="shared" si="2"/>
        <v>1.2222222222222223</v>
      </c>
      <c r="Q25" s="325">
        <f t="shared" si="1"/>
        <v>1.2352941176470589</v>
      </c>
      <c r="R25" s="325">
        <f t="shared" si="0"/>
        <v>1.75</v>
      </c>
      <c r="S25" s="282"/>
      <c r="T25" s="286">
        <f>IFERROR((L25/$G$25),"No Programado")</f>
        <v>0.33333333333333331</v>
      </c>
      <c r="U25" s="287">
        <f>IFERROR((L25+M25)/$G$25, "No Programado")</f>
        <v>0.65151515151515149</v>
      </c>
      <c r="V25" s="366">
        <f>IFERROR((M25+N25+L25)/$G$25, "No Programado")</f>
        <v>0.96969696969696972</v>
      </c>
      <c r="W25" s="288"/>
      <c r="X25" s="321" t="s">
        <v>525</v>
      </c>
    </row>
    <row r="26" spans="2:24" ht="198" x14ac:dyDescent="0.25">
      <c r="B26" s="451" t="s">
        <v>103</v>
      </c>
      <c r="C26" s="468" t="s">
        <v>646</v>
      </c>
      <c r="D26" s="453" t="s">
        <v>647</v>
      </c>
      <c r="E26" s="454" t="s">
        <v>254</v>
      </c>
      <c r="F26" s="454" t="s">
        <v>648</v>
      </c>
      <c r="G26" s="252">
        <f t="shared" si="3"/>
        <v>18649</v>
      </c>
      <c r="H26" s="248">
        <v>4360</v>
      </c>
      <c r="I26" s="249">
        <v>4845</v>
      </c>
      <c r="J26" s="249">
        <v>5137</v>
      </c>
      <c r="K26" s="250">
        <v>4307</v>
      </c>
      <c r="L26" s="292">
        <v>5944</v>
      </c>
      <c r="M26" s="249">
        <v>5874</v>
      </c>
      <c r="N26" s="249">
        <v>5639</v>
      </c>
      <c r="O26" s="293"/>
      <c r="P26" s="285">
        <f t="shared" si="2"/>
        <v>1.3633027522935779</v>
      </c>
      <c r="Q26" s="325">
        <f t="shared" si="1"/>
        <v>1.2123839009287927</v>
      </c>
      <c r="R26" s="325">
        <f t="shared" si="0"/>
        <v>1.0977224060735837</v>
      </c>
      <c r="S26" s="282"/>
      <c r="T26" s="286">
        <f>IFERROR((L26/$G$26),"No Programado")</f>
        <v>0.31873022682181351</v>
      </c>
      <c r="U26" s="287">
        <f>IFERROR((L26+M26)/$G$26, "No Programado")</f>
        <v>0.63370690117432571</v>
      </c>
      <c r="V26" s="366">
        <f>IFERROR((M26+N26+L26)/$G$26, "No Programado")</f>
        <v>0.93608236366561215</v>
      </c>
      <c r="W26" s="288"/>
      <c r="X26" s="319" t="s">
        <v>526</v>
      </c>
    </row>
    <row r="27" spans="2:24" ht="180" x14ac:dyDescent="0.25">
      <c r="B27" s="455" t="s">
        <v>106</v>
      </c>
      <c r="C27" s="443" t="s">
        <v>649</v>
      </c>
      <c r="D27" s="469" t="s">
        <v>650</v>
      </c>
      <c r="E27" s="470" t="s">
        <v>254</v>
      </c>
      <c r="F27" s="470" t="s">
        <v>651</v>
      </c>
      <c r="G27" s="253">
        <f t="shared" si="3"/>
        <v>2156</v>
      </c>
      <c r="H27" s="248">
        <v>530</v>
      </c>
      <c r="I27" s="249">
        <v>595</v>
      </c>
      <c r="J27" s="249">
        <v>525</v>
      </c>
      <c r="K27" s="250">
        <v>506</v>
      </c>
      <c r="L27" s="292">
        <v>450</v>
      </c>
      <c r="M27" s="249">
        <v>536</v>
      </c>
      <c r="N27" s="249">
        <v>532</v>
      </c>
      <c r="O27" s="293"/>
      <c r="P27" s="285">
        <f t="shared" ref="P27:P34" si="4">IFERROR((L27/H27),"100%")</f>
        <v>0.84905660377358494</v>
      </c>
      <c r="Q27" s="325">
        <f t="shared" si="1"/>
        <v>0.9008403361344538</v>
      </c>
      <c r="R27" s="325">
        <f t="shared" si="0"/>
        <v>1.0133333333333334</v>
      </c>
      <c r="S27" s="282"/>
      <c r="T27" s="286">
        <f>IFERROR((L27/$G$27),"No Programado")</f>
        <v>0.20871985157699444</v>
      </c>
      <c r="U27" s="287">
        <f>IFERROR((L27+M27)/$G$27, "No Programado")</f>
        <v>0.45732838589981445</v>
      </c>
      <c r="V27" s="366">
        <f>IFERROR((M27+N27+L27)/$G$27, "No Programado")</f>
        <v>0.70408163265306123</v>
      </c>
      <c r="W27" s="288"/>
      <c r="X27" s="321" t="s">
        <v>527</v>
      </c>
    </row>
    <row r="28" spans="2:24" ht="216" x14ac:dyDescent="0.25">
      <c r="B28" s="462" t="s">
        <v>106</v>
      </c>
      <c r="C28" s="443" t="s">
        <v>652</v>
      </c>
      <c r="D28" s="463" t="s">
        <v>653</v>
      </c>
      <c r="E28" s="471" t="s">
        <v>254</v>
      </c>
      <c r="F28" s="471" t="s">
        <v>654</v>
      </c>
      <c r="G28" s="253">
        <f t="shared" ref="G28:G70" si="5">SUM(H28:K28)</f>
        <v>966</v>
      </c>
      <c r="H28" s="248">
        <v>330</v>
      </c>
      <c r="I28" s="249">
        <v>430</v>
      </c>
      <c r="J28" s="249">
        <v>105</v>
      </c>
      <c r="K28" s="250">
        <v>101</v>
      </c>
      <c r="L28" s="292">
        <v>224</v>
      </c>
      <c r="M28" s="249">
        <v>171</v>
      </c>
      <c r="N28" s="249">
        <v>403</v>
      </c>
      <c r="O28" s="293"/>
      <c r="P28" s="286">
        <f t="shared" si="4"/>
        <v>0.67878787878787883</v>
      </c>
      <c r="Q28" s="325">
        <f t="shared" si="1"/>
        <v>0.39767441860465114</v>
      </c>
      <c r="R28" s="325">
        <f t="shared" si="0"/>
        <v>3.8380952380952382</v>
      </c>
      <c r="S28" s="282"/>
      <c r="T28" s="286">
        <f>IFERROR((L28/$G$28),"No Programado")</f>
        <v>0.2318840579710145</v>
      </c>
      <c r="U28" s="287">
        <f>IFERROR((L28+M28)/$G$28, "No Programado")</f>
        <v>0.40890269151138714</v>
      </c>
      <c r="V28" s="366">
        <f>IFERROR((M28+N28+L28)/$G$28, "No Programado")</f>
        <v>0.82608695652173914</v>
      </c>
      <c r="W28" s="288"/>
      <c r="X28" s="321" t="s">
        <v>528</v>
      </c>
    </row>
    <row r="29" spans="2:24" ht="270" x14ac:dyDescent="0.25">
      <c r="B29" s="462" t="s">
        <v>106</v>
      </c>
      <c r="C29" s="472" t="s">
        <v>655</v>
      </c>
      <c r="D29" s="473" t="s">
        <v>656</v>
      </c>
      <c r="E29" s="464" t="s">
        <v>254</v>
      </c>
      <c r="F29" s="457" t="s">
        <v>657</v>
      </c>
      <c r="G29" s="253">
        <f t="shared" si="5"/>
        <v>15527</v>
      </c>
      <c r="H29" s="248">
        <v>3500</v>
      </c>
      <c r="I29" s="249">
        <v>3820</v>
      </c>
      <c r="J29" s="249">
        <v>4507</v>
      </c>
      <c r="K29" s="250">
        <v>3700</v>
      </c>
      <c r="L29" s="292">
        <v>5283</v>
      </c>
      <c r="M29" s="249">
        <v>5167</v>
      </c>
      <c r="N29" s="249">
        <v>4704</v>
      </c>
      <c r="O29" s="293"/>
      <c r="P29" s="285">
        <f t="shared" si="4"/>
        <v>1.5094285714285713</v>
      </c>
      <c r="Q29" s="325">
        <f t="shared" si="1"/>
        <v>1.3526178010471204</v>
      </c>
      <c r="R29" s="325">
        <f t="shared" si="0"/>
        <v>1.0437097847792323</v>
      </c>
      <c r="S29" s="282"/>
      <c r="T29" s="286">
        <f>IFERROR((L29/$G$29),"No Programado")</f>
        <v>0.34024602305661106</v>
      </c>
      <c r="U29" s="287">
        <f>IFERROR((L29+M29)/$G$29, "No Programado")</f>
        <v>0.67302118889676044</v>
      </c>
      <c r="V29" s="366">
        <f>IFERROR((M29+N29+L29)/$G$29, "No Programado")</f>
        <v>0.97597732981258456</v>
      </c>
      <c r="W29" s="288"/>
      <c r="X29" s="321" t="s">
        <v>529</v>
      </c>
    </row>
    <row r="30" spans="2:24" ht="234" x14ac:dyDescent="0.25">
      <c r="B30" s="451" t="s">
        <v>112</v>
      </c>
      <c r="C30" s="468" t="s">
        <v>658</v>
      </c>
      <c r="D30" s="453" t="s">
        <v>659</v>
      </c>
      <c r="E30" s="454" t="s">
        <v>254</v>
      </c>
      <c r="F30" s="454" t="s">
        <v>660</v>
      </c>
      <c r="G30" s="252">
        <f>SUM(H30:K30)</f>
        <v>6524</v>
      </c>
      <c r="H30" s="248">
        <v>1630</v>
      </c>
      <c r="I30" s="249">
        <v>1631</v>
      </c>
      <c r="J30" s="249">
        <v>1630</v>
      </c>
      <c r="K30" s="250">
        <v>1633</v>
      </c>
      <c r="L30" s="292">
        <v>3758</v>
      </c>
      <c r="M30" s="249">
        <v>3065</v>
      </c>
      <c r="N30" s="249">
        <v>4394</v>
      </c>
      <c r="O30" s="293"/>
      <c r="P30" s="285">
        <f t="shared" si="4"/>
        <v>2.305521472392638</v>
      </c>
      <c r="Q30" s="325">
        <f t="shared" si="1"/>
        <v>1.8792152053954629</v>
      </c>
      <c r="R30" s="325">
        <f t="shared" si="0"/>
        <v>2.6957055214723926</v>
      </c>
      <c r="S30" s="282"/>
      <c r="T30" s="286">
        <f>IFERROR((L30/$G$30),"No Programado")</f>
        <v>0.57602697731453101</v>
      </c>
      <c r="U30" s="287">
        <f>IFERROR((L30+M30)/$G$30, "No Programado")</f>
        <v>1.0458307786633967</v>
      </c>
      <c r="V30" s="366">
        <f>IFERROR((M30+N30+L30)/$G$30, "No Programado")</f>
        <v>1.7193439607602699</v>
      </c>
      <c r="W30" s="288"/>
      <c r="X30" s="319" t="s">
        <v>604</v>
      </c>
    </row>
    <row r="31" spans="2:24" ht="180" x14ac:dyDescent="0.25">
      <c r="B31" s="462" t="s">
        <v>114</v>
      </c>
      <c r="C31" s="474" t="s">
        <v>661</v>
      </c>
      <c r="D31" s="475" t="s">
        <v>662</v>
      </c>
      <c r="E31" s="476" t="s">
        <v>254</v>
      </c>
      <c r="F31" s="477" t="s">
        <v>663</v>
      </c>
      <c r="G31" s="253">
        <f t="shared" si="5"/>
        <v>100</v>
      </c>
      <c r="H31" s="248">
        <v>25</v>
      </c>
      <c r="I31" s="249">
        <v>25</v>
      </c>
      <c r="J31" s="249">
        <v>25</v>
      </c>
      <c r="K31" s="250">
        <v>25</v>
      </c>
      <c r="L31" s="292">
        <v>25</v>
      </c>
      <c r="M31" s="249">
        <v>25</v>
      </c>
      <c r="N31" s="249">
        <v>25</v>
      </c>
      <c r="O31" s="293"/>
      <c r="P31" s="285">
        <f t="shared" si="4"/>
        <v>1</v>
      </c>
      <c r="Q31" s="325">
        <f t="shared" si="1"/>
        <v>1</v>
      </c>
      <c r="R31" s="325">
        <f t="shared" si="0"/>
        <v>1</v>
      </c>
      <c r="S31" s="282"/>
      <c r="T31" s="286">
        <f>IFERROR((L31/$G$31),"No Programado")</f>
        <v>0.25</v>
      </c>
      <c r="U31" s="287">
        <f>IFERROR((L31+M31)/$G$31, "No Programado")</f>
        <v>0.5</v>
      </c>
      <c r="V31" s="366">
        <f>IFERROR((M31+N31+L31)/$G$31, "No Programado")</f>
        <v>0.75</v>
      </c>
      <c r="W31" s="288"/>
      <c r="X31" s="321" t="s">
        <v>473</v>
      </c>
    </row>
    <row r="32" spans="2:24" ht="198" x14ac:dyDescent="0.25">
      <c r="B32" s="455" t="s">
        <v>117</v>
      </c>
      <c r="C32" s="443" t="s">
        <v>664</v>
      </c>
      <c r="D32" s="465" t="s">
        <v>665</v>
      </c>
      <c r="E32" s="457" t="s">
        <v>254</v>
      </c>
      <c r="F32" s="457" t="s">
        <v>666</v>
      </c>
      <c r="G32" s="253">
        <f t="shared" si="5"/>
        <v>1822</v>
      </c>
      <c r="H32" s="248">
        <v>455</v>
      </c>
      <c r="I32" s="249">
        <v>456</v>
      </c>
      <c r="J32" s="249">
        <v>455</v>
      </c>
      <c r="K32" s="250">
        <v>456</v>
      </c>
      <c r="L32" s="292">
        <v>270</v>
      </c>
      <c r="M32" s="249">
        <v>542</v>
      </c>
      <c r="N32" s="249">
        <v>375</v>
      </c>
      <c r="O32" s="293"/>
      <c r="P32" s="286">
        <f t="shared" si="4"/>
        <v>0.59340659340659341</v>
      </c>
      <c r="Q32" s="325">
        <f t="shared" si="1"/>
        <v>1.1885964912280702</v>
      </c>
      <c r="R32" s="325">
        <f t="shared" si="0"/>
        <v>0.82417582417582413</v>
      </c>
      <c r="S32" s="282"/>
      <c r="T32" s="286">
        <f>IFERROR((L32/$G$32),"No Programado")</f>
        <v>0.14818880351262348</v>
      </c>
      <c r="U32" s="287">
        <f>IFERROR((L32+M32)/$G$32, "No Programado")</f>
        <v>0.44566410537870471</v>
      </c>
      <c r="V32" s="366">
        <f>IFERROR((M32+N32+L32)/$G$32, "No Programado")</f>
        <v>0.65148188803512619</v>
      </c>
      <c r="W32" s="288"/>
      <c r="X32" s="321" t="s">
        <v>530</v>
      </c>
    </row>
    <row r="33" spans="2:24" ht="180" x14ac:dyDescent="0.25">
      <c r="B33" s="478" t="s">
        <v>120</v>
      </c>
      <c r="C33" s="479" t="s">
        <v>667</v>
      </c>
      <c r="D33" s="463" t="s">
        <v>668</v>
      </c>
      <c r="E33" s="464" t="s">
        <v>254</v>
      </c>
      <c r="F33" s="480" t="s">
        <v>669</v>
      </c>
      <c r="G33" s="253">
        <f t="shared" si="5"/>
        <v>2300</v>
      </c>
      <c r="H33" s="248">
        <v>700</v>
      </c>
      <c r="I33" s="249">
        <v>600</v>
      </c>
      <c r="J33" s="249">
        <v>800</v>
      </c>
      <c r="K33" s="250">
        <v>200</v>
      </c>
      <c r="L33" s="292">
        <v>710</v>
      </c>
      <c r="M33" s="249">
        <v>649</v>
      </c>
      <c r="N33" s="249">
        <v>806</v>
      </c>
      <c r="O33" s="293"/>
      <c r="P33" s="285">
        <f t="shared" si="4"/>
        <v>1.0142857142857142</v>
      </c>
      <c r="Q33" s="325">
        <f t="shared" si="1"/>
        <v>1.0816666666666668</v>
      </c>
      <c r="R33" s="325">
        <f t="shared" si="0"/>
        <v>1.0075000000000001</v>
      </c>
      <c r="S33" s="282"/>
      <c r="T33" s="286">
        <f>IFERROR((L33/$G$33),"No Programado")</f>
        <v>0.30869565217391304</v>
      </c>
      <c r="U33" s="287">
        <f>IFERROR((L33+M33)/$G$33, "No Programado")</f>
        <v>0.59086956521739131</v>
      </c>
      <c r="V33" s="366">
        <f>IFERROR((M33+N33+L33)/$G$33, "No Programado")</f>
        <v>0.94130434782608696</v>
      </c>
      <c r="W33" s="288"/>
      <c r="X33" s="322" t="s">
        <v>531</v>
      </c>
    </row>
    <row r="34" spans="2:24" ht="180" x14ac:dyDescent="0.25">
      <c r="B34" s="478"/>
      <c r="C34" s="479"/>
      <c r="D34" s="465" t="s">
        <v>670</v>
      </c>
      <c r="E34" s="457" t="s">
        <v>254</v>
      </c>
      <c r="F34" s="254" t="s">
        <v>671</v>
      </c>
      <c r="G34" s="253">
        <f t="shared" si="5"/>
        <v>30</v>
      </c>
      <c r="H34" s="248">
        <v>15</v>
      </c>
      <c r="I34" s="249">
        <v>9</v>
      </c>
      <c r="J34" s="249">
        <v>3</v>
      </c>
      <c r="K34" s="553">
        <v>3</v>
      </c>
      <c r="L34" s="248">
        <v>17</v>
      </c>
      <c r="M34" s="249">
        <v>6</v>
      </c>
      <c r="N34" s="249">
        <v>6</v>
      </c>
      <c r="O34" s="293"/>
      <c r="P34" s="285">
        <f t="shared" si="4"/>
        <v>1.1333333333333333</v>
      </c>
      <c r="Q34" s="300">
        <f t="shared" si="1"/>
        <v>0.66666666666666663</v>
      </c>
      <c r="R34" s="325">
        <f t="shared" si="0"/>
        <v>2</v>
      </c>
      <c r="S34" s="282"/>
      <c r="T34" s="286">
        <f>IFERROR((L34/$G$34),"No Programado")</f>
        <v>0.56666666666666665</v>
      </c>
      <c r="U34" s="287">
        <f>IFERROR((L34+M34)/$G$34, "No Programado")</f>
        <v>0.76666666666666672</v>
      </c>
      <c r="V34" s="366">
        <f>IFERROR((M34+N34+L34)/$G$34, "No Programado")</f>
        <v>0.96666666666666667</v>
      </c>
      <c r="W34" s="288"/>
      <c r="X34" s="322" t="s">
        <v>532</v>
      </c>
    </row>
    <row r="35" spans="2:24" ht="180" x14ac:dyDescent="0.25">
      <c r="B35" s="455" t="s">
        <v>124</v>
      </c>
      <c r="C35" s="481" t="s">
        <v>672</v>
      </c>
      <c r="D35" s="469" t="s">
        <v>673</v>
      </c>
      <c r="E35" s="470" t="s">
        <v>254</v>
      </c>
      <c r="F35" s="470" t="s">
        <v>674</v>
      </c>
      <c r="G35" s="253">
        <f t="shared" si="5"/>
        <v>2</v>
      </c>
      <c r="H35" s="248" t="s">
        <v>885</v>
      </c>
      <c r="I35" s="249">
        <v>1</v>
      </c>
      <c r="J35" s="249" t="s">
        <v>885</v>
      </c>
      <c r="K35" s="553">
        <v>1</v>
      </c>
      <c r="L35" s="248" t="s">
        <v>885</v>
      </c>
      <c r="M35" s="249">
        <v>1</v>
      </c>
      <c r="N35" s="248" t="s">
        <v>885</v>
      </c>
      <c r="O35" s="293"/>
      <c r="P35" s="283" t="s">
        <v>426</v>
      </c>
      <c r="Q35" s="325">
        <f t="shared" si="1"/>
        <v>1</v>
      </c>
      <c r="R35" s="283" t="s">
        <v>426</v>
      </c>
      <c r="S35" s="282"/>
      <c r="T35" s="283" t="s">
        <v>426</v>
      </c>
      <c r="U35" s="287">
        <f>IFERROR((M35)/$G$35, "No Programado")</f>
        <v>0.5</v>
      </c>
      <c r="V35" s="366" t="str">
        <f>IFERROR((M35+N35+L35)/$G$35, "No aplica")</f>
        <v>No aplica</v>
      </c>
      <c r="W35" s="288"/>
      <c r="X35" s="322" t="s">
        <v>533</v>
      </c>
    </row>
    <row r="36" spans="2:24" ht="180" x14ac:dyDescent="0.25">
      <c r="B36" s="462" t="s">
        <v>126</v>
      </c>
      <c r="C36" s="466" t="s">
        <v>675</v>
      </c>
      <c r="D36" s="482" t="s">
        <v>676</v>
      </c>
      <c r="E36" s="471" t="s">
        <v>254</v>
      </c>
      <c r="F36" s="471" t="s">
        <v>677</v>
      </c>
      <c r="G36" s="253">
        <f t="shared" si="5"/>
        <v>2100</v>
      </c>
      <c r="H36" s="248">
        <v>525</v>
      </c>
      <c r="I36" s="249">
        <v>525</v>
      </c>
      <c r="J36" s="249">
        <v>525</v>
      </c>
      <c r="K36" s="553">
        <v>525</v>
      </c>
      <c r="L36" s="248">
        <v>468</v>
      </c>
      <c r="M36" s="249">
        <v>675</v>
      </c>
      <c r="N36" s="249">
        <v>547</v>
      </c>
      <c r="O36" s="293"/>
      <c r="P36" s="285">
        <f t="shared" ref="P36:P43" si="6">IFERROR((L36/H36),"100%")</f>
        <v>0.89142857142857146</v>
      </c>
      <c r="Q36" s="325">
        <f t="shared" si="1"/>
        <v>1.2857142857142858</v>
      </c>
      <c r="R36" s="325">
        <f t="shared" si="0"/>
        <v>1.0419047619047619</v>
      </c>
      <c r="S36" s="282"/>
      <c r="T36" s="286">
        <f>IFERROR((L36/$G$36),"No Programado")</f>
        <v>0.22285714285714286</v>
      </c>
      <c r="U36" s="287">
        <f>IFERROR((L36+M36)/$G$36, "No Programado")</f>
        <v>0.54428571428571426</v>
      </c>
      <c r="V36" s="366">
        <f>IFERROR((M36+N36+L36)/$G$36, "No Programado")</f>
        <v>0.80476190476190479</v>
      </c>
      <c r="W36" s="288"/>
      <c r="X36" s="322" t="s">
        <v>534</v>
      </c>
    </row>
    <row r="37" spans="2:24" ht="198" x14ac:dyDescent="0.25">
      <c r="B37" s="462" t="s">
        <v>128</v>
      </c>
      <c r="C37" s="466" t="s">
        <v>678</v>
      </c>
      <c r="D37" s="482" t="s">
        <v>679</v>
      </c>
      <c r="E37" s="471" t="s">
        <v>254</v>
      </c>
      <c r="F37" s="471" t="s">
        <v>680</v>
      </c>
      <c r="G37" s="253">
        <f t="shared" si="5"/>
        <v>200</v>
      </c>
      <c r="H37" s="248">
        <v>50</v>
      </c>
      <c r="I37" s="249">
        <v>50</v>
      </c>
      <c r="J37" s="249">
        <v>50</v>
      </c>
      <c r="K37" s="250">
        <v>50</v>
      </c>
      <c r="L37" s="292">
        <v>51</v>
      </c>
      <c r="M37" s="249">
        <v>51</v>
      </c>
      <c r="N37" s="249">
        <v>51</v>
      </c>
      <c r="O37" s="293"/>
      <c r="P37" s="285">
        <f t="shared" si="6"/>
        <v>1.02</v>
      </c>
      <c r="Q37" s="325">
        <f t="shared" si="1"/>
        <v>1.02</v>
      </c>
      <c r="R37" s="325">
        <f t="shared" si="0"/>
        <v>1.02</v>
      </c>
      <c r="S37" s="282"/>
      <c r="T37" s="286">
        <f>IFERROR((L37/$G$37),"No Programado")</f>
        <v>0.255</v>
      </c>
      <c r="U37" s="287">
        <f>IFERROR((L37+M37)/$G$37, "No Programado")</f>
        <v>0.51</v>
      </c>
      <c r="V37" s="366">
        <f>IFERROR((M37+N37+L37)/$G$37, "No Programado")</f>
        <v>0.76500000000000001</v>
      </c>
      <c r="W37" s="288"/>
      <c r="X37" s="322" t="s">
        <v>474</v>
      </c>
    </row>
    <row r="38" spans="2:24" ht="252" x14ac:dyDescent="0.25">
      <c r="B38" s="462" t="s">
        <v>130</v>
      </c>
      <c r="C38" s="466" t="s">
        <v>681</v>
      </c>
      <c r="D38" s="463" t="s">
        <v>682</v>
      </c>
      <c r="E38" s="464" t="s">
        <v>254</v>
      </c>
      <c r="F38" s="464" t="s">
        <v>683</v>
      </c>
      <c r="G38" s="253">
        <f t="shared" si="5"/>
        <v>552</v>
      </c>
      <c r="H38" s="248">
        <v>138</v>
      </c>
      <c r="I38" s="249">
        <v>138</v>
      </c>
      <c r="J38" s="249">
        <v>138</v>
      </c>
      <c r="K38" s="250">
        <v>138</v>
      </c>
      <c r="L38" s="292">
        <v>151</v>
      </c>
      <c r="M38" s="249">
        <v>145</v>
      </c>
      <c r="N38" s="249">
        <v>159</v>
      </c>
      <c r="O38" s="293"/>
      <c r="P38" s="285">
        <f t="shared" si="6"/>
        <v>1.0942028985507246</v>
      </c>
      <c r="Q38" s="325">
        <f t="shared" si="1"/>
        <v>1.0507246376811594</v>
      </c>
      <c r="R38" s="325">
        <f t="shared" si="0"/>
        <v>1.1521739130434783</v>
      </c>
      <c r="S38" s="282"/>
      <c r="T38" s="286">
        <f>IFERROR((L38/$G$38),"No Programado")</f>
        <v>0.27355072463768115</v>
      </c>
      <c r="U38" s="287">
        <f>IFERROR((L38+M38)/$G$38, "No Programado")</f>
        <v>0.53623188405797106</v>
      </c>
      <c r="V38" s="366">
        <f>IFERROR((M38+N38+L38)/$G$38, "No Programado")</f>
        <v>0.82427536231884058</v>
      </c>
      <c r="W38" s="288"/>
      <c r="X38" s="322" t="s">
        <v>535</v>
      </c>
    </row>
    <row r="39" spans="2:24" ht="324" x14ac:dyDescent="0.25">
      <c r="B39" s="462" t="s">
        <v>133</v>
      </c>
      <c r="C39" s="483" t="s">
        <v>684</v>
      </c>
      <c r="D39" s="475" t="s">
        <v>685</v>
      </c>
      <c r="E39" s="476" t="s">
        <v>254</v>
      </c>
      <c r="F39" s="477" t="s">
        <v>686</v>
      </c>
      <c r="G39" s="253">
        <f t="shared" si="5"/>
        <v>850</v>
      </c>
      <c r="H39" s="248">
        <v>210</v>
      </c>
      <c r="I39" s="249">
        <v>213</v>
      </c>
      <c r="J39" s="249">
        <v>213</v>
      </c>
      <c r="K39" s="250">
        <v>214</v>
      </c>
      <c r="L39" s="292">
        <v>262</v>
      </c>
      <c r="M39" s="249">
        <v>309</v>
      </c>
      <c r="N39" s="249">
        <v>366</v>
      </c>
      <c r="O39" s="293"/>
      <c r="P39" s="285">
        <f t="shared" si="6"/>
        <v>1.2476190476190476</v>
      </c>
      <c r="Q39" s="325">
        <f t="shared" si="1"/>
        <v>1.4507042253521127</v>
      </c>
      <c r="R39" s="325">
        <f t="shared" si="0"/>
        <v>1.7183098591549295</v>
      </c>
      <c r="S39" s="282"/>
      <c r="T39" s="286">
        <f>IFERROR((L39/$G$39),"No Programado")</f>
        <v>0.30823529411764705</v>
      </c>
      <c r="U39" s="287">
        <f>IFERROR((L39+M39)/$G$39, "No Programado")</f>
        <v>0.67176470588235293</v>
      </c>
      <c r="V39" s="366">
        <f>IFERROR((M39+N39+L39)/$G$39, "No Programado")</f>
        <v>1.1023529411764705</v>
      </c>
      <c r="W39" s="288"/>
      <c r="X39" s="322" t="s">
        <v>536</v>
      </c>
    </row>
    <row r="40" spans="2:24" ht="234" x14ac:dyDescent="0.25">
      <c r="B40" s="451" t="s">
        <v>135</v>
      </c>
      <c r="C40" s="468" t="s">
        <v>687</v>
      </c>
      <c r="D40" s="484" t="s">
        <v>688</v>
      </c>
      <c r="E40" s="454" t="s">
        <v>254</v>
      </c>
      <c r="F40" s="485" t="s">
        <v>689</v>
      </c>
      <c r="G40" s="252">
        <f>SUM(H40:K40)</f>
        <v>2174</v>
      </c>
      <c r="H40" s="248">
        <v>137</v>
      </c>
      <c r="I40" s="249">
        <v>137</v>
      </c>
      <c r="J40" s="249">
        <v>950</v>
      </c>
      <c r="K40" s="250">
        <v>950</v>
      </c>
      <c r="L40" s="292">
        <v>240</v>
      </c>
      <c r="M40" s="249">
        <v>165</v>
      </c>
      <c r="N40" s="249">
        <v>814</v>
      </c>
      <c r="O40" s="293"/>
      <c r="P40" s="285">
        <f t="shared" si="6"/>
        <v>1.7518248175182483</v>
      </c>
      <c r="Q40" s="325">
        <f t="shared" si="1"/>
        <v>1.2043795620437956</v>
      </c>
      <c r="R40" s="325">
        <f t="shared" si="0"/>
        <v>0.85684210526315785</v>
      </c>
      <c r="S40" s="282"/>
      <c r="T40" s="286">
        <f>IFERROR((L40/$G$40),"No Programado")</f>
        <v>0.11039558417663294</v>
      </c>
      <c r="U40" s="287">
        <f>IFERROR((L40+M40)/$G$40, "No Programado")</f>
        <v>0.18629254829806807</v>
      </c>
      <c r="V40" s="366">
        <f>IFERROR((M40+N40+L40)/$G$40, "No Programado")</f>
        <v>0.56071757129714817</v>
      </c>
      <c r="W40" s="288"/>
      <c r="X40" s="319" t="s">
        <v>537</v>
      </c>
    </row>
    <row r="41" spans="2:24" ht="198" x14ac:dyDescent="0.25">
      <c r="B41" s="462" t="s">
        <v>137</v>
      </c>
      <c r="C41" s="466" t="s">
        <v>690</v>
      </c>
      <c r="D41" s="463" t="s">
        <v>691</v>
      </c>
      <c r="E41" s="464" t="s">
        <v>254</v>
      </c>
      <c r="F41" s="464" t="s">
        <v>692</v>
      </c>
      <c r="G41" s="253">
        <f t="shared" si="5"/>
        <v>3900</v>
      </c>
      <c r="H41" s="248">
        <v>780</v>
      </c>
      <c r="I41" s="249">
        <v>780</v>
      </c>
      <c r="J41" s="249">
        <v>1170</v>
      </c>
      <c r="K41" s="250">
        <v>1170</v>
      </c>
      <c r="L41" s="292">
        <v>1314</v>
      </c>
      <c r="M41" s="249">
        <v>796</v>
      </c>
      <c r="N41" s="249">
        <v>1022</v>
      </c>
      <c r="O41" s="293"/>
      <c r="P41" s="285">
        <f t="shared" si="6"/>
        <v>1.6846153846153846</v>
      </c>
      <c r="Q41" s="325">
        <f t="shared" si="1"/>
        <v>1.0205128205128204</v>
      </c>
      <c r="R41" s="325">
        <f t="shared" si="0"/>
        <v>0.87350427350427351</v>
      </c>
      <c r="S41" s="282"/>
      <c r="T41" s="286">
        <f>IFERROR((L41/$G$41),"No Programado")</f>
        <v>0.33692307692307694</v>
      </c>
      <c r="U41" s="287">
        <f>IFERROR((L41+M41)/$G$41, "No Programado")</f>
        <v>0.54102564102564099</v>
      </c>
      <c r="V41" s="366">
        <f>IFERROR((M41+N41+L41)/$G$41, "No Programado")</f>
        <v>0.80307692307692302</v>
      </c>
      <c r="W41" s="288"/>
      <c r="X41" s="321" t="s">
        <v>538</v>
      </c>
    </row>
    <row r="42" spans="2:24" ht="204.75" customHeight="1" x14ac:dyDescent="0.25">
      <c r="B42" s="455" t="s">
        <v>137</v>
      </c>
      <c r="C42" s="443" t="s">
        <v>693</v>
      </c>
      <c r="D42" s="465" t="s">
        <v>694</v>
      </c>
      <c r="E42" s="464" t="s">
        <v>254</v>
      </c>
      <c r="F42" s="464" t="s">
        <v>695</v>
      </c>
      <c r="G42" s="253">
        <f t="shared" si="5"/>
        <v>570</v>
      </c>
      <c r="H42" s="248">
        <v>75</v>
      </c>
      <c r="I42" s="249">
        <v>75</v>
      </c>
      <c r="J42" s="249">
        <v>210</v>
      </c>
      <c r="K42" s="250">
        <v>210</v>
      </c>
      <c r="L42" s="292">
        <v>250</v>
      </c>
      <c r="M42" s="249">
        <v>166</v>
      </c>
      <c r="N42" s="249">
        <v>248</v>
      </c>
      <c r="O42" s="293"/>
      <c r="P42" s="285">
        <f t="shared" si="6"/>
        <v>3.3333333333333335</v>
      </c>
      <c r="Q42" s="325">
        <f t="shared" si="1"/>
        <v>2.2133333333333334</v>
      </c>
      <c r="R42" s="325">
        <f t="shared" si="0"/>
        <v>1.180952380952381</v>
      </c>
      <c r="S42" s="282"/>
      <c r="T42" s="286">
        <f>IFERROR((L42/$G$42),"No Programado")</f>
        <v>0.43859649122807015</v>
      </c>
      <c r="U42" s="287">
        <f>IFERROR((L42+M42)/$G$42, "No Programado")</f>
        <v>0.72982456140350882</v>
      </c>
      <c r="V42" s="366">
        <f>IFERROR((M42+N42+L42)/$G$42, "No Programado")</f>
        <v>1.1649122807017545</v>
      </c>
      <c r="W42" s="288"/>
      <c r="X42" s="321" t="s">
        <v>539</v>
      </c>
    </row>
    <row r="43" spans="2:24" ht="270" x14ac:dyDescent="0.25">
      <c r="B43" s="451" t="s">
        <v>141</v>
      </c>
      <c r="C43" s="468" t="s">
        <v>696</v>
      </c>
      <c r="D43" s="484" t="s">
        <v>697</v>
      </c>
      <c r="E43" s="454" t="s">
        <v>254</v>
      </c>
      <c r="F43" s="485" t="s">
        <v>698</v>
      </c>
      <c r="G43" s="252">
        <f>SUM(H43:K43)</f>
        <v>41500</v>
      </c>
      <c r="H43" s="248">
        <v>13000</v>
      </c>
      <c r="I43" s="249">
        <v>12000</v>
      </c>
      <c r="J43" s="249">
        <v>6500</v>
      </c>
      <c r="K43" s="250">
        <v>10000</v>
      </c>
      <c r="L43" s="292">
        <v>14122</v>
      </c>
      <c r="M43" s="249">
        <v>10302</v>
      </c>
      <c r="N43" s="249">
        <v>8257</v>
      </c>
      <c r="O43" s="293"/>
      <c r="P43" s="285">
        <f t="shared" si="6"/>
        <v>1.0863076923076924</v>
      </c>
      <c r="Q43" s="325">
        <f t="shared" si="1"/>
        <v>0.85850000000000004</v>
      </c>
      <c r="R43" s="325">
        <f t="shared" si="0"/>
        <v>1.2703076923076924</v>
      </c>
      <c r="S43" s="282"/>
      <c r="T43" s="286">
        <f>IFERROR((L43/$G$43),"No Programado")</f>
        <v>0.34028915662650605</v>
      </c>
      <c r="U43" s="287">
        <f>IFERROR((L43+M43)/$G$43, "No Programado")</f>
        <v>0.58853012048192777</v>
      </c>
      <c r="V43" s="366">
        <f>IFERROR((M43+N43+L43)/$G$43, "No Programado")</f>
        <v>0.78749397590361447</v>
      </c>
      <c r="W43" s="288"/>
      <c r="X43" s="323" t="s">
        <v>540</v>
      </c>
    </row>
    <row r="44" spans="2:24" ht="216" x14ac:dyDescent="0.25">
      <c r="B44" s="486" t="s">
        <v>143</v>
      </c>
      <c r="C44" s="487" t="s">
        <v>699</v>
      </c>
      <c r="D44" s="488" t="s">
        <v>700</v>
      </c>
      <c r="E44" s="489" t="s">
        <v>254</v>
      </c>
      <c r="F44" s="489" t="s">
        <v>701</v>
      </c>
      <c r="G44" s="253">
        <f t="shared" si="5"/>
        <v>173</v>
      </c>
      <c r="H44" s="248">
        <v>30</v>
      </c>
      <c r="I44" s="249">
        <v>31</v>
      </c>
      <c r="J44" s="249">
        <v>56</v>
      </c>
      <c r="K44" s="250">
        <v>56</v>
      </c>
      <c r="L44" s="292">
        <v>25</v>
      </c>
      <c r="M44" s="249">
        <v>33</v>
      </c>
      <c r="N44" s="249">
        <v>35</v>
      </c>
      <c r="O44" s="293"/>
      <c r="P44" s="285">
        <f t="shared" ref="P44:P107" si="7">IFERROR((L44/H44),"100%")</f>
        <v>0.83333333333333337</v>
      </c>
      <c r="Q44" s="325">
        <f t="shared" si="1"/>
        <v>1.064516129032258</v>
      </c>
      <c r="R44" s="287">
        <f t="shared" si="0"/>
        <v>0.625</v>
      </c>
      <c r="S44" s="282"/>
      <c r="T44" s="286">
        <f>IFERROR((L44/$G$44),"No Programado")</f>
        <v>0.14450867052023122</v>
      </c>
      <c r="U44" s="287">
        <f>IFERROR((L44+M44)/$G$44, "No Programado")</f>
        <v>0.33526011560693642</v>
      </c>
      <c r="V44" s="366">
        <f>IFERROR((M44+N44+L44)/$G$44, "No Programado")</f>
        <v>0.53757225433526012</v>
      </c>
      <c r="W44" s="288"/>
      <c r="X44" s="321" t="s">
        <v>541</v>
      </c>
    </row>
    <row r="45" spans="2:24" ht="180" x14ac:dyDescent="0.25">
      <c r="B45" s="455" t="s">
        <v>144</v>
      </c>
      <c r="C45" s="481" t="s">
        <v>702</v>
      </c>
      <c r="D45" s="469" t="s">
        <v>703</v>
      </c>
      <c r="E45" s="470" t="s">
        <v>254</v>
      </c>
      <c r="F45" s="490" t="s">
        <v>704</v>
      </c>
      <c r="G45" s="253">
        <f t="shared" si="5"/>
        <v>530</v>
      </c>
      <c r="H45" s="248">
        <v>130</v>
      </c>
      <c r="I45" s="249">
        <v>140</v>
      </c>
      <c r="J45" s="249">
        <v>140</v>
      </c>
      <c r="K45" s="250">
        <v>120</v>
      </c>
      <c r="L45" s="292">
        <v>106</v>
      </c>
      <c r="M45" s="249">
        <v>119</v>
      </c>
      <c r="N45" s="249">
        <v>127</v>
      </c>
      <c r="O45" s="293"/>
      <c r="P45" s="285">
        <f t="shared" si="7"/>
        <v>0.81538461538461537</v>
      </c>
      <c r="Q45" s="325">
        <f t="shared" si="1"/>
        <v>0.85</v>
      </c>
      <c r="R45" s="325">
        <f t="shared" si="0"/>
        <v>0.90714285714285714</v>
      </c>
      <c r="S45" s="282"/>
      <c r="T45" s="286">
        <f>IFERROR((L45/$G$45),"No Programado")</f>
        <v>0.2</v>
      </c>
      <c r="U45" s="287">
        <f>IFERROR((L45+M45)/$G$45, "No Programado")</f>
        <v>0.42452830188679247</v>
      </c>
      <c r="V45" s="366">
        <f>IFERROR((M45+N45+L45)/$G$45, "No Programado")</f>
        <v>0.66415094339622638</v>
      </c>
      <c r="W45" s="288"/>
      <c r="X45" s="321" t="s">
        <v>542</v>
      </c>
    </row>
    <row r="46" spans="2:24" ht="180" x14ac:dyDescent="0.25">
      <c r="B46" s="455" t="s">
        <v>144</v>
      </c>
      <c r="C46" s="461" t="s">
        <v>705</v>
      </c>
      <c r="D46" s="443" t="s">
        <v>706</v>
      </c>
      <c r="E46" s="457" t="s">
        <v>254</v>
      </c>
      <c r="F46" s="457" t="s">
        <v>707</v>
      </c>
      <c r="G46" s="253">
        <f t="shared" si="5"/>
        <v>2250</v>
      </c>
      <c r="H46" s="248">
        <v>500</v>
      </c>
      <c r="I46" s="249">
        <v>750</v>
      </c>
      <c r="J46" s="249">
        <v>500</v>
      </c>
      <c r="K46" s="250">
        <v>500</v>
      </c>
      <c r="L46" s="292">
        <v>250</v>
      </c>
      <c r="M46" s="249">
        <v>512</v>
      </c>
      <c r="N46" s="249">
        <v>406</v>
      </c>
      <c r="O46" s="293"/>
      <c r="P46" s="286">
        <f t="shared" si="7"/>
        <v>0.5</v>
      </c>
      <c r="Q46" s="300">
        <f t="shared" si="1"/>
        <v>0.68266666666666664</v>
      </c>
      <c r="R46" s="325">
        <f t="shared" si="0"/>
        <v>0.81200000000000006</v>
      </c>
      <c r="S46" s="282"/>
      <c r="T46" s="286">
        <f>IFERROR((L46/$G$46),"No Programado")</f>
        <v>0.1111111111111111</v>
      </c>
      <c r="U46" s="287">
        <f>IFERROR((L46+M46)/$G$46, "No Programado")</f>
        <v>0.33866666666666667</v>
      </c>
      <c r="V46" s="366">
        <f>IFERROR((M46+N46+L46)/$G$46, "No Programado")</f>
        <v>0.51911111111111108</v>
      </c>
      <c r="W46" s="288"/>
      <c r="X46" s="321" t="s">
        <v>543</v>
      </c>
    </row>
    <row r="47" spans="2:24" ht="216" x14ac:dyDescent="0.25">
      <c r="B47" s="462" t="s">
        <v>148</v>
      </c>
      <c r="C47" s="491" t="s">
        <v>708</v>
      </c>
      <c r="D47" s="482" t="s">
        <v>709</v>
      </c>
      <c r="E47" s="471" t="s">
        <v>254</v>
      </c>
      <c r="F47" s="471" t="s">
        <v>710</v>
      </c>
      <c r="G47" s="253">
        <f t="shared" si="5"/>
        <v>133</v>
      </c>
      <c r="H47" s="248">
        <v>36</v>
      </c>
      <c r="I47" s="249">
        <v>34</v>
      </c>
      <c r="J47" s="249">
        <v>33</v>
      </c>
      <c r="K47" s="250">
        <v>30</v>
      </c>
      <c r="L47" s="292">
        <v>45</v>
      </c>
      <c r="M47" s="249">
        <v>31</v>
      </c>
      <c r="N47" s="249">
        <v>35</v>
      </c>
      <c r="O47" s="293"/>
      <c r="P47" s="285">
        <f t="shared" si="7"/>
        <v>1.25</v>
      </c>
      <c r="Q47" s="325">
        <f t="shared" si="1"/>
        <v>0.91176470588235292</v>
      </c>
      <c r="R47" s="325">
        <f t="shared" si="0"/>
        <v>1.0606060606060606</v>
      </c>
      <c r="S47" s="282"/>
      <c r="T47" s="286">
        <f>IFERROR((L47/$G$47),"No Programado")</f>
        <v>0.33834586466165412</v>
      </c>
      <c r="U47" s="287">
        <f>IFERROR((L47+M47)/$G$47, "No Programado")</f>
        <v>0.5714285714285714</v>
      </c>
      <c r="V47" s="366">
        <f>IFERROR((M47+N47+L47)/$G$47, "No Programado")</f>
        <v>0.83458646616541354</v>
      </c>
      <c r="W47" s="288"/>
      <c r="X47" s="321" t="s">
        <v>544</v>
      </c>
    </row>
    <row r="48" spans="2:24" ht="180" x14ac:dyDescent="0.25">
      <c r="B48" s="462" t="s">
        <v>150</v>
      </c>
      <c r="C48" s="491" t="s">
        <v>711</v>
      </c>
      <c r="D48" s="492" t="s">
        <v>712</v>
      </c>
      <c r="E48" s="471" t="s">
        <v>254</v>
      </c>
      <c r="F48" s="471" t="s">
        <v>710</v>
      </c>
      <c r="G48" s="253">
        <f t="shared" si="5"/>
        <v>1820</v>
      </c>
      <c r="H48" s="248">
        <v>350</v>
      </c>
      <c r="I48" s="249">
        <v>350</v>
      </c>
      <c r="J48" s="249">
        <v>470</v>
      </c>
      <c r="K48" s="250">
        <v>650</v>
      </c>
      <c r="L48" s="292">
        <v>343</v>
      </c>
      <c r="M48" s="249">
        <v>800</v>
      </c>
      <c r="N48" s="249">
        <v>705</v>
      </c>
      <c r="O48" s="293"/>
      <c r="P48" s="285">
        <f t="shared" si="7"/>
        <v>0.98</v>
      </c>
      <c r="Q48" s="325">
        <f t="shared" si="1"/>
        <v>2.2857142857142856</v>
      </c>
      <c r="R48" s="325">
        <f t="shared" si="0"/>
        <v>1.5</v>
      </c>
      <c r="S48" s="282"/>
      <c r="T48" s="286">
        <f>IFERROR((L48/$G$48),"No Programado")</f>
        <v>0.18846153846153846</v>
      </c>
      <c r="U48" s="287">
        <f>IFERROR((L48+M48)/$G$48, "No Programado")</f>
        <v>0.62802197802197801</v>
      </c>
      <c r="V48" s="366">
        <f>IFERROR((M48+N48+L48)/$G$48, "No Programado")</f>
        <v>1.0153846153846153</v>
      </c>
      <c r="W48" s="288"/>
      <c r="X48" s="321" t="s">
        <v>545</v>
      </c>
    </row>
    <row r="49" spans="2:24" ht="270" x14ac:dyDescent="0.25">
      <c r="B49" s="451" t="s">
        <v>151</v>
      </c>
      <c r="C49" s="468" t="s">
        <v>713</v>
      </c>
      <c r="D49" s="484" t="s">
        <v>714</v>
      </c>
      <c r="E49" s="454" t="s">
        <v>254</v>
      </c>
      <c r="F49" s="485" t="s">
        <v>680</v>
      </c>
      <c r="G49" s="270">
        <f t="shared" si="5"/>
        <v>689</v>
      </c>
      <c r="H49" s="248">
        <v>144</v>
      </c>
      <c r="I49" s="249">
        <v>208</v>
      </c>
      <c r="J49" s="249">
        <v>231</v>
      </c>
      <c r="K49" s="250">
        <v>106</v>
      </c>
      <c r="L49" s="292">
        <v>158</v>
      </c>
      <c r="M49" s="249">
        <v>264</v>
      </c>
      <c r="N49" s="249">
        <v>499</v>
      </c>
      <c r="O49" s="293"/>
      <c r="P49" s="285">
        <f t="shared" si="7"/>
        <v>1.0972222222222223</v>
      </c>
      <c r="Q49" s="325">
        <f t="shared" si="1"/>
        <v>1.2692307692307692</v>
      </c>
      <c r="R49" s="325">
        <f t="shared" si="0"/>
        <v>2.16017316017316</v>
      </c>
      <c r="S49" s="282"/>
      <c r="T49" s="286">
        <f>IFERROR((L49/$G$49),"No Programado")</f>
        <v>0.22931785195936139</v>
      </c>
      <c r="U49" s="287">
        <f>IFERROR((L49+M49)/$G$49, "No Programado")</f>
        <v>0.61248185776487662</v>
      </c>
      <c r="V49" s="366">
        <f>IFERROR((M49+N49+L49)/$G$49, "No Programado")</f>
        <v>1.3367198838896952</v>
      </c>
      <c r="W49" s="288"/>
      <c r="X49" s="319" t="s">
        <v>546</v>
      </c>
    </row>
    <row r="50" spans="2:24" ht="180" x14ac:dyDescent="0.25">
      <c r="B50" s="462" t="s">
        <v>154</v>
      </c>
      <c r="C50" s="491" t="s">
        <v>715</v>
      </c>
      <c r="D50" s="492" t="s">
        <v>716</v>
      </c>
      <c r="E50" s="471" t="s">
        <v>254</v>
      </c>
      <c r="F50" s="471" t="s">
        <v>717</v>
      </c>
      <c r="G50" s="253">
        <f t="shared" si="5"/>
        <v>255</v>
      </c>
      <c r="H50" s="248">
        <v>75</v>
      </c>
      <c r="I50" s="249">
        <v>79</v>
      </c>
      <c r="J50" s="249">
        <v>35</v>
      </c>
      <c r="K50" s="250">
        <v>66</v>
      </c>
      <c r="L50" s="292">
        <v>64</v>
      </c>
      <c r="M50" s="249">
        <v>86</v>
      </c>
      <c r="N50" s="249">
        <v>41</v>
      </c>
      <c r="O50" s="293"/>
      <c r="P50" s="285">
        <f t="shared" si="7"/>
        <v>0.85333333333333339</v>
      </c>
      <c r="Q50" s="325">
        <f t="shared" si="1"/>
        <v>1.0886075949367089</v>
      </c>
      <c r="R50" s="325">
        <f t="shared" si="0"/>
        <v>1.1714285714285715</v>
      </c>
      <c r="S50" s="282"/>
      <c r="T50" s="286">
        <f>IFERROR((L50/$G$50),"No Programado")</f>
        <v>0.25098039215686274</v>
      </c>
      <c r="U50" s="287">
        <f>IFERROR((L50+M50)/$G$50, "No Programado")</f>
        <v>0.58823529411764708</v>
      </c>
      <c r="V50" s="366">
        <f>IFERROR((M50+N50+L50)/$G$50, "No Programado")</f>
        <v>0.74901960784313726</v>
      </c>
      <c r="W50" s="288"/>
      <c r="X50" s="321" t="s">
        <v>547</v>
      </c>
    </row>
    <row r="51" spans="2:24" ht="180" x14ac:dyDescent="0.25">
      <c r="B51" s="462" t="s">
        <v>154</v>
      </c>
      <c r="C51" s="491" t="s">
        <v>718</v>
      </c>
      <c r="D51" s="482" t="s">
        <v>719</v>
      </c>
      <c r="E51" s="471" t="s">
        <v>254</v>
      </c>
      <c r="F51" s="471" t="s">
        <v>720</v>
      </c>
      <c r="G51" s="253">
        <f t="shared" si="5"/>
        <v>20340</v>
      </c>
      <c r="H51" s="248">
        <v>5800</v>
      </c>
      <c r="I51" s="249">
        <v>7500</v>
      </c>
      <c r="J51" s="249">
        <v>2940</v>
      </c>
      <c r="K51" s="250">
        <v>4100</v>
      </c>
      <c r="L51" s="292">
        <v>6261</v>
      </c>
      <c r="M51" s="249">
        <v>8460</v>
      </c>
      <c r="N51" s="249">
        <v>4482</v>
      </c>
      <c r="O51" s="293"/>
      <c r="P51" s="285">
        <f t="shared" si="7"/>
        <v>1.0794827586206897</v>
      </c>
      <c r="Q51" s="325">
        <f t="shared" si="1"/>
        <v>1.1279999999999999</v>
      </c>
      <c r="R51" s="325">
        <f t="shared" si="0"/>
        <v>1.5244897959183674</v>
      </c>
      <c r="S51" s="282"/>
      <c r="T51" s="286">
        <f>IFERROR((L51/$G$51),"No Programado")</f>
        <v>0.3078171091445428</v>
      </c>
      <c r="U51" s="287">
        <f>IFERROR((L51+M51)/$G$51, "No Programado")</f>
        <v>0.72374631268436573</v>
      </c>
      <c r="V51" s="366">
        <f>IFERROR((M51+N51+L51)/$G$51, "No Programado")</f>
        <v>0.94410029498525072</v>
      </c>
      <c r="W51" s="288"/>
      <c r="X51" s="321" t="s">
        <v>548</v>
      </c>
    </row>
    <row r="52" spans="2:24" ht="252" x14ac:dyDescent="0.25">
      <c r="B52" s="493" t="s">
        <v>159</v>
      </c>
      <c r="C52" s="494" t="s">
        <v>721</v>
      </c>
      <c r="D52" s="495" t="s">
        <v>722</v>
      </c>
      <c r="E52" s="496" t="s">
        <v>254</v>
      </c>
      <c r="F52" s="497" t="s">
        <v>723</v>
      </c>
      <c r="G52" s="253">
        <f t="shared" si="5"/>
        <v>187</v>
      </c>
      <c r="H52" s="248">
        <v>43</v>
      </c>
      <c r="I52" s="249">
        <v>61</v>
      </c>
      <c r="J52" s="249">
        <v>34</v>
      </c>
      <c r="K52" s="250">
        <v>49</v>
      </c>
      <c r="L52" s="292">
        <v>44</v>
      </c>
      <c r="M52" s="249">
        <v>74</v>
      </c>
      <c r="N52" s="249">
        <v>57</v>
      </c>
      <c r="O52" s="293"/>
      <c r="P52" s="285">
        <f t="shared" si="7"/>
        <v>1.0232558139534884</v>
      </c>
      <c r="Q52" s="325">
        <f t="shared" si="1"/>
        <v>1.2131147540983607</v>
      </c>
      <c r="R52" s="325">
        <f t="shared" si="0"/>
        <v>1.6764705882352942</v>
      </c>
      <c r="S52" s="282"/>
      <c r="T52" s="286">
        <f>IFERROR((L52/$G$52),"No Programado")</f>
        <v>0.23529411764705882</v>
      </c>
      <c r="U52" s="287">
        <f>IFERROR((L52+M52)/$G$52, "No Programado")</f>
        <v>0.63101604278074863</v>
      </c>
      <c r="V52" s="366">
        <f>IFERROR((M52+N52+L52)/$G$52, "No Programado")</f>
        <v>0.93582887700534756</v>
      </c>
      <c r="W52" s="288"/>
      <c r="X52" s="321" t="s">
        <v>549</v>
      </c>
    </row>
    <row r="53" spans="2:24" ht="216" x14ac:dyDescent="0.25">
      <c r="B53" s="451" t="s">
        <v>160</v>
      </c>
      <c r="C53" s="468" t="s">
        <v>724</v>
      </c>
      <c r="D53" s="453" t="s">
        <v>725</v>
      </c>
      <c r="E53" s="454" t="s">
        <v>254</v>
      </c>
      <c r="F53" s="498" t="s">
        <v>726</v>
      </c>
      <c r="G53" s="252">
        <f t="shared" si="5"/>
        <v>14819</v>
      </c>
      <c r="H53" s="248">
        <v>3093</v>
      </c>
      <c r="I53" s="249">
        <v>3305</v>
      </c>
      <c r="J53" s="249">
        <v>4251</v>
      </c>
      <c r="K53" s="250">
        <v>4170</v>
      </c>
      <c r="L53" s="292">
        <v>3064</v>
      </c>
      <c r="M53" s="249">
        <v>3314</v>
      </c>
      <c r="N53" s="249">
        <v>4257</v>
      </c>
      <c r="O53" s="293"/>
      <c r="P53" s="285">
        <f t="shared" si="7"/>
        <v>0.99062398965405751</v>
      </c>
      <c r="Q53" s="325">
        <f t="shared" si="1"/>
        <v>1.0027231467473525</v>
      </c>
      <c r="R53" s="325">
        <f t="shared" si="0"/>
        <v>1.001411432604093</v>
      </c>
      <c r="S53" s="282"/>
      <c r="T53" s="286">
        <f>IFERROR((L53/$G$53),"No Programado")</f>
        <v>0.20676158985086712</v>
      </c>
      <c r="U53" s="287">
        <f>IFERROR((L53+M53)/$G$53, "No Programado")</f>
        <v>0.43039341386058438</v>
      </c>
      <c r="V53" s="366">
        <f>IFERROR((M53+N53+L53)/$G$53, "No Programado")</f>
        <v>0.71765976111748431</v>
      </c>
      <c r="W53" s="288"/>
      <c r="X53" s="319" t="s">
        <v>550</v>
      </c>
    </row>
    <row r="54" spans="2:24" ht="409.5" x14ac:dyDescent="0.25">
      <c r="B54" s="462" t="s">
        <v>162</v>
      </c>
      <c r="C54" s="466" t="s">
        <v>727</v>
      </c>
      <c r="D54" s="482" t="s">
        <v>728</v>
      </c>
      <c r="E54" s="464" t="s">
        <v>254</v>
      </c>
      <c r="F54" s="477" t="s">
        <v>729</v>
      </c>
      <c r="G54" s="253">
        <f t="shared" si="5"/>
        <v>2907</v>
      </c>
      <c r="H54" s="248">
        <v>532</v>
      </c>
      <c r="I54" s="249">
        <v>560</v>
      </c>
      <c r="J54" s="249">
        <v>874</v>
      </c>
      <c r="K54" s="250">
        <v>941</v>
      </c>
      <c r="L54" s="292">
        <v>739</v>
      </c>
      <c r="M54" s="249">
        <v>890</v>
      </c>
      <c r="N54" s="249">
        <v>1086</v>
      </c>
      <c r="O54" s="293"/>
      <c r="P54" s="285">
        <f t="shared" si="7"/>
        <v>1.3890977443609023</v>
      </c>
      <c r="Q54" s="325">
        <f t="shared" si="1"/>
        <v>1.5892857142857142</v>
      </c>
      <c r="R54" s="325">
        <f t="shared" si="0"/>
        <v>1.242562929061785</v>
      </c>
      <c r="S54" s="282"/>
      <c r="T54" s="286">
        <f>IFERROR((L54/$G$54),"No Programado")</f>
        <v>0.2542139662882697</v>
      </c>
      <c r="U54" s="287">
        <f>IFERROR((L54+M54)/$G$54, "No Programado")</f>
        <v>0.56037151702786381</v>
      </c>
      <c r="V54" s="366">
        <f>IFERROR((M54+N54+L54)/$G$54, "No Programado")</f>
        <v>0.93395252837977294</v>
      </c>
      <c r="W54" s="288"/>
      <c r="X54" s="321" t="s">
        <v>551</v>
      </c>
    </row>
    <row r="55" spans="2:24" ht="162" x14ac:dyDescent="0.25">
      <c r="B55" s="462" t="s">
        <v>162</v>
      </c>
      <c r="C55" s="466" t="s">
        <v>730</v>
      </c>
      <c r="D55" s="482" t="s">
        <v>731</v>
      </c>
      <c r="E55" s="464" t="s">
        <v>254</v>
      </c>
      <c r="F55" s="477" t="s">
        <v>732</v>
      </c>
      <c r="G55" s="253">
        <f t="shared" si="5"/>
        <v>7304</v>
      </c>
      <c r="H55" s="248">
        <v>1800</v>
      </c>
      <c r="I55" s="249">
        <v>1678</v>
      </c>
      <c r="J55" s="249">
        <v>1985</v>
      </c>
      <c r="K55" s="250">
        <v>1841</v>
      </c>
      <c r="L55" s="292">
        <v>2006</v>
      </c>
      <c r="M55" s="249">
        <v>2314</v>
      </c>
      <c r="N55" s="249">
        <v>2983</v>
      </c>
      <c r="O55" s="293"/>
      <c r="P55" s="285">
        <f t="shared" si="7"/>
        <v>1.1144444444444443</v>
      </c>
      <c r="Q55" s="325">
        <f t="shared" si="1"/>
        <v>1.3790226460071513</v>
      </c>
      <c r="R55" s="325">
        <f t="shared" si="0"/>
        <v>1.5027707808564232</v>
      </c>
      <c r="S55" s="282"/>
      <c r="T55" s="286">
        <f>IFERROR((L55/$G$55),"No Programado")</f>
        <v>0.27464403066812704</v>
      </c>
      <c r="U55" s="287">
        <f>IFERROR((L55+M55)/$G$55, "No Programado")</f>
        <v>0.59145673603504934</v>
      </c>
      <c r="V55" s="366">
        <f>IFERROR((M55+N55+L55)/$G$55, "No Programado")</f>
        <v>0.99986308871851037</v>
      </c>
      <c r="W55" s="288"/>
      <c r="X55" s="321" t="s">
        <v>552</v>
      </c>
    </row>
    <row r="56" spans="2:24" ht="198" x14ac:dyDescent="0.25">
      <c r="B56" s="462" t="s">
        <v>164</v>
      </c>
      <c r="C56" s="491" t="s">
        <v>733</v>
      </c>
      <c r="D56" s="482" t="s">
        <v>734</v>
      </c>
      <c r="E56" s="471" t="s">
        <v>254</v>
      </c>
      <c r="F56" s="471" t="s">
        <v>735</v>
      </c>
      <c r="G56" s="253">
        <f t="shared" si="5"/>
        <v>11152</v>
      </c>
      <c r="H56" s="248">
        <v>3341</v>
      </c>
      <c r="I56" s="249">
        <v>3342</v>
      </c>
      <c r="J56" s="249">
        <v>2280</v>
      </c>
      <c r="K56" s="250">
        <v>2189</v>
      </c>
      <c r="L56" s="292">
        <v>2362</v>
      </c>
      <c r="M56" s="249">
        <v>2516</v>
      </c>
      <c r="N56" s="249">
        <v>3037</v>
      </c>
      <c r="O56" s="293"/>
      <c r="P56" s="285">
        <f t="shared" si="7"/>
        <v>0.70697395989224787</v>
      </c>
      <c r="Q56" s="325">
        <f t="shared" si="1"/>
        <v>0.75284260921603829</v>
      </c>
      <c r="R56" s="325">
        <f t="shared" si="0"/>
        <v>1.3320175438596491</v>
      </c>
      <c r="S56" s="282"/>
      <c r="T56" s="286">
        <f>IFERROR((L56/$G$56),"No Programado")</f>
        <v>0.21180057388809181</v>
      </c>
      <c r="U56" s="287">
        <f>IFERROR((L56+M56)/$G$56, "No Programado")</f>
        <v>0.43741032998565282</v>
      </c>
      <c r="V56" s="366">
        <f>IFERROR((M56+N56+L56)/$G$56, "No Programado")</f>
        <v>0.70973816355810615</v>
      </c>
      <c r="W56" s="288"/>
      <c r="X56" s="321" t="s">
        <v>553</v>
      </c>
    </row>
    <row r="57" spans="2:24" ht="180" x14ac:dyDescent="0.25">
      <c r="B57" s="462" t="s">
        <v>165</v>
      </c>
      <c r="C57" s="481" t="s">
        <v>736</v>
      </c>
      <c r="D57" s="482" t="s">
        <v>737</v>
      </c>
      <c r="E57" s="471" t="s">
        <v>254</v>
      </c>
      <c r="F57" s="471" t="s">
        <v>738</v>
      </c>
      <c r="G57" s="253">
        <f t="shared" si="5"/>
        <v>1663</v>
      </c>
      <c r="H57" s="248">
        <v>357</v>
      </c>
      <c r="I57" s="249">
        <v>326</v>
      </c>
      <c r="J57" s="249">
        <v>496</v>
      </c>
      <c r="K57" s="250">
        <v>484</v>
      </c>
      <c r="L57" s="292">
        <v>455</v>
      </c>
      <c r="M57" s="249">
        <v>612</v>
      </c>
      <c r="N57" s="249">
        <v>502</v>
      </c>
      <c r="O57" s="293"/>
      <c r="P57" s="285">
        <f t="shared" si="7"/>
        <v>1.2745098039215685</v>
      </c>
      <c r="Q57" s="325">
        <f t="shared" si="1"/>
        <v>1.8773006134969326</v>
      </c>
      <c r="R57" s="325">
        <f t="shared" si="0"/>
        <v>1.0120967741935485</v>
      </c>
      <c r="S57" s="282"/>
      <c r="T57" s="286">
        <f>IFERROR((L57/$G$57),"No Programado")</f>
        <v>0.27360192423331331</v>
      </c>
      <c r="U57" s="287">
        <f>IFERROR((L57+M57)/$G$57, "No Programado")</f>
        <v>0.64161154539987975</v>
      </c>
      <c r="V57" s="366">
        <f>IFERROR((M57+N57+L57)/$G$57, "No Programado")</f>
        <v>0.94347564642212867</v>
      </c>
      <c r="W57" s="288"/>
      <c r="X57" s="321" t="s">
        <v>554</v>
      </c>
    </row>
    <row r="58" spans="2:24" ht="360" x14ac:dyDescent="0.25">
      <c r="B58" s="499" t="s">
        <v>167</v>
      </c>
      <c r="C58" s="500" t="s">
        <v>739</v>
      </c>
      <c r="D58" s="501" t="s">
        <v>740</v>
      </c>
      <c r="E58" s="502" t="s">
        <v>254</v>
      </c>
      <c r="F58" s="503" t="s">
        <v>741</v>
      </c>
      <c r="G58" s="252">
        <f t="shared" si="5"/>
        <v>1016.8</v>
      </c>
      <c r="H58" s="248">
        <v>282</v>
      </c>
      <c r="I58" s="249">
        <v>219</v>
      </c>
      <c r="J58" s="249">
        <v>211</v>
      </c>
      <c r="K58" s="250">
        <v>304.8</v>
      </c>
      <c r="L58" s="292">
        <v>88</v>
      </c>
      <c r="M58" s="249">
        <v>264</v>
      </c>
      <c r="N58" s="249">
        <v>783</v>
      </c>
      <c r="O58" s="293"/>
      <c r="P58" s="285">
        <f t="shared" si="7"/>
        <v>0.31205673758865249</v>
      </c>
      <c r="Q58" s="325">
        <f t="shared" si="1"/>
        <v>1.2054794520547945</v>
      </c>
      <c r="R58" s="325">
        <f>IFERROR((N58/J58),"100%")</f>
        <v>3.7109004739336493</v>
      </c>
      <c r="S58" s="282"/>
      <c r="T58" s="286">
        <f>IFERROR((L58/$G$58),"No Programado")</f>
        <v>8.6546026750590088E-2</v>
      </c>
      <c r="U58" s="287">
        <f>IFERROR((L58+M58)/$G$58, "No Programado")</f>
        <v>0.34618410700236035</v>
      </c>
      <c r="V58" s="366">
        <f>IFERROR((M58+N58+L58)/$G$58, "No Programado")</f>
        <v>1.1162470495672698</v>
      </c>
      <c r="W58" s="288"/>
      <c r="X58" s="319" t="s">
        <v>605</v>
      </c>
    </row>
    <row r="59" spans="2:24" ht="198" x14ac:dyDescent="0.25">
      <c r="B59" s="504" t="s">
        <v>170</v>
      </c>
      <c r="C59" s="505" t="s">
        <v>742</v>
      </c>
      <c r="D59" s="506" t="s">
        <v>743</v>
      </c>
      <c r="E59" s="507" t="s">
        <v>254</v>
      </c>
      <c r="F59" s="508" t="s">
        <v>744</v>
      </c>
      <c r="G59" s="253">
        <f t="shared" si="5"/>
        <v>55</v>
      </c>
      <c r="H59" s="248">
        <v>31</v>
      </c>
      <c r="I59" s="249">
        <v>7</v>
      </c>
      <c r="J59" s="249">
        <v>8</v>
      </c>
      <c r="K59" s="250">
        <v>9</v>
      </c>
      <c r="L59" s="292">
        <v>1</v>
      </c>
      <c r="M59" s="249">
        <v>4</v>
      </c>
      <c r="N59" s="249">
        <v>23</v>
      </c>
      <c r="O59" s="293"/>
      <c r="P59" s="285">
        <f t="shared" si="7"/>
        <v>3.2258064516129031E-2</v>
      </c>
      <c r="Q59" s="300">
        <f t="shared" si="1"/>
        <v>0.5714285714285714</v>
      </c>
      <c r="R59" s="325">
        <f t="shared" si="0"/>
        <v>2.875</v>
      </c>
      <c r="S59" s="282"/>
      <c r="T59" s="286">
        <f>IFERROR((L59/$G$59),"No Programado")</f>
        <v>1.8181818181818181E-2</v>
      </c>
      <c r="U59" s="287">
        <f>IFERROR((L59+M59)/$G$59, "No Programado")</f>
        <v>9.0909090909090912E-2</v>
      </c>
      <c r="V59" s="366">
        <f>IFERROR((M59+N59+L59)/$G$59, "No Programado")</f>
        <v>0.50909090909090904</v>
      </c>
      <c r="W59" s="288"/>
      <c r="X59" s="321" t="s">
        <v>555</v>
      </c>
    </row>
    <row r="60" spans="2:24" ht="198" x14ac:dyDescent="0.25">
      <c r="B60" s="504" t="s">
        <v>170</v>
      </c>
      <c r="C60" s="505" t="s">
        <v>745</v>
      </c>
      <c r="D60" s="506" t="s">
        <v>746</v>
      </c>
      <c r="E60" s="507" t="s">
        <v>254</v>
      </c>
      <c r="F60" s="508" t="s">
        <v>747</v>
      </c>
      <c r="G60" s="253">
        <f t="shared" si="5"/>
        <v>1753.05</v>
      </c>
      <c r="H60" s="248">
        <v>527</v>
      </c>
      <c r="I60" s="249">
        <v>408</v>
      </c>
      <c r="J60" s="249">
        <v>399</v>
      </c>
      <c r="K60" s="250">
        <v>419.05</v>
      </c>
      <c r="L60" s="292">
        <v>116</v>
      </c>
      <c r="M60" s="249">
        <v>535</v>
      </c>
      <c r="N60" s="249">
        <v>808</v>
      </c>
      <c r="O60" s="293"/>
      <c r="P60" s="285">
        <f t="shared" si="7"/>
        <v>0.22011385199240988</v>
      </c>
      <c r="Q60" s="325">
        <f t="shared" si="1"/>
        <v>1.3112745098039216</v>
      </c>
      <c r="R60" s="325">
        <f t="shared" si="0"/>
        <v>2.0250626566416039</v>
      </c>
      <c r="S60" s="282"/>
      <c r="T60" s="286">
        <f>IFERROR((L60/$G$60),"No Programado")</f>
        <v>6.6170388751033912E-2</v>
      </c>
      <c r="U60" s="287">
        <f>IFERROR((L60+M60)/$G$60, "No Programado")</f>
        <v>0.3713527851458886</v>
      </c>
      <c r="V60" s="366">
        <f>IFERROR((M60+N60+L60)/$G$60, "No Programado")</f>
        <v>0.83226376885998687</v>
      </c>
      <c r="W60" s="288"/>
      <c r="X60" s="321" t="s">
        <v>606</v>
      </c>
    </row>
    <row r="61" spans="2:24" ht="180" x14ac:dyDescent="0.25">
      <c r="B61" s="504" t="s">
        <v>170</v>
      </c>
      <c r="C61" s="509" t="s">
        <v>748</v>
      </c>
      <c r="D61" s="506" t="s">
        <v>749</v>
      </c>
      <c r="E61" s="507" t="s">
        <v>254</v>
      </c>
      <c r="F61" s="508" t="s">
        <v>750</v>
      </c>
      <c r="G61" s="253">
        <f t="shared" si="5"/>
        <v>6704.6</v>
      </c>
      <c r="H61" s="248">
        <v>1802</v>
      </c>
      <c r="I61" s="249">
        <v>1666</v>
      </c>
      <c r="J61" s="249">
        <v>1523</v>
      </c>
      <c r="K61" s="250">
        <v>1713.6</v>
      </c>
      <c r="L61" s="292">
        <v>228</v>
      </c>
      <c r="M61" s="249">
        <v>2144</v>
      </c>
      <c r="N61" s="249">
        <v>3762</v>
      </c>
      <c r="O61" s="293"/>
      <c r="P61" s="285">
        <f t="shared" si="7"/>
        <v>0.12652608213096558</v>
      </c>
      <c r="Q61" s="325">
        <f t="shared" si="1"/>
        <v>1.2869147659063624</v>
      </c>
      <c r="R61" s="325">
        <f t="shared" si="0"/>
        <v>2.4701247537754432</v>
      </c>
      <c r="S61" s="282"/>
      <c r="T61" s="286">
        <f>IFERROR((L61/$G$61),"No Programado")</f>
        <v>3.4006502997941709E-2</v>
      </c>
      <c r="U61" s="287">
        <f>IFERROR((L61+M61)/$G$61, "No Programado")</f>
        <v>0.35378695224174445</v>
      </c>
      <c r="V61" s="366">
        <f>IFERROR((M61+N61+L61)/$G$61, "No Programado")</f>
        <v>0.91489425170778271</v>
      </c>
      <c r="W61" s="288"/>
      <c r="X61" s="321" t="s">
        <v>607</v>
      </c>
    </row>
    <row r="62" spans="2:24" ht="198" x14ac:dyDescent="0.25">
      <c r="B62" s="504" t="s">
        <v>170</v>
      </c>
      <c r="C62" s="505" t="s">
        <v>751</v>
      </c>
      <c r="D62" s="506" t="s">
        <v>752</v>
      </c>
      <c r="E62" s="507" t="s">
        <v>254</v>
      </c>
      <c r="F62" s="508" t="s">
        <v>753</v>
      </c>
      <c r="G62" s="253">
        <f t="shared" si="5"/>
        <v>8112</v>
      </c>
      <c r="H62" s="248">
        <v>4594</v>
      </c>
      <c r="I62" s="249">
        <v>1250</v>
      </c>
      <c r="J62" s="249">
        <v>1008</v>
      </c>
      <c r="K62" s="250">
        <v>1260</v>
      </c>
      <c r="L62" s="292">
        <v>131</v>
      </c>
      <c r="M62" s="249">
        <v>1324</v>
      </c>
      <c r="N62" s="249">
        <v>2645</v>
      </c>
      <c r="O62" s="293"/>
      <c r="P62" s="285">
        <f t="shared" si="7"/>
        <v>2.8515454941227689E-2</v>
      </c>
      <c r="Q62" s="325">
        <f t="shared" si="1"/>
        <v>1.0591999999999999</v>
      </c>
      <c r="R62" s="325">
        <f t="shared" si="0"/>
        <v>2.6240079365079363</v>
      </c>
      <c r="S62" s="282"/>
      <c r="T62" s="286">
        <f>IFERROR((L62/$G$62),"No Programado")</f>
        <v>1.6148915187376725E-2</v>
      </c>
      <c r="U62" s="287">
        <f>IFERROR((L62+M62)/$G$62, "No Programado")</f>
        <v>0.17936390532544377</v>
      </c>
      <c r="V62" s="366">
        <f>IFERROR((M62+N62+L62)/$G$62, "No Programado")</f>
        <v>0.50542406311637078</v>
      </c>
      <c r="W62" s="288"/>
      <c r="X62" s="321" t="s">
        <v>556</v>
      </c>
    </row>
    <row r="63" spans="2:24" ht="180" x14ac:dyDescent="0.25">
      <c r="B63" s="504" t="s">
        <v>170</v>
      </c>
      <c r="C63" s="505" t="s">
        <v>754</v>
      </c>
      <c r="D63" s="506" t="s">
        <v>755</v>
      </c>
      <c r="E63" s="507" t="s">
        <v>254</v>
      </c>
      <c r="F63" s="508" t="s">
        <v>756</v>
      </c>
      <c r="G63" s="253">
        <f t="shared" si="5"/>
        <v>1982</v>
      </c>
      <c r="H63" s="248">
        <v>576</v>
      </c>
      <c r="I63" s="249">
        <v>576</v>
      </c>
      <c r="J63" s="249">
        <v>398</v>
      </c>
      <c r="K63" s="250">
        <v>432</v>
      </c>
      <c r="L63" s="292">
        <v>82</v>
      </c>
      <c r="M63" s="249">
        <v>219</v>
      </c>
      <c r="N63" s="249">
        <v>272</v>
      </c>
      <c r="O63" s="293"/>
      <c r="P63" s="285">
        <f t="shared" si="7"/>
        <v>0.1423611111111111</v>
      </c>
      <c r="Q63" s="325">
        <f t="shared" si="1"/>
        <v>0.38020833333333331</v>
      </c>
      <c r="R63" s="287">
        <f t="shared" si="0"/>
        <v>0.68341708542713564</v>
      </c>
      <c r="S63" s="282"/>
      <c r="T63" s="286">
        <f>IFERROR((L63/$G$63),"No Programado")</f>
        <v>4.1372351160443993E-2</v>
      </c>
      <c r="U63" s="287">
        <f>IFERROR((L63+M63)/$G$63, "No Programado")</f>
        <v>0.15186680121089807</v>
      </c>
      <c r="V63" s="366">
        <f>IFERROR((M63+N63+L63)/$G$63, "No Programado")</f>
        <v>0.28910191725529766</v>
      </c>
      <c r="W63" s="288"/>
      <c r="X63" s="321" t="s">
        <v>557</v>
      </c>
    </row>
    <row r="64" spans="2:24" ht="378" x14ac:dyDescent="0.25">
      <c r="B64" s="451" t="s">
        <v>175</v>
      </c>
      <c r="C64" s="468" t="s">
        <v>757</v>
      </c>
      <c r="D64" s="484" t="s">
        <v>758</v>
      </c>
      <c r="E64" s="454" t="s">
        <v>254</v>
      </c>
      <c r="F64" s="270" t="s">
        <v>759</v>
      </c>
      <c r="G64" s="252">
        <f t="shared" si="5"/>
        <v>6157</v>
      </c>
      <c r="H64" s="248">
        <v>1614</v>
      </c>
      <c r="I64" s="249">
        <v>1348</v>
      </c>
      <c r="J64" s="249">
        <v>1328</v>
      </c>
      <c r="K64" s="250">
        <v>1867</v>
      </c>
      <c r="L64" s="292">
        <v>1540</v>
      </c>
      <c r="M64" s="249">
        <v>1824</v>
      </c>
      <c r="N64" s="249">
        <v>1862</v>
      </c>
      <c r="O64" s="293"/>
      <c r="P64" s="285">
        <f t="shared" si="7"/>
        <v>0.95415117719950437</v>
      </c>
      <c r="Q64" s="325">
        <f t="shared" si="1"/>
        <v>1.3531157270029674</v>
      </c>
      <c r="R64" s="325">
        <f t="shared" si="0"/>
        <v>1.4021084337349397</v>
      </c>
      <c r="S64" s="282"/>
      <c r="T64" s="286">
        <f>IFERROR((L64/$G$64),"No Programado")</f>
        <v>0.25012181257105731</v>
      </c>
      <c r="U64" s="287">
        <f>IFERROR((L64+M64)/$G$64, "No Programado")</f>
        <v>0.54636998538249149</v>
      </c>
      <c r="V64" s="366">
        <f>IFERROR((M64+N64+L64)/$G$64, "No Programado")</f>
        <v>0.8487899951274972</v>
      </c>
      <c r="W64" s="288"/>
      <c r="X64" s="319" t="s">
        <v>558</v>
      </c>
    </row>
    <row r="65" spans="2:24" ht="180" x14ac:dyDescent="0.25">
      <c r="B65" s="462" t="s">
        <v>176</v>
      </c>
      <c r="C65" s="466" t="s">
        <v>760</v>
      </c>
      <c r="D65" s="463" t="s">
        <v>761</v>
      </c>
      <c r="E65" s="464" t="s">
        <v>254</v>
      </c>
      <c r="F65" s="510" t="s">
        <v>762</v>
      </c>
      <c r="G65" s="253">
        <f t="shared" si="5"/>
        <v>313</v>
      </c>
      <c r="H65" s="248">
        <v>73</v>
      </c>
      <c r="I65" s="249">
        <v>78</v>
      </c>
      <c r="J65" s="249">
        <v>76</v>
      </c>
      <c r="K65" s="250">
        <v>86</v>
      </c>
      <c r="L65" s="292">
        <v>73</v>
      </c>
      <c r="M65" s="249">
        <v>89</v>
      </c>
      <c r="N65" s="249">
        <v>81</v>
      </c>
      <c r="O65" s="293"/>
      <c r="P65" s="285">
        <f t="shared" si="7"/>
        <v>1</v>
      </c>
      <c r="Q65" s="325">
        <f t="shared" si="1"/>
        <v>1.141025641025641</v>
      </c>
      <c r="R65" s="325">
        <f t="shared" si="0"/>
        <v>1.0657894736842106</v>
      </c>
      <c r="S65" s="282"/>
      <c r="T65" s="286">
        <f>IFERROR((L65/$G$65),"No Programado")</f>
        <v>0.23322683706070288</v>
      </c>
      <c r="U65" s="287">
        <f>IFERROR((L65+M65)/$G$65, "No Programado")</f>
        <v>0.51757188498402551</v>
      </c>
      <c r="V65" s="366">
        <f>IFERROR((M65+N65+L65)/$G$65, "No Programado")</f>
        <v>0.77635782747603832</v>
      </c>
      <c r="W65" s="288"/>
      <c r="X65" s="321" t="s">
        <v>559</v>
      </c>
    </row>
    <row r="66" spans="2:24" ht="306" x14ac:dyDescent="0.25">
      <c r="B66" s="462" t="s">
        <v>176</v>
      </c>
      <c r="C66" s="466" t="s">
        <v>763</v>
      </c>
      <c r="D66" s="463" t="s">
        <v>764</v>
      </c>
      <c r="E66" s="464" t="s">
        <v>254</v>
      </c>
      <c r="F66" s="510" t="s">
        <v>765</v>
      </c>
      <c r="G66" s="253">
        <f t="shared" si="5"/>
        <v>1245</v>
      </c>
      <c r="H66" s="248">
        <v>368</v>
      </c>
      <c r="I66" s="249">
        <v>284</v>
      </c>
      <c r="J66" s="249">
        <v>315</v>
      </c>
      <c r="K66" s="250">
        <v>278</v>
      </c>
      <c r="L66" s="292">
        <v>134</v>
      </c>
      <c r="M66" s="249">
        <v>170</v>
      </c>
      <c r="N66" s="249">
        <v>201</v>
      </c>
      <c r="O66" s="293"/>
      <c r="P66" s="285">
        <f t="shared" si="7"/>
        <v>0.3641304347826087</v>
      </c>
      <c r="Q66" s="300">
        <f t="shared" si="1"/>
        <v>0.59859154929577463</v>
      </c>
      <c r="R66" s="287">
        <f t="shared" si="0"/>
        <v>0.63809523809523805</v>
      </c>
      <c r="S66" s="282"/>
      <c r="T66" s="286">
        <f>IFERROR((L66/$G$66),"No Programado")</f>
        <v>0.10763052208835341</v>
      </c>
      <c r="U66" s="287">
        <f>IFERROR((L66+M66)/$G$66, "No Programado")</f>
        <v>0.24417670682730924</v>
      </c>
      <c r="V66" s="366">
        <f>IFERROR((M66+N66+L66)/$G$66, "No Programado")</f>
        <v>0.40562248995983935</v>
      </c>
      <c r="W66" s="288"/>
      <c r="X66" s="321" t="s">
        <v>560</v>
      </c>
    </row>
    <row r="67" spans="2:24" ht="180" x14ac:dyDescent="0.25">
      <c r="B67" s="462" t="s">
        <v>176</v>
      </c>
      <c r="C67" s="466" t="s">
        <v>766</v>
      </c>
      <c r="D67" s="463" t="s">
        <v>767</v>
      </c>
      <c r="E67" s="464" t="s">
        <v>254</v>
      </c>
      <c r="F67" s="510" t="s">
        <v>768</v>
      </c>
      <c r="G67" s="253">
        <f t="shared" si="5"/>
        <v>4885</v>
      </c>
      <c r="H67" s="248">
        <v>1412</v>
      </c>
      <c r="I67" s="249">
        <v>824</v>
      </c>
      <c r="J67" s="249">
        <v>1215</v>
      </c>
      <c r="K67" s="250">
        <v>1434</v>
      </c>
      <c r="L67" s="292">
        <v>1135</v>
      </c>
      <c r="M67" s="249">
        <v>1432</v>
      </c>
      <c r="N67" s="249">
        <v>1482</v>
      </c>
      <c r="O67" s="293"/>
      <c r="P67" s="285">
        <f t="shared" si="7"/>
        <v>0.80382436260623225</v>
      </c>
      <c r="Q67" s="325">
        <f t="shared" si="1"/>
        <v>1.7378640776699028</v>
      </c>
      <c r="R67" s="325">
        <f t="shared" si="0"/>
        <v>1.219753086419753</v>
      </c>
      <c r="S67" s="282"/>
      <c r="T67" s="286">
        <f>IFERROR((L67/$G$67),"No Programado")</f>
        <v>0.2323439099283521</v>
      </c>
      <c r="U67" s="287">
        <f>IFERROR((L67+M67)/$G$67, "No Programado")</f>
        <v>0.52548618219037868</v>
      </c>
      <c r="V67" s="366">
        <f>IFERROR((M67+N67+L67)/$G$67, "No Programado")</f>
        <v>0.82886386898669395</v>
      </c>
      <c r="W67" s="288"/>
      <c r="X67" s="321" t="s">
        <v>561</v>
      </c>
    </row>
    <row r="68" spans="2:24" ht="198" x14ac:dyDescent="0.25">
      <c r="B68" s="462" t="s">
        <v>176</v>
      </c>
      <c r="C68" s="443" t="s">
        <v>769</v>
      </c>
      <c r="D68" s="463" t="s">
        <v>770</v>
      </c>
      <c r="E68" s="464" t="s">
        <v>254</v>
      </c>
      <c r="F68" s="510" t="s">
        <v>771</v>
      </c>
      <c r="G68" s="253">
        <f t="shared" si="5"/>
        <v>31908</v>
      </c>
      <c r="H68" s="248">
        <v>7924</v>
      </c>
      <c r="I68" s="249">
        <v>7904</v>
      </c>
      <c r="J68" s="249">
        <v>7908</v>
      </c>
      <c r="K68" s="250">
        <v>8172</v>
      </c>
      <c r="L68" s="292">
        <v>7318</v>
      </c>
      <c r="M68" s="249">
        <v>7490</v>
      </c>
      <c r="N68" s="249">
        <v>4968</v>
      </c>
      <c r="O68" s="293"/>
      <c r="P68" s="285">
        <f t="shared" si="7"/>
        <v>0.92352347299343762</v>
      </c>
      <c r="Q68" s="325">
        <f t="shared" si="1"/>
        <v>0.94762145748987858</v>
      </c>
      <c r="R68" s="287">
        <f t="shared" si="0"/>
        <v>0.62822458270106218</v>
      </c>
      <c r="S68" s="282"/>
      <c r="T68" s="286">
        <f>IFERROR((L68/$G$68),"No Programado")</f>
        <v>0.229346872257741</v>
      </c>
      <c r="U68" s="287">
        <f>IFERROR((L68+M68)/$G$68, "No Programado")</f>
        <v>0.46408424219631439</v>
      </c>
      <c r="V68" s="366">
        <f>IFERROR((M68+N68+L68)/$G$68, "No Programado")</f>
        <v>0.61978187288454301</v>
      </c>
      <c r="W68" s="288"/>
      <c r="X68" s="321" t="s">
        <v>562</v>
      </c>
    </row>
    <row r="69" spans="2:24" ht="198" x14ac:dyDescent="0.25">
      <c r="B69" s="462" t="s">
        <v>176</v>
      </c>
      <c r="C69" s="443" t="s">
        <v>772</v>
      </c>
      <c r="D69" s="463" t="s">
        <v>773</v>
      </c>
      <c r="E69" s="464" t="s">
        <v>254</v>
      </c>
      <c r="F69" s="510" t="s">
        <v>753</v>
      </c>
      <c r="G69" s="253">
        <f t="shared" si="5"/>
        <v>176996</v>
      </c>
      <c r="H69" s="248">
        <v>43194</v>
      </c>
      <c r="I69" s="249">
        <v>44126</v>
      </c>
      <c r="J69" s="249">
        <v>43678</v>
      </c>
      <c r="K69" s="250">
        <v>45998</v>
      </c>
      <c r="L69" s="292">
        <v>45890</v>
      </c>
      <c r="M69" s="249">
        <v>55800</v>
      </c>
      <c r="N69" s="249">
        <v>52759</v>
      </c>
      <c r="O69" s="293"/>
      <c r="P69" s="285">
        <f t="shared" si="7"/>
        <v>1.0624160763068944</v>
      </c>
      <c r="Q69" s="325">
        <f t="shared" si="1"/>
        <v>1.2645605765308434</v>
      </c>
      <c r="R69" s="325">
        <f t="shared" si="0"/>
        <v>1.2079078712395257</v>
      </c>
      <c r="S69" s="282"/>
      <c r="T69" s="286">
        <f>IFERROR((L69/$G$69),"No Programado")</f>
        <v>0.25927139596375059</v>
      </c>
      <c r="U69" s="287">
        <f>IFERROR((L69+M69)/$G$69, "No Programado")</f>
        <v>0.57453275780243618</v>
      </c>
      <c r="V69" s="366">
        <f>IFERROR((M69+N69+L69)/$G$69, "No Programado")</f>
        <v>0.87261294040543291</v>
      </c>
      <c r="W69" s="288"/>
      <c r="X69" s="321" t="s">
        <v>563</v>
      </c>
    </row>
    <row r="70" spans="2:24" ht="252" x14ac:dyDescent="0.25">
      <c r="B70" s="451" t="s">
        <v>180</v>
      </c>
      <c r="C70" s="468" t="s">
        <v>774</v>
      </c>
      <c r="D70" s="453" t="s">
        <v>775</v>
      </c>
      <c r="E70" s="454" t="s">
        <v>254</v>
      </c>
      <c r="F70" s="485" t="s">
        <v>776</v>
      </c>
      <c r="G70" s="252">
        <f t="shared" si="5"/>
        <v>3305</v>
      </c>
      <c r="H70" s="248">
        <v>1110</v>
      </c>
      <c r="I70" s="249">
        <v>626</v>
      </c>
      <c r="J70" s="249">
        <v>733</v>
      </c>
      <c r="K70" s="250">
        <v>836</v>
      </c>
      <c r="L70" s="292">
        <v>1198</v>
      </c>
      <c r="M70" s="249">
        <v>924</v>
      </c>
      <c r="N70" s="249">
        <v>545</v>
      </c>
      <c r="O70" s="293"/>
      <c r="P70" s="285">
        <f t="shared" si="7"/>
        <v>1.0792792792792794</v>
      </c>
      <c r="Q70" s="325">
        <f t="shared" si="1"/>
        <v>1.476038338658147</v>
      </c>
      <c r="R70" s="325">
        <f t="shared" si="0"/>
        <v>0.74351978171896316</v>
      </c>
      <c r="S70" s="282"/>
      <c r="T70" s="286">
        <f>IFERROR((L70/$G$70),"No Programado")</f>
        <v>0.36248108925869893</v>
      </c>
      <c r="U70" s="287">
        <f>IFERROR((L70+M70)/$G$70, "No Programado")</f>
        <v>0.64205748865355516</v>
      </c>
      <c r="V70" s="366">
        <f>IFERROR((M70+N70+L70)/$G$70, "No Programado")</f>
        <v>0.80695915279878971</v>
      </c>
      <c r="W70" s="288"/>
      <c r="X70" s="319" t="s">
        <v>564</v>
      </c>
    </row>
    <row r="71" spans="2:24" ht="198" x14ac:dyDescent="0.25">
      <c r="B71" s="462" t="s">
        <v>181</v>
      </c>
      <c r="C71" s="491" t="s">
        <v>777</v>
      </c>
      <c r="D71" s="482" t="s">
        <v>778</v>
      </c>
      <c r="E71" s="471" t="s">
        <v>254</v>
      </c>
      <c r="F71" s="471" t="s">
        <v>779</v>
      </c>
      <c r="G71" s="253">
        <f>SUM(H71:K71)</f>
        <v>1927</v>
      </c>
      <c r="H71" s="248">
        <v>460</v>
      </c>
      <c r="I71" s="249">
        <v>497</v>
      </c>
      <c r="J71" s="249">
        <v>494</v>
      </c>
      <c r="K71" s="250">
        <v>476</v>
      </c>
      <c r="L71" s="292">
        <v>557</v>
      </c>
      <c r="M71" s="249">
        <v>559</v>
      </c>
      <c r="N71" s="249">
        <v>494</v>
      </c>
      <c r="O71" s="293"/>
      <c r="P71" s="285">
        <f t="shared" si="7"/>
        <v>1.2108695652173913</v>
      </c>
      <c r="Q71" s="325">
        <f t="shared" si="1"/>
        <v>1.124748490945674</v>
      </c>
      <c r="R71" s="325">
        <f t="shared" si="0"/>
        <v>1</v>
      </c>
      <c r="S71" s="282"/>
      <c r="T71" s="286">
        <f>IFERROR((L71/$G$71),"No Programado")</f>
        <v>0.28905033731188373</v>
      </c>
      <c r="U71" s="287">
        <f>IFERROR((L71+M71)/$G$71, "No Programado")</f>
        <v>0.57913855734302022</v>
      </c>
      <c r="V71" s="366">
        <f>IFERROR((M71+N71+L71)/$G$71, "No Programado")</f>
        <v>0.83549558899844323</v>
      </c>
      <c r="W71" s="288"/>
      <c r="X71" s="321" t="s">
        <v>565</v>
      </c>
    </row>
    <row r="72" spans="2:24" ht="198" x14ac:dyDescent="0.25">
      <c r="B72" s="455" t="s">
        <v>181</v>
      </c>
      <c r="C72" s="491" t="s">
        <v>780</v>
      </c>
      <c r="D72" s="482" t="s">
        <v>781</v>
      </c>
      <c r="E72" s="471" t="s">
        <v>254</v>
      </c>
      <c r="F72" s="471" t="s">
        <v>782</v>
      </c>
      <c r="G72" s="253">
        <f t="shared" ref="G72:G87" si="8">SUM(H72:K72)</f>
        <v>21</v>
      </c>
      <c r="H72" s="248">
        <v>8</v>
      </c>
      <c r="I72" s="249">
        <v>3</v>
      </c>
      <c r="J72" s="249">
        <v>4</v>
      </c>
      <c r="K72" s="250">
        <v>6</v>
      </c>
      <c r="L72" s="292">
        <v>6</v>
      </c>
      <c r="M72" s="249">
        <v>7</v>
      </c>
      <c r="N72" s="249">
        <v>3</v>
      </c>
      <c r="O72" s="293"/>
      <c r="P72" s="285">
        <f t="shared" si="7"/>
        <v>0.75</v>
      </c>
      <c r="Q72" s="325">
        <f t="shared" si="1"/>
        <v>2.3333333333333335</v>
      </c>
      <c r="R72" s="325">
        <f t="shared" si="0"/>
        <v>0.75</v>
      </c>
      <c r="S72" s="282"/>
      <c r="T72" s="286">
        <f>IFERROR((L72/$G$72),"No Programado")</f>
        <v>0.2857142857142857</v>
      </c>
      <c r="U72" s="287">
        <f>IFERROR((L72+M72)/$G$72, "No Programado")</f>
        <v>0.61904761904761907</v>
      </c>
      <c r="V72" s="366">
        <f>IFERROR((M72+N72+L72)/$G$72, "No Programado")</f>
        <v>0.76190476190476186</v>
      </c>
      <c r="W72" s="288"/>
      <c r="X72" s="321" t="s">
        <v>566</v>
      </c>
    </row>
    <row r="73" spans="2:24" ht="180" x14ac:dyDescent="0.25">
      <c r="B73" s="462" t="s">
        <v>181</v>
      </c>
      <c r="C73" s="491" t="s">
        <v>783</v>
      </c>
      <c r="D73" s="482" t="s">
        <v>784</v>
      </c>
      <c r="E73" s="471" t="s">
        <v>254</v>
      </c>
      <c r="F73" s="471" t="s">
        <v>785</v>
      </c>
      <c r="G73" s="253">
        <f t="shared" si="8"/>
        <v>14</v>
      </c>
      <c r="H73" s="248">
        <v>2</v>
      </c>
      <c r="I73" s="249">
        <v>5</v>
      </c>
      <c r="J73" s="249">
        <v>4</v>
      </c>
      <c r="K73" s="250">
        <v>3</v>
      </c>
      <c r="L73" s="292">
        <v>3</v>
      </c>
      <c r="M73" s="249">
        <v>6</v>
      </c>
      <c r="N73" s="249">
        <v>4</v>
      </c>
      <c r="O73" s="293"/>
      <c r="P73" s="285">
        <f t="shared" si="7"/>
        <v>1.5</v>
      </c>
      <c r="Q73" s="325">
        <f t="shared" si="1"/>
        <v>1.2</v>
      </c>
      <c r="R73" s="325">
        <f t="shared" si="0"/>
        <v>1</v>
      </c>
      <c r="S73" s="282"/>
      <c r="T73" s="286">
        <f>IFERROR((L73/$G$73),"No Programado")</f>
        <v>0.21428571428571427</v>
      </c>
      <c r="U73" s="287">
        <f>IFERROR((L73+M73)/$G$73, "No Programado")</f>
        <v>0.6428571428571429</v>
      </c>
      <c r="V73" s="366">
        <f>IFERROR((M73+N73+L73)/$G$73, "No Programado")</f>
        <v>0.9285714285714286</v>
      </c>
      <c r="W73" s="288"/>
      <c r="X73" s="321" t="s">
        <v>567</v>
      </c>
    </row>
    <row r="74" spans="2:24" ht="198" x14ac:dyDescent="0.25">
      <c r="B74" s="511" t="s">
        <v>186</v>
      </c>
      <c r="C74" s="512" t="s">
        <v>786</v>
      </c>
      <c r="D74" s="513" t="s">
        <v>787</v>
      </c>
      <c r="E74" s="514" t="s">
        <v>254</v>
      </c>
      <c r="F74" s="514" t="s">
        <v>738</v>
      </c>
      <c r="G74" s="252">
        <f t="shared" ref="G74:G76" si="9">SUM(H74:K74)</f>
        <v>8130</v>
      </c>
      <c r="H74" s="248">
        <v>2700</v>
      </c>
      <c r="I74" s="249">
        <v>1500</v>
      </c>
      <c r="J74" s="249">
        <v>1580</v>
      </c>
      <c r="K74" s="250">
        <v>2350</v>
      </c>
      <c r="L74" s="292">
        <v>2432</v>
      </c>
      <c r="M74" s="249">
        <v>2074</v>
      </c>
      <c r="N74" s="249">
        <v>1023</v>
      </c>
      <c r="O74" s="293"/>
      <c r="P74" s="285">
        <f t="shared" si="7"/>
        <v>0.90074074074074073</v>
      </c>
      <c r="Q74" s="325">
        <f t="shared" si="1"/>
        <v>1.3826666666666667</v>
      </c>
      <c r="R74" s="287">
        <f t="shared" si="0"/>
        <v>0.64746835443037976</v>
      </c>
      <c r="S74" s="282"/>
      <c r="T74" s="286">
        <f>IFERROR((L74/$G$74),"No Programado")</f>
        <v>0.2991389913899139</v>
      </c>
      <c r="U74" s="287">
        <f>IFERROR((L74+M74)/$G$74, "No Programado")</f>
        <v>0.5542435424354244</v>
      </c>
      <c r="V74" s="366">
        <f>IFERROR((M74+N74+L74)/$G$74, "No Programado")</f>
        <v>0.68007380073800738</v>
      </c>
      <c r="W74" s="288"/>
      <c r="X74" s="319" t="s">
        <v>568</v>
      </c>
    </row>
    <row r="75" spans="2:24" ht="216" x14ac:dyDescent="0.25">
      <c r="B75" s="493" t="s">
        <v>188</v>
      </c>
      <c r="C75" s="466" t="s">
        <v>788</v>
      </c>
      <c r="D75" s="463" t="s">
        <v>789</v>
      </c>
      <c r="E75" s="464" t="s">
        <v>254</v>
      </c>
      <c r="F75" s="464" t="s">
        <v>790</v>
      </c>
      <c r="G75" s="271">
        <f t="shared" si="8"/>
        <v>15</v>
      </c>
      <c r="H75" s="248">
        <v>3</v>
      </c>
      <c r="I75" s="249">
        <v>3</v>
      </c>
      <c r="J75" s="249">
        <v>4</v>
      </c>
      <c r="K75" s="250">
        <v>5</v>
      </c>
      <c r="L75" s="292">
        <v>4</v>
      </c>
      <c r="M75" s="249">
        <v>4</v>
      </c>
      <c r="N75" s="249">
        <v>4</v>
      </c>
      <c r="O75" s="293"/>
      <c r="P75" s="285">
        <f t="shared" si="7"/>
        <v>1.3333333333333333</v>
      </c>
      <c r="Q75" s="325">
        <f>IFERROR((M75/I75),"100%")</f>
        <v>1.3333333333333333</v>
      </c>
      <c r="R75" s="325">
        <f t="shared" si="0"/>
        <v>1</v>
      </c>
      <c r="S75" s="282"/>
      <c r="T75" s="286">
        <f>IFERROR((L75/$G$75),"No Programado")</f>
        <v>0.26666666666666666</v>
      </c>
      <c r="U75" s="287">
        <f>IFERROR((L75+M75)/$G$75, "No Programado")</f>
        <v>0.53333333333333333</v>
      </c>
      <c r="V75" s="366">
        <f>IFERROR((M75+N75+L75)/$G$75, "No Programado")</f>
        <v>0.8</v>
      </c>
      <c r="W75" s="288"/>
      <c r="X75" s="321" t="s">
        <v>569</v>
      </c>
    </row>
    <row r="76" spans="2:24" ht="306" x14ac:dyDescent="0.25">
      <c r="B76" s="515" t="s">
        <v>190</v>
      </c>
      <c r="C76" s="516" t="s">
        <v>791</v>
      </c>
      <c r="D76" s="517" t="s">
        <v>792</v>
      </c>
      <c r="E76" s="518" t="s">
        <v>254</v>
      </c>
      <c r="F76" s="519" t="s">
        <v>793</v>
      </c>
      <c r="G76" s="252">
        <f t="shared" si="9"/>
        <v>2350</v>
      </c>
      <c r="H76" s="248">
        <v>550</v>
      </c>
      <c r="I76" s="249">
        <v>700</v>
      </c>
      <c r="J76" s="249">
        <v>650</v>
      </c>
      <c r="K76" s="250">
        <v>450</v>
      </c>
      <c r="L76" s="292">
        <v>450</v>
      </c>
      <c r="M76" s="249">
        <v>585</v>
      </c>
      <c r="N76" s="249">
        <v>638</v>
      </c>
      <c r="O76" s="293"/>
      <c r="P76" s="285">
        <f t="shared" si="7"/>
        <v>0.81818181818181823</v>
      </c>
      <c r="Q76" s="325">
        <f t="shared" si="1"/>
        <v>0.83571428571428574</v>
      </c>
      <c r="R76" s="325">
        <f t="shared" si="0"/>
        <v>0.98153846153846158</v>
      </c>
      <c r="S76" s="282"/>
      <c r="T76" s="286">
        <f>IFERROR((L76/$G$76),"No Programado")</f>
        <v>0.19148936170212766</v>
      </c>
      <c r="U76" s="287">
        <f>IFERROR((L76+M76)/$G$76, "No Programado")</f>
        <v>0.44042553191489364</v>
      </c>
      <c r="V76" s="366">
        <f>IFERROR((M76+N76+L76)/$G$76, "No Programado")</f>
        <v>0.71191489361702132</v>
      </c>
      <c r="W76" s="288"/>
      <c r="X76" s="319" t="s">
        <v>570</v>
      </c>
    </row>
    <row r="77" spans="2:24" ht="234" x14ac:dyDescent="0.25">
      <c r="B77" s="520" t="s">
        <v>192</v>
      </c>
      <c r="C77" s="521" t="s">
        <v>794</v>
      </c>
      <c r="D77" s="522" t="s">
        <v>795</v>
      </c>
      <c r="E77" s="523" t="s">
        <v>254</v>
      </c>
      <c r="F77" s="524" t="s">
        <v>796</v>
      </c>
      <c r="G77" s="271">
        <f t="shared" si="8"/>
        <v>350</v>
      </c>
      <c r="H77" s="248">
        <v>75</v>
      </c>
      <c r="I77" s="249">
        <v>100</v>
      </c>
      <c r="J77" s="249">
        <v>90</v>
      </c>
      <c r="K77" s="250">
        <v>85</v>
      </c>
      <c r="L77" s="292">
        <v>71</v>
      </c>
      <c r="M77" s="249">
        <v>85</v>
      </c>
      <c r="N77" s="249">
        <v>90</v>
      </c>
      <c r="O77" s="293"/>
      <c r="P77" s="285">
        <f t="shared" si="7"/>
        <v>0.94666666666666666</v>
      </c>
      <c r="Q77" s="325">
        <f t="shared" si="1"/>
        <v>0.85</v>
      </c>
      <c r="R77" s="325">
        <f t="shared" si="0"/>
        <v>1</v>
      </c>
      <c r="S77" s="282"/>
      <c r="T77" s="286">
        <f>IFERROR((L77/$G$77),"No Programado")</f>
        <v>0.20285714285714285</v>
      </c>
      <c r="U77" s="287">
        <f>IFERROR((L77+M77)/$G$77, "No Programado")</f>
        <v>0.44571428571428573</v>
      </c>
      <c r="V77" s="366">
        <f>IFERROR((M77+N77+L77)/$G$77, "No Programado")</f>
        <v>0.70285714285714285</v>
      </c>
      <c r="W77" s="288"/>
      <c r="X77" s="321" t="s">
        <v>571</v>
      </c>
    </row>
    <row r="78" spans="2:24" ht="198" x14ac:dyDescent="0.25">
      <c r="B78" s="525" t="s">
        <v>192</v>
      </c>
      <c r="C78" s="526" t="s">
        <v>797</v>
      </c>
      <c r="D78" s="526" t="s">
        <v>798</v>
      </c>
      <c r="E78" s="527" t="s">
        <v>254</v>
      </c>
      <c r="F78" s="528" t="s">
        <v>799</v>
      </c>
      <c r="G78" s="271">
        <f t="shared" si="8"/>
        <v>3</v>
      </c>
      <c r="H78" s="248">
        <v>1</v>
      </c>
      <c r="I78" s="249">
        <v>1</v>
      </c>
      <c r="J78" s="249">
        <v>0</v>
      </c>
      <c r="K78" s="250">
        <v>1</v>
      </c>
      <c r="L78" s="292">
        <v>1</v>
      </c>
      <c r="M78" s="249">
        <v>0</v>
      </c>
      <c r="N78" s="249">
        <v>1</v>
      </c>
      <c r="O78" s="293"/>
      <c r="P78" s="285">
        <f t="shared" si="7"/>
        <v>1</v>
      </c>
      <c r="Q78" s="325">
        <f t="shared" si="1"/>
        <v>0</v>
      </c>
      <c r="R78" s="325" t="str">
        <f t="shared" si="1"/>
        <v>100%</v>
      </c>
      <c r="S78" s="282"/>
      <c r="T78" s="286">
        <f>IFERROR((L78/$G$78),"No Programado")</f>
        <v>0.33333333333333331</v>
      </c>
      <c r="U78" s="287">
        <f>IFERROR((L78+M78)/$G$78, "No Programado")</f>
        <v>0.33333333333333331</v>
      </c>
      <c r="V78" s="366">
        <f>IFERROR((M78+N78+L78)/$G$78, "No Programado")</f>
        <v>0.66666666666666663</v>
      </c>
      <c r="W78" s="288"/>
      <c r="X78" s="321" t="s">
        <v>572</v>
      </c>
    </row>
    <row r="79" spans="2:24" ht="180" x14ac:dyDescent="0.25">
      <c r="B79" s="529" t="s">
        <v>196</v>
      </c>
      <c r="C79" s="530" t="s">
        <v>800</v>
      </c>
      <c r="D79" s="501" t="s">
        <v>801</v>
      </c>
      <c r="E79" s="502" t="s">
        <v>254</v>
      </c>
      <c r="F79" s="503" t="s">
        <v>802</v>
      </c>
      <c r="G79" s="252">
        <f t="shared" ref="G79" si="10">SUM(H79:K79)</f>
        <v>12715</v>
      </c>
      <c r="H79" s="248">
        <v>3300</v>
      </c>
      <c r="I79" s="249">
        <v>3100</v>
      </c>
      <c r="J79" s="249">
        <v>2800</v>
      </c>
      <c r="K79" s="250">
        <v>3515</v>
      </c>
      <c r="L79" s="292">
        <v>3584</v>
      </c>
      <c r="M79" s="249">
        <v>4454</v>
      </c>
      <c r="N79" s="249">
        <v>2315</v>
      </c>
      <c r="O79" s="293"/>
      <c r="P79" s="285">
        <f t="shared" si="7"/>
        <v>1.0860606060606062</v>
      </c>
      <c r="Q79" s="325">
        <f t="shared" ref="Q79:R108" si="11">IFERROR((M79/I79),"100%")</f>
        <v>1.4367741935483871</v>
      </c>
      <c r="R79" s="325">
        <f t="shared" si="11"/>
        <v>0.82678571428571423</v>
      </c>
      <c r="S79" s="282"/>
      <c r="T79" s="286">
        <f>IFERROR((L79/$G$79),"No Programado")</f>
        <v>0.28187180495477782</v>
      </c>
      <c r="U79" s="287">
        <f>IFERROR((L79+M79)/$G$79, "No Programado")</f>
        <v>0.63216673220605579</v>
      </c>
      <c r="V79" s="366">
        <f>IFERROR((M79+N79+L79)/$G$79, "No Programado")</f>
        <v>0.81423515532835233</v>
      </c>
      <c r="W79" s="288"/>
      <c r="X79" s="319" t="s">
        <v>573</v>
      </c>
    </row>
    <row r="80" spans="2:24" ht="180" x14ac:dyDescent="0.25">
      <c r="B80" s="504" t="s">
        <v>197</v>
      </c>
      <c r="C80" s="505" t="s">
        <v>803</v>
      </c>
      <c r="D80" s="506" t="s">
        <v>804</v>
      </c>
      <c r="E80" s="507" t="s">
        <v>254</v>
      </c>
      <c r="F80" s="508" t="s">
        <v>805</v>
      </c>
      <c r="G80" s="271">
        <f t="shared" si="8"/>
        <v>15</v>
      </c>
      <c r="H80" s="248">
        <v>4</v>
      </c>
      <c r="I80" s="249">
        <v>4</v>
      </c>
      <c r="J80" s="249">
        <v>4</v>
      </c>
      <c r="K80" s="250">
        <v>3</v>
      </c>
      <c r="L80" s="292">
        <v>4</v>
      </c>
      <c r="M80" s="249">
        <v>5</v>
      </c>
      <c r="N80" s="249">
        <v>3</v>
      </c>
      <c r="O80" s="293"/>
      <c r="P80" s="285">
        <f t="shared" si="7"/>
        <v>1</v>
      </c>
      <c r="Q80" s="325">
        <f t="shared" si="11"/>
        <v>1.25</v>
      </c>
      <c r="R80" s="325">
        <f t="shared" si="11"/>
        <v>0.75</v>
      </c>
      <c r="S80" s="282"/>
      <c r="T80" s="286">
        <f>IFERROR((L80/$G$80),"No Programado")</f>
        <v>0.26666666666666666</v>
      </c>
      <c r="U80" s="287">
        <f>IFERROR((L80+M80)/$G$80, "No Programado")</f>
        <v>0.6</v>
      </c>
      <c r="V80" s="366">
        <f>IFERROR((M80+N80+L80)/$G$80, "No Programado")</f>
        <v>0.8</v>
      </c>
      <c r="W80" s="288"/>
      <c r="X80" s="321" t="s">
        <v>574</v>
      </c>
    </row>
    <row r="81" spans="2:24" ht="216" x14ac:dyDescent="0.25">
      <c r="B81" s="504" t="s">
        <v>197</v>
      </c>
      <c r="C81" s="505" t="s">
        <v>806</v>
      </c>
      <c r="D81" s="506" t="s">
        <v>807</v>
      </c>
      <c r="E81" s="507" t="s">
        <v>254</v>
      </c>
      <c r="F81" s="508" t="s">
        <v>808</v>
      </c>
      <c r="G81" s="271">
        <f t="shared" si="8"/>
        <v>20</v>
      </c>
      <c r="H81" s="248">
        <v>10</v>
      </c>
      <c r="I81" s="249">
        <v>4</v>
      </c>
      <c r="J81" s="249">
        <v>3</v>
      </c>
      <c r="K81" s="250">
        <v>3</v>
      </c>
      <c r="L81" s="292">
        <v>19</v>
      </c>
      <c r="M81" s="249">
        <v>3</v>
      </c>
      <c r="N81" s="249">
        <v>0</v>
      </c>
      <c r="O81" s="293"/>
      <c r="P81" s="285">
        <f t="shared" si="7"/>
        <v>1.9</v>
      </c>
      <c r="Q81" s="325">
        <f t="shared" si="11"/>
        <v>0.75</v>
      </c>
      <c r="R81" s="325">
        <f t="shared" si="11"/>
        <v>0</v>
      </c>
      <c r="S81" s="282"/>
      <c r="T81" s="286">
        <f>IFERROR((L81/$G$81),"No Programado")</f>
        <v>0.95</v>
      </c>
      <c r="U81" s="287">
        <f>IFERROR((L81+M81)/$G$81, "No Programado")</f>
        <v>1.1000000000000001</v>
      </c>
      <c r="V81" s="366">
        <f>IFERROR((M81+N81+L81)/$G$81, "No Programado")</f>
        <v>1.1000000000000001</v>
      </c>
      <c r="W81" s="288"/>
      <c r="X81" s="321" t="s">
        <v>575</v>
      </c>
    </row>
    <row r="82" spans="2:24" ht="198" x14ac:dyDescent="0.25">
      <c r="B82" s="455" t="s">
        <v>200</v>
      </c>
      <c r="C82" s="531" t="s">
        <v>809</v>
      </c>
      <c r="D82" s="531" t="s">
        <v>810</v>
      </c>
      <c r="E82" s="457" t="s">
        <v>254</v>
      </c>
      <c r="F82" s="254" t="s">
        <v>811</v>
      </c>
      <c r="G82" s="271">
        <f t="shared" si="8"/>
        <v>798</v>
      </c>
      <c r="H82" s="248">
        <v>240</v>
      </c>
      <c r="I82" s="249">
        <v>228</v>
      </c>
      <c r="J82" s="249">
        <v>120</v>
      </c>
      <c r="K82" s="250">
        <v>210</v>
      </c>
      <c r="L82" s="292">
        <v>188</v>
      </c>
      <c r="M82" s="249">
        <v>207</v>
      </c>
      <c r="N82" s="249">
        <v>120</v>
      </c>
      <c r="O82" s="293"/>
      <c r="P82" s="285">
        <f t="shared" si="7"/>
        <v>0.78333333333333333</v>
      </c>
      <c r="Q82" s="325">
        <f t="shared" si="11"/>
        <v>0.90789473684210531</v>
      </c>
      <c r="R82" s="325">
        <f t="shared" si="11"/>
        <v>1</v>
      </c>
      <c r="S82" s="282"/>
      <c r="T82" s="286">
        <f>IFERROR((L82/$G$82),"No Programado")</f>
        <v>0.23558897243107768</v>
      </c>
      <c r="U82" s="287">
        <f>IFERROR((L82+M82)/$G$82, "No Programado")</f>
        <v>0.4949874686716792</v>
      </c>
      <c r="V82" s="366">
        <f>IFERROR((M82+N82+L82)/$G$82, "No Programado")</f>
        <v>0.64536340852130325</v>
      </c>
      <c r="W82" s="288"/>
      <c r="X82" s="321" t="s">
        <v>576</v>
      </c>
    </row>
    <row r="83" spans="2:24" ht="198" x14ac:dyDescent="0.25">
      <c r="B83" s="455" t="s">
        <v>197</v>
      </c>
      <c r="C83" s="443" t="s">
        <v>812</v>
      </c>
      <c r="D83" s="465" t="s">
        <v>813</v>
      </c>
      <c r="E83" s="532" t="s">
        <v>254</v>
      </c>
      <c r="F83" s="532" t="s">
        <v>814</v>
      </c>
      <c r="G83" s="271">
        <f t="shared" si="8"/>
        <v>6</v>
      </c>
      <c r="H83" s="248">
        <v>0</v>
      </c>
      <c r="I83" s="249">
        <v>1</v>
      </c>
      <c r="J83" s="249">
        <v>4</v>
      </c>
      <c r="K83" s="250">
        <v>1</v>
      </c>
      <c r="L83" s="292" t="s">
        <v>25</v>
      </c>
      <c r="M83" s="249">
        <v>1</v>
      </c>
      <c r="N83" s="249">
        <v>4</v>
      </c>
      <c r="O83" s="293"/>
      <c r="P83" s="283" t="s">
        <v>25</v>
      </c>
      <c r="Q83" s="325">
        <f t="shared" si="11"/>
        <v>1</v>
      </c>
      <c r="R83" s="325">
        <f t="shared" si="11"/>
        <v>1</v>
      </c>
      <c r="S83" s="282"/>
      <c r="T83" s="283" t="s">
        <v>25</v>
      </c>
      <c r="U83" s="287">
        <f>IFERROR((M83)/$G$83, "No Programado")</f>
        <v>0.16666666666666666</v>
      </c>
      <c r="V83" s="366">
        <f>IFERROR((M83+N83)/$G$83, "No Programado")</f>
        <v>0.83333333333333337</v>
      </c>
      <c r="W83" s="288"/>
      <c r="X83" s="321" t="s">
        <v>577</v>
      </c>
    </row>
    <row r="84" spans="2:24" ht="180" x14ac:dyDescent="0.25">
      <c r="B84" s="499" t="s">
        <v>203</v>
      </c>
      <c r="C84" s="500" t="s">
        <v>815</v>
      </c>
      <c r="D84" s="501" t="s">
        <v>816</v>
      </c>
      <c r="E84" s="502" t="s">
        <v>254</v>
      </c>
      <c r="F84" s="503" t="s">
        <v>817</v>
      </c>
      <c r="G84" s="252">
        <f t="shared" ref="G84" si="12">SUM(H84:K84)</f>
        <v>3430000</v>
      </c>
      <c r="H84" s="248">
        <v>932500</v>
      </c>
      <c r="I84" s="249">
        <v>932500</v>
      </c>
      <c r="J84" s="249">
        <v>632500</v>
      </c>
      <c r="K84" s="250">
        <v>932500</v>
      </c>
      <c r="L84" s="292">
        <v>612507</v>
      </c>
      <c r="M84" s="249">
        <v>750971</v>
      </c>
      <c r="N84" s="249">
        <v>736392</v>
      </c>
      <c r="O84" s="293"/>
      <c r="P84" s="286">
        <f t="shared" si="7"/>
        <v>0.65684396782841825</v>
      </c>
      <c r="Q84" s="325">
        <f t="shared" si="11"/>
        <v>0.80533083109919568</v>
      </c>
      <c r="R84" s="325">
        <f t="shared" si="11"/>
        <v>1.1642561264822135</v>
      </c>
      <c r="S84" s="282"/>
      <c r="T84" s="286">
        <f>IFERROR((L84/$G$84),"No Programado")</f>
        <v>0.17857346938775509</v>
      </c>
      <c r="U84" s="287">
        <f>IFERROR((L84+M84)/$G$84, "No Programado")</f>
        <v>0.39751545189504373</v>
      </c>
      <c r="V84" s="366">
        <f>IFERROR((M84+N84+L84)/$G$84, "No Programado")</f>
        <v>0.61220699708454807</v>
      </c>
      <c r="W84" s="288"/>
      <c r="X84" s="319" t="s">
        <v>578</v>
      </c>
    </row>
    <row r="85" spans="2:24" ht="180" x14ac:dyDescent="0.25">
      <c r="B85" s="504" t="s">
        <v>206</v>
      </c>
      <c r="C85" s="505" t="s">
        <v>818</v>
      </c>
      <c r="D85" s="506" t="s">
        <v>819</v>
      </c>
      <c r="E85" s="507" t="s">
        <v>254</v>
      </c>
      <c r="F85" s="508" t="s">
        <v>820</v>
      </c>
      <c r="G85" s="271">
        <f t="shared" si="8"/>
        <v>3300000</v>
      </c>
      <c r="H85" s="248">
        <v>900000</v>
      </c>
      <c r="I85" s="249">
        <v>900000</v>
      </c>
      <c r="J85" s="249">
        <v>600000</v>
      </c>
      <c r="K85" s="250">
        <v>900000</v>
      </c>
      <c r="L85" s="292">
        <v>589300</v>
      </c>
      <c r="M85" s="249">
        <v>720560</v>
      </c>
      <c r="N85" s="249">
        <v>707760</v>
      </c>
      <c r="O85" s="293"/>
      <c r="P85" s="286">
        <f t="shared" si="7"/>
        <v>0.65477777777777779</v>
      </c>
      <c r="Q85" s="325">
        <f t="shared" si="11"/>
        <v>0.80062222222222224</v>
      </c>
      <c r="R85" s="325">
        <f t="shared" si="11"/>
        <v>1.1796</v>
      </c>
      <c r="S85" s="282"/>
      <c r="T85" s="286">
        <f>IFERROR((L85/$G$85),"No Programado")</f>
        <v>0.17857575757575758</v>
      </c>
      <c r="U85" s="287">
        <f>IFERROR((L85+M85)/$G$85, "No Programado")</f>
        <v>0.39692727272727274</v>
      </c>
      <c r="V85" s="366">
        <f>IFERROR((M85+N85+L85)/$G$85, "No Programado")</f>
        <v>0.61140000000000005</v>
      </c>
      <c r="W85" s="288"/>
      <c r="X85" s="321" t="s">
        <v>579</v>
      </c>
    </row>
    <row r="86" spans="2:24" ht="180" x14ac:dyDescent="0.25">
      <c r="B86" s="504" t="s">
        <v>206</v>
      </c>
      <c r="C86" s="505" t="s">
        <v>821</v>
      </c>
      <c r="D86" s="505" t="s">
        <v>822</v>
      </c>
      <c r="E86" s="508" t="s">
        <v>254</v>
      </c>
      <c r="F86" s="508" t="s">
        <v>820</v>
      </c>
      <c r="G86" s="271">
        <f t="shared" si="8"/>
        <v>114000</v>
      </c>
      <c r="H86" s="248">
        <v>28500</v>
      </c>
      <c r="I86" s="249">
        <v>28500</v>
      </c>
      <c r="J86" s="249">
        <v>28500</v>
      </c>
      <c r="K86" s="250">
        <v>28500</v>
      </c>
      <c r="L86" s="292">
        <v>20560</v>
      </c>
      <c r="M86" s="249">
        <v>27431</v>
      </c>
      <c r="N86" s="249">
        <v>25068</v>
      </c>
      <c r="O86" s="293"/>
      <c r="P86" s="285">
        <f t="shared" si="7"/>
        <v>0.72140350877192982</v>
      </c>
      <c r="Q86" s="325">
        <f t="shared" si="11"/>
        <v>0.9624912280701754</v>
      </c>
      <c r="R86" s="325">
        <f t="shared" si="11"/>
        <v>0.87957894736842102</v>
      </c>
      <c r="S86" s="282"/>
      <c r="T86" s="286">
        <f>IFERROR((L86/$G$86),"No Programado")</f>
        <v>0.18035087719298246</v>
      </c>
      <c r="U86" s="287">
        <f>IFERROR((L86+M86)/$G$86, "No Programado")</f>
        <v>0.42097368421052633</v>
      </c>
      <c r="V86" s="366">
        <f>IFERROR((M86+N86+L86)/$G$86, "No Programado")</f>
        <v>0.64086842105263153</v>
      </c>
      <c r="W86" s="288"/>
      <c r="X86" s="321" t="s">
        <v>580</v>
      </c>
    </row>
    <row r="87" spans="2:24" ht="198" x14ac:dyDescent="0.25">
      <c r="B87" s="504" t="s">
        <v>206</v>
      </c>
      <c r="C87" s="505" t="s">
        <v>823</v>
      </c>
      <c r="D87" s="505" t="s">
        <v>824</v>
      </c>
      <c r="E87" s="507" t="s">
        <v>254</v>
      </c>
      <c r="F87" s="508" t="s">
        <v>825</v>
      </c>
      <c r="G87" s="271">
        <f t="shared" si="8"/>
        <v>16000</v>
      </c>
      <c r="H87" s="248">
        <v>4000</v>
      </c>
      <c r="I87" s="249">
        <v>4000</v>
      </c>
      <c r="J87" s="249">
        <v>4000</v>
      </c>
      <c r="K87" s="250">
        <v>4000</v>
      </c>
      <c r="L87" s="292">
        <v>2647</v>
      </c>
      <c r="M87" s="249">
        <v>2990</v>
      </c>
      <c r="N87" s="249">
        <v>3564</v>
      </c>
      <c r="O87" s="293"/>
      <c r="P87" s="286">
        <f t="shared" si="7"/>
        <v>0.66174999999999995</v>
      </c>
      <c r="Q87" s="325">
        <f t="shared" si="11"/>
        <v>0.74750000000000005</v>
      </c>
      <c r="R87" s="325">
        <f t="shared" si="11"/>
        <v>0.89100000000000001</v>
      </c>
      <c r="S87" s="282"/>
      <c r="T87" s="286">
        <f>IFERROR((L87/$G$87),"No Programado")</f>
        <v>0.16543749999999999</v>
      </c>
      <c r="U87" s="287">
        <f>IFERROR((L87+M87)/$G$87, "No Programado")</f>
        <v>0.35231249999999997</v>
      </c>
      <c r="V87" s="366">
        <f>IFERROR((M87+N87+L87)/$G$87, "No Programado")</f>
        <v>0.57506250000000003</v>
      </c>
      <c r="W87" s="288"/>
      <c r="X87" s="321" t="s">
        <v>581</v>
      </c>
    </row>
    <row r="88" spans="2:24" ht="198" x14ac:dyDescent="0.25">
      <c r="B88" s="451" t="s">
        <v>212</v>
      </c>
      <c r="C88" s="533" t="s">
        <v>826</v>
      </c>
      <c r="D88" s="534" t="s">
        <v>827</v>
      </c>
      <c r="E88" s="535" t="s">
        <v>254</v>
      </c>
      <c r="F88" s="536" t="s">
        <v>828</v>
      </c>
      <c r="G88" s="272">
        <f>SUM(H88:K88)</f>
        <v>21284</v>
      </c>
      <c r="H88" s="248">
        <v>5161</v>
      </c>
      <c r="I88" s="249">
        <v>5086</v>
      </c>
      <c r="J88" s="249">
        <v>5556</v>
      </c>
      <c r="K88" s="250">
        <v>5481</v>
      </c>
      <c r="L88" s="292">
        <v>5922</v>
      </c>
      <c r="M88" s="249">
        <v>5164</v>
      </c>
      <c r="N88" s="249">
        <v>5410</v>
      </c>
      <c r="O88" s="293"/>
      <c r="P88" s="285">
        <f t="shared" si="7"/>
        <v>1.1474520441774849</v>
      </c>
      <c r="Q88" s="325">
        <f t="shared" si="11"/>
        <v>1.015336217066457</v>
      </c>
      <c r="R88" s="325">
        <f t="shared" si="11"/>
        <v>0.97372210223182143</v>
      </c>
      <c r="S88" s="282"/>
      <c r="T88" s="286">
        <f>IFERROR((L88/$G$88),"No Programado")</f>
        <v>0.27823717346363463</v>
      </c>
      <c r="U88" s="287">
        <f>IFERROR((L88+M88)/$G$88, "No Programado")</f>
        <v>0.52086074046231912</v>
      </c>
      <c r="V88" s="366">
        <f>IFERROR((M88+N88+L88)/$G$88, "No Programado")</f>
        <v>0.77504228528472097</v>
      </c>
      <c r="W88" s="288"/>
      <c r="X88" s="319" t="s">
        <v>582</v>
      </c>
    </row>
    <row r="89" spans="2:24" ht="180" x14ac:dyDescent="0.25">
      <c r="B89" s="455" t="s">
        <v>213</v>
      </c>
      <c r="C89" s="472" t="s">
        <v>829</v>
      </c>
      <c r="D89" s="537" t="s">
        <v>830</v>
      </c>
      <c r="E89" s="532" t="s">
        <v>254</v>
      </c>
      <c r="F89" s="532" t="s">
        <v>831</v>
      </c>
      <c r="G89" s="273">
        <f>SUM(H89:K89)</f>
        <v>10746</v>
      </c>
      <c r="H89" s="248">
        <v>2687</v>
      </c>
      <c r="I89" s="249">
        <v>2687</v>
      </c>
      <c r="J89" s="249">
        <v>2686</v>
      </c>
      <c r="K89" s="250">
        <v>2686</v>
      </c>
      <c r="L89" s="292">
        <v>2705</v>
      </c>
      <c r="M89" s="249">
        <v>2374</v>
      </c>
      <c r="N89" s="249">
        <v>3025</v>
      </c>
      <c r="O89" s="293"/>
      <c r="P89" s="285">
        <f t="shared" si="7"/>
        <v>1.0066989207294381</v>
      </c>
      <c r="Q89" s="325">
        <f t="shared" si="11"/>
        <v>0.88351321176032749</v>
      </c>
      <c r="R89" s="325">
        <f t="shared" si="11"/>
        <v>1.126209977661951</v>
      </c>
      <c r="S89" s="282"/>
      <c r="T89" s="286">
        <f>IFERROR((L89/$G$89),"No Programado")</f>
        <v>0.25172157081704821</v>
      </c>
      <c r="U89" s="287">
        <f>IFERROR((L89+M89)/$G$89, "No Programado")</f>
        <v>0.47264098269123395</v>
      </c>
      <c r="V89" s="366">
        <f>IFERROR((M89+N89+L89)/$G$89, "No Programado")</f>
        <v>0.75414107574911593</v>
      </c>
      <c r="W89" s="288"/>
      <c r="X89" s="321" t="s">
        <v>583</v>
      </c>
    </row>
    <row r="90" spans="2:24" ht="180" x14ac:dyDescent="0.25">
      <c r="B90" s="462" t="s">
        <v>214</v>
      </c>
      <c r="C90" s="466" t="s">
        <v>832</v>
      </c>
      <c r="D90" s="473" t="s">
        <v>833</v>
      </c>
      <c r="E90" s="538" t="s">
        <v>254</v>
      </c>
      <c r="F90" s="538" t="s">
        <v>831</v>
      </c>
      <c r="G90" s="273">
        <f t="shared" ref="G90:G91" si="13">SUM(H90:K90)</f>
        <v>1250</v>
      </c>
      <c r="H90" s="248">
        <v>350</v>
      </c>
      <c r="I90" s="249">
        <v>275</v>
      </c>
      <c r="J90" s="249">
        <v>350</v>
      </c>
      <c r="K90" s="250">
        <v>275</v>
      </c>
      <c r="L90" s="292">
        <v>238</v>
      </c>
      <c r="M90" s="249">
        <v>379</v>
      </c>
      <c r="N90" s="249">
        <v>266</v>
      </c>
      <c r="O90" s="293"/>
      <c r="P90" s="286">
        <f t="shared" si="7"/>
        <v>0.68</v>
      </c>
      <c r="Q90" s="325">
        <f t="shared" si="11"/>
        <v>1.3781818181818182</v>
      </c>
      <c r="R90" s="325">
        <f t="shared" si="11"/>
        <v>0.76</v>
      </c>
      <c r="S90" s="282"/>
      <c r="T90" s="286">
        <f>IFERROR((L90/$G$90),"No Programado")</f>
        <v>0.19040000000000001</v>
      </c>
      <c r="U90" s="287">
        <f>IFERROR((L90+M90)/$G$90, "No Programado")</f>
        <v>0.49359999999999998</v>
      </c>
      <c r="V90" s="366">
        <f>IFERROR((M90+N90+L90)/$G$90, "No Programado")</f>
        <v>0.70640000000000003</v>
      </c>
      <c r="W90" s="288"/>
      <c r="X90" s="321" t="s">
        <v>584</v>
      </c>
    </row>
    <row r="91" spans="2:24" ht="180" x14ac:dyDescent="0.25">
      <c r="B91" s="462" t="s">
        <v>215</v>
      </c>
      <c r="C91" s="466" t="s">
        <v>834</v>
      </c>
      <c r="D91" s="473" t="s">
        <v>835</v>
      </c>
      <c r="E91" s="538" t="s">
        <v>254</v>
      </c>
      <c r="F91" s="538" t="s">
        <v>836</v>
      </c>
      <c r="G91" s="273">
        <f t="shared" si="13"/>
        <v>9288</v>
      </c>
      <c r="H91" s="248">
        <v>2124</v>
      </c>
      <c r="I91" s="249">
        <v>2124</v>
      </c>
      <c r="J91" s="249">
        <v>2520</v>
      </c>
      <c r="K91" s="250">
        <v>2520</v>
      </c>
      <c r="L91" s="292">
        <v>2979</v>
      </c>
      <c r="M91" s="249">
        <v>2411</v>
      </c>
      <c r="N91" s="249">
        <v>2119</v>
      </c>
      <c r="O91" s="293"/>
      <c r="P91" s="285">
        <f t="shared" si="7"/>
        <v>1.402542372881356</v>
      </c>
      <c r="Q91" s="325">
        <f t="shared" si="11"/>
        <v>1.1351224105461393</v>
      </c>
      <c r="R91" s="325">
        <f t="shared" si="11"/>
        <v>0.84087301587301588</v>
      </c>
      <c r="S91" s="282"/>
      <c r="T91" s="286">
        <f>IFERROR((L91/$G$91),"No Programado")</f>
        <v>0.32073643410852715</v>
      </c>
      <c r="U91" s="287">
        <f>IFERROR((L91+M91)/$G$91, "No Programado")</f>
        <v>0.58031869078380705</v>
      </c>
      <c r="V91" s="366">
        <f>IFERROR((M91+N91+L91)/$G$91, "No Programado")</f>
        <v>0.80846253229974163</v>
      </c>
      <c r="W91" s="288"/>
      <c r="X91" s="321" t="s">
        <v>585</v>
      </c>
    </row>
    <row r="92" spans="2:24" ht="216" x14ac:dyDescent="0.25">
      <c r="B92" s="451" t="s">
        <v>216</v>
      </c>
      <c r="C92" s="539" t="s">
        <v>837</v>
      </c>
      <c r="D92" s="540" t="s">
        <v>838</v>
      </c>
      <c r="E92" s="541" t="s">
        <v>254</v>
      </c>
      <c r="F92" s="542" t="s">
        <v>839</v>
      </c>
      <c r="G92" s="274">
        <f t="shared" ref="G92:G99" si="14">SUM(H92:K92)</f>
        <v>23255</v>
      </c>
      <c r="H92" s="248">
        <v>5312</v>
      </c>
      <c r="I92" s="249">
        <v>5323</v>
      </c>
      <c r="J92" s="249">
        <v>6315</v>
      </c>
      <c r="K92" s="250">
        <v>6305</v>
      </c>
      <c r="L92" s="292">
        <v>5883</v>
      </c>
      <c r="M92" s="249">
        <v>6223</v>
      </c>
      <c r="N92" s="249">
        <v>6576</v>
      </c>
      <c r="O92" s="293"/>
      <c r="P92" s="285">
        <f t="shared" si="7"/>
        <v>1.1074924698795181</v>
      </c>
      <c r="Q92" s="325">
        <f t="shared" si="11"/>
        <v>1.1690775878264137</v>
      </c>
      <c r="R92" s="325">
        <f t="shared" si="11"/>
        <v>1.0413301662707839</v>
      </c>
      <c r="S92" s="282"/>
      <c r="T92" s="286">
        <f>IFERROR((L92/$G$92),"No Programado")</f>
        <v>0.25297785422489788</v>
      </c>
      <c r="U92" s="287">
        <f>IFERROR((L92+M92)/$G$92, "No Programado")</f>
        <v>0.52057622016770588</v>
      </c>
      <c r="V92" s="366">
        <f>IFERROR((M92+N92+L92)/$G$92, "No Programado")</f>
        <v>0.80335411739410878</v>
      </c>
      <c r="W92" s="288"/>
      <c r="X92" s="319" t="s">
        <v>586</v>
      </c>
    </row>
    <row r="93" spans="2:24" ht="180" x14ac:dyDescent="0.25">
      <c r="B93" s="462" t="s">
        <v>217</v>
      </c>
      <c r="C93" s="543" t="s">
        <v>840</v>
      </c>
      <c r="D93" s="473" t="s">
        <v>841</v>
      </c>
      <c r="E93" s="544" t="s">
        <v>254</v>
      </c>
      <c r="F93" s="544" t="s">
        <v>842</v>
      </c>
      <c r="G93" s="275">
        <f t="shared" si="14"/>
        <v>7240</v>
      </c>
      <c r="H93" s="248">
        <v>1805</v>
      </c>
      <c r="I93" s="249">
        <v>1815</v>
      </c>
      <c r="J93" s="249">
        <v>1815</v>
      </c>
      <c r="K93" s="250">
        <v>1805</v>
      </c>
      <c r="L93" s="292">
        <v>1061</v>
      </c>
      <c r="M93" s="249">
        <v>1235</v>
      </c>
      <c r="N93" s="249">
        <v>1729</v>
      </c>
      <c r="O93" s="293"/>
      <c r="P93" s="286">
        <f t="shared" si="7"/>
        <v>0.5878116343490305</v>
      </c>
      <c r="Q93" s="300">
        <f t="shared" si="11"/>
        <v>0.68044077134986225</v>
      </c>
      <c r="R93" s="325">
        <f t="shared" si="11"/>
        <v>0.95261707988980715</v>
      </c>
      <c r="S93" s="282"/>
      <c r="T93" s="286">
        <f>IFERROR((L93/$G$93),"No Programado")</f>
        <v>0.14654696132596684</v>
      </c>
      <c r="U93" s="287">
        <f>IFERROR((L93+M93)/$G$93, "No Programado")</f>
        <v>0.31712707182320443</v>
      </c>
      <c r="V93" s="366">
        <f>IFERROR((M93+N93+L93)/$G$93, "No Programado")</f>
        <v>0.55593922651933703</v>
      </c>
      <c r="W93" s="288"/>
      <c r="X93" s="321" t="s">
        <v>587</v>
      </c>
    </row>
    <row r="94" spans="2:24" ht="180" x14ac:dyDescent="0.25">
      <c r="B94" s="455" t="s">
        <v>217</v>
      </c>
      <c r="C94" s="466" t="s">
        <v>843</v>
      </c>
      <c r="D94" s="463" t="s">
        <v>844</v>
      </c>
      <c r="E94" s="464" t="s">
        <v>254</v>
      </c>
      <c r="F94" s="471" t="s">
        <v>845</v>
      </c>
      <c r="G94" s="275">
        <f t="shared" si="14"/>
        <v>8300</v>
      </c>
      <c r="H94" s="248" t="s">
        <v>517</v>
      </c>
      <c r="I94" s="249">
        <v>3200</v>
      </c>
      <c r="J94" s="249">
        <v>2550</v>
      </c>
      <c r="K94" s="250">
        <v>2550</v>
      </c>
      <c r="L94" s="292" t="s">
        <v>25</v>
      </c>
      <c r="M94" s="249">
        <v>1601</v>
      </c>
      <c r="N94" s="249">
        <v>2754</v>
      </c>
      <c r="O94" s="293"/>
      <c r="P94" s="283" t="s">
        <v>25</v>
      </c>
      <c r="Q94" s="300">
        <f t="shared" si="11"/>
        <v>0.50031250000000005</v>
      </c>
      <c r="R94" s="325">
        <f t="shared" si="11"/>
        <v>1.08</v>
      </c>
      <c r="S94" s="282"/>
      <c r="T94" s="283" t="s">
        <v>25</v>
      </c>
      <c r="U94" s="287">
        <f>IFERROR((M94)/$G$94, "No Programado")</f>
        <v>0.19289156626506024</v>
      </c>
      <c r="V94" s="366" t="str">
        <f>IFERROR((M94+N94+L94)/$G$94, "No Programado")</f>
        <v>No Programado</v>
      </c>
      <c r="W94" s="288"/>
      <c r="X94" s="321" t="s">
        <v>589</v>
      </c>
    </row>
    <row r="95" spans="2:24" ht="180" x14ac:dyDescent="0.25">
      <c r="B95" s="455" t="s">
        <v>217</v>
      </c>
      <c r="C95" s="466" t="s">
        <v>846</v>
      </c>
      <c r="D95" s="463" t="s">
        <v>847</v>
      </c>
      <c r="E95" s="464" t="s">
        <v>254</v>
      </c>
      <c r="F95" s="471" t="s">
        <v>680</v>
      </c>
      <c r="G95" s="275">
        <f t="shared" si="14"/>
        <v>16015</v>
      </c>
      <c r="H95" s="248">
        <v>3507</v>
      </c>
      <c r="I95" s="249">
        <v>3508</v>
      </c>
      <c r="J95" s="249">
        <v>4500</v>
      </c>
      <c r="K95" s="250">
        <v>4500</v>
      </c>
      <c r="L95" s="292">
        <v>4822</v>
      </c>
      <c r="M95" s="249">
        <v>4988</v>
      </c>
      <c r="N95" s="249">
        <v>4847</v>
      </c>
      <c r="O95" s="293"/>
      <c r="P95" s="285">
        <f t="shared" si="7"/>
        <v>1.3749643570002852</v>
      </c>
      <c r="Q95" s="325">
        <f t="shared" si="11"/>
        <v>1.4218928164196123</v>
      </c>
      <c r="R95" s="325">
        <f t="shared" si="11"/>
        <v>1.0771111111111111</v>
      </c>
      <c r="S95" s="282"/>
      <c r="T95" s="286">
        <f>IFERROR((L95/$G$95),"No Programado")</f>
        <v>0.30109272556977834</v>
      </c>
      <c r="U95" s="287">
        <f>IFERROR((L95+M95)/$G$95, "No Programado")</f>
        <v>0.61255073368716828</v>
      </c>
      <c r="V95" s="366">
        <f>IFERROR((M95+N95+L95)/$G$95, "No Programado")</f>
        <v>0.91520449578520136</v>
      </c>
      <c r="W95" s="288"/>
      <c r="X95" s="321" t="s">
        <v>588</v>
      </c>
    </row>
    <row r="96" spans="2:24" ht="180" x14ac:dyDescent="0.25">
      <c r="B96" s="451" t="s">
        <v>218</v>
      </c>
      <c r="C96" s="533" t="s">
        <v>848</v>
      </c>
      <c r="D96" s="534" t="s">
        <v>849</v>
      </c>
      <c r="E96" s="535" t="s">
        <v>254</v>
      </c>
      <c r="F96" s="545" t="s">
        <v>850</v>
      </c>
      <c r="G96" s="272">
        <f t="shared" si="14"/>
        <v>22</v>
      </c>
      <c r="H96" s="248">
        <v>7</v>
      </c>
      <c r="I96" s="249">
        <v>5</v>
      </c>
      <c r="J96" s="249">
        <v>6</v>
      </c>
      <c r="K96" s="250">
        <v>4</v>
      </c>
      <c r="L96" s="292">
        <v>7</v>
      </c>
      <c r="M96" s="249">
        <v>5</v>
      </c>
      <c r="N96" s="249">
        <v>7</v>
      </c>
      <c r="O96" s="293"/>
      <c r="P96" s="285">
        <f t="shared" si="7"/>
        <v>1</v>
      </c>
      <c r="Q96" s="325">
        <f t="shared" si="11"/>
        <v>1</v>
      </c>
      <c r="R96" s="325">
        <f t="shared" si="11"/>
        <v>1.1666666666666667</v>
      </c>
      <c r="S96" s="282"/>
      <c r="T96" s="286">
        <f>IFERROR((L96/$G$96),"No Programado")</f>
        <v>0.31818181818181818</v>
      </c>
      <c r="U96" s="287">
        <f>IFERROR((L96+M96)/$G$96, "No Programado")</f>
        <v>0.54545454545454541</v>
      </c>
      <c r="V96" s="366">
        <f>IFERROR((M96+N96+L96)/$G$96, "No Programado")</f>
        <v>0.86363636363636365</v>
      </c>
      <c r="W96" s="288"/>
      <c r="X96" s="319" t="s">
        <v>590</v>
      </c>
    </row>
    <row r="97" spans="2:24" ht="180" x14ac:dyDescent="0.25">
      <c r="B97" s="455" t="s">
        <v>221</v>
      </c>
      <c r="C97" s="472" t="s">
        <v>851</v>
      </c>
      <c r="D97" s="537" t="s">
        <v>852</v>
      </c>
      <c r="E97" s="532" t="s">
        <v>254</v>
      </c>
      <c r="F97" s="532" t="s">
        <v>853</v>
      </c>
      <c r="G97" s="275">
        <f t="shared" si="14"/>
        <v>52</v>
      </c>
      <c r="H97" s="248">
        <v>11</v>
      </c>
      <c r="I97" s="249">
        <v>15</v>
      </c>
      <c r="J97" s="249">
        <v>16</v>
      </c>
      <c r="K97" s="250">
        <v>10</v>
      </c>
      <c r="L97" s="292">
        <v>13</v>
      </c>
      <c r="M97" s="249">
        <v>15</v>
      </c>
      <c r="N97" s="249">
        <v>17</v>
      </c>
      <c r="O97" s="293"/>
      <c r="P97" s="285">
        <f t="shared" si="7"/>
        <v>1.1818181818181819</v>
      </c>
      <c r="Q97" s="325">
        <f t="shared" si="11"/>
        <v>1</v>
      </c>
      <c r="R97" s="325">
        <f t="shared" si="11"/>
        <v>1.0625</v>
      </c>
      <c r="S97" s="282"/>
      <c r="T97" s="286">
        <f>IFERROR((L97/$G$97),"No Programado")</f>
        <v>0.25</v>
      </c>
      <c r="U97" s="287">
        <f>IFERROR((L97+M97)/$G$97, "No Programado")</f>
        <v>0.53846153846153844</v>
      </c>
      <c r="V97" s="366">
        <f>IFERROR((M97+N97+L97)/$G$97, "No Programado")</f>
        <v>0.86538461538461542</v>
      </c>
      <c r="W97" s="288"/>
      <c r="X97" s="321" t="s">
        <v>591</v>
      </c>
    </row>
    <row r="98" spans="2:24" ht="198" x14ac:dyDescent="0.25">
      <c r="B98" s="451" t="s">
        <v>224</v>
      </c>
      <c r="C98" s="533" t="s">
        <v>854</v>
      </c>
      <c r="D98" s="534" t="s">
        <v>855</v>
      </c>
      <c r="E98" s="535" t="s">
        <v>254</v>
      </c>
      <c r="F98" s="545" t="s">
        <v>856</v>
      </c>
      <c r="G98" s="272">
        <f t="shared" si="14"/>
        <v>25574</v>
      </c>
      <c r="H98" s="248">
        <v>6350</v>
      </c>
      <c r="I98" s="249">
        <v>6514</v>
      </c>
      <c r="J98" s="249">
        <v>6600</v>
      </c>
      <c r="K98" s="250">
        <v>6110</v>
      </c>
      <c r="L98" s="292">
        <v>5658</v>
      </c>
      <c r="M98" s="249">
        <v>6251</v>
      </c>
      <c r="N98" s="249">
        <v>5198</v>
      </c>
      <c r="O98" s="293"/>
      <c r="P98" s="285">
        <f t="shared" si="7"/>
        <v>0.89102362204724406</v>
      </c>
      <c r="Q98" s="325">
        <f t="shared" si="11"/>
        <v>0.95962542216763891</v>
      </c>
      <c r="R98" s="325">
        <f t="shared" si="11"/>
        <v>0.7875757575757576</v>
      </c>
      <c r="S98" s="282"/>
      <c r="T98" s="286">
        <f>IFERROR((L98/$G$98),"No Programado")</f>
        <v>0.22124032220223663</v>
      </c>
      <c r="U98" s="287">
        <f>IFERROR((L98+M98)/$G$98, "No Programado")</f>
        <v>0.46566825682333618</v>
      </c>
      <c r="V98" s="366">
        <f>IFERROR((M98+N98+L98)/$G$98, "No Programado")</f>
        <v>0.66892156096035038</v>
      </c>
      <c r="W98" s="288"/>
      <c r="X98" s="319" t="s">
        <v>592</v>
      </c>
    </row>
    <row r="99" spans="2:24" ht="198" x14ac:dyDescent="0.25">
      <c r="B99" s="455" t="s">
        <v>227</v>
      </c>
      <c r="C99" s="472" t="s">
        <v>857</v>
      </c>
      <c r="D99" s="537" t="s">
        <v>858</v>
      </c>
      <c r="E99" s="532" t="s">
        <v>254</v>
      </c>
      <c r="F99" s="532" t="s">
        <v>859</v>
      </c>
      <c r="G99" s="273">
        <f t="shared" si="14"/>
        <v>16424</v>
      </c>
      <c r="H99" s="248">
        <v>4211</v>
      </c>
      <c r="I99" s="249">
        <v>4448</v>
      </c>
      <c r="J99" s="249">
        <v>4115</v>
      </c>
      <c r="K99" s="250">
        <v>3650</v>
      </c>
      <c r="L99" s="292">
        <v>3656</v>
      </c>
      <c r="M99" s="249">
        <v>3562</v>
      </c>
      <c r="N99" s="249">
        <v>2835</v>
      </c>
      <c r="O99" s="293"/>
      <c r="P99" s="285">
        <f t="shared" si="7"/>
        <v>0.86820232723818569</v>
      </c>
      <c r="Q99" s="325">
        <f t="shared" si="11"/>
        <v>0.80080935251798557</v>
      </c>
      <c r="R99" s="287">
        <f t="shared" si="11"/>
        <v>0.68894289185905222</v>
      </c>
      <c r="S99" s="282"/>
      <c r="T99" s="286">
        <f>IFERROR((L99/$G$99),"No Programado")</f>
        <v>0.22260107160253287</v>
      </c>
      <c r="U99" s="287">
        <f>IFERROR((L99+M99)/$G$99, "No Programado")</f>
        <v>0.4394788114953726</v>
      </c>
      <c r="V99" s="366">
        <f>IFERROR((M99+N99+L99)/$G$99, "No Programado")</f>
        <v>0.61209206039941544</v>
      </c>
      <c r="W99" s="288"/>
      <c r="X99" s="321" t="s">
        <v>593</v>
      </c>
    </row>
    <row r="100" spans="2:24" ht="180" x14ac:dyDescent="0.25">
      <c r="B100" s="455" t="s">
        <v>227</v>
      </c>
      <c r="C100" s="546" t="s">
        <v>860</v>
      </c>
      <c r="D100" s="537" t="s">
        <v>861</v>
      </c>
      <c r="E100" s="547" t="s">
        <v>255</v>
      </c>
      <c r="F100" s="532" t="s">
        <v>862</v>
      </c>
      <c r="G100" s="273">
        <f t="shared" ref="G100:G101" si="15">SUM(H100:K100)</f>
        <v>720</v>
      </c>
      <c r="H100" s="248">
        <v>165</v>
      </c>
      <c r="I100" s="249">
        <v>185</v>
      </c>
      <c r="J100" s="249">
        <v>205</v>
      </c>
      <c r="K100" s="250">
        <v>165</v>
      </c>
      <c r="L100" s="292">
        <v>140</v>
      </c>
      <c r="M100" s="249">
        <v>176</v>
      </c>
      <c r="N100" s="249">
        <v>158</v>
      </c>
      <c r="O100" s="293"/>
      <c r="P100" s="285">
        <f t="shared" si="7"/>
        <v>0.84848484848484851</v>
      </c>
      <c r="Q100" s="325">
        <f t="shared" si="11"/>
        <v>0.9513513513513514</v>
      </c>
      <c r="R100" s="325">
        <f t="shared" si="11"/>
        <v>0.77073170731707319</v>
      </c>
      <c r="S100" s="282"/>
      <c r="T100" s="286">
        <f>IFERROR((L100/$G$100),"No Programado")</f>
        <v>0.19444444444444445</v>
      </c>
      <c r="U100" s="287">
        <f>IFERROR((L100+M100)/$G$100, "No Programado")</f>
        <v>0.43888888888888888</v>
      </c>
      <c r="V100" s="366">
        <f>IFERROR((M100+N100+L100)/$G$100, "No Programado")</f>
        <v>0.65833333333333333</v>
      </c>
      <c r="W100" s="288"/>
      <c r="X100" s="321" t="s">
        <v>594</v>
      </c>
    </row>
    <row r="101" spans="2:24" ht="180" x14ac:dyDescent="0.25">
      <c r="B101" s="455" t="s">
        <v>227</v>
      </c>
      <c r="C101" s="443" t="s">
        <v>863</v>
      </c>
      <c r="D101" s="465" t="s">
        <v>864</v>
      </c>
      <c r="E101" s="457" t="s">
        <v>254</v>
      </c>
      <c r="F101" s="457" t="s">
        <v>865</v>
      </c>
      <c r="G101" s="273">
        <f t="shared" si="15"/>
        <v>8430</v>
      </c>
      <c r="H101" s="248">
        <v>1974</v>
      </c>
      <c r="I101" s="249">
        <v>1881</v>
      </c>
      <c r="J101" s="249">
        <v>2280</v>
      </c>
      <c r="K101" s="250">
        <v>2295</v>
      </c>
      <c r="L101" s="292">
        <v>1862</v>
      </c>
      <c r="M101" s="249">
        <v>2513</v>
      </c>
      <c r="N101" s="249">
        <v>2205</v>
      </c>
      <c r="O101" s="293"/>
      <c r="P101" s="285">
        <f t="shared" si="7"/>
        <v>0.94326241134751776</v>
      </c>
      <c r="Q101" s="325">
        <f t="shared" si="11"/>
        <v>1.3359914938862307</v>
      </c>
      <c r="R101" s="325">
        <f t="shared" si="11"/>
        <v>0.96710526315789469</v>
      </c>
      <c r="S101" s="282"/>
      <c r="T101" s="286">
        <f>IFERROR((L101/$G$101),"No Programado")</f>
        <v>0.22087781731909845</v>
      </c>
      <c r="U101" s="287">
        <f>IFERROR((L101+M101)/$G$101, "No Programado")</f>
        <v>0.51897983392645319</v>
      </c>
      <c r="V101" s="366">
        <f>IFERROR((M101+N101+L101)/$G$101, "No Programado")</f>
        <v>0.78054567022538557</v>
      </c>
      <c r="W101" s="288"/>
      <c r="X101" s="321" t="s">
        <v>595</v>
      </c>
    </row>
    <row r="102" spans="2:24" ht="234" x14ac:dyDescent="0.25">
      <c r="B102" s="451" t="s">
        <v>224</v>
      </c>
      <c r="C102" s="468" t="s">
        <v>866</v>
      </c>
      <c r="D102" s="453" t="s">
        <v>867</v>
      </c>
      <c r="E102" s="454" t="s">
        <v>254</v>
      </c>
      <c r="F102" s="454" t="s">
        <v>845</v>
      </c>
      <c r="G102" s="252">
        <f>SUM(H102:K102)</f>
        <v>39</v>
      </c>
      <c r="H102" s="248">
        <v>12</v>
      </c>
      <c r="I102" s="249">
        <v>8</v>
      </c>
      <c r="J102" s="249">
        <v>11</v>
      </c>
      <c r="K102" s="250">
        <v>8</v>
      </c>
      <c r="L102" s="292">
        <v>9</v>
      </c>
      <c r="M102" s="249">
        <v>7</v>
      </c>
      <c r="N102" s="249">
        <v>4</v>
      </c>
      <c r="O102" s="293"/>
      <c r="P102" s="285">
        <f t="shared" si="7"/>
        <v>0.75</v>
      </c>
      <c r="Q102" s="325">
        <f t="shared" si="11"/>
        <v>0.875</v>
      </c>
      <c r="R102" s="325">
        <f t="shared" si="11"/>
        <v>0.36363636363636365</v>
      </c>
      <c r="S102" s="282"/>
      <c r="T102" s="286">
        <f>IFERROR((L102/$G$102),"No Programado")</f>
        <v>0.23076923076923078</v>
      </c>
      <c r="U102" s="287">
        <f>IFERROR((L102+M102)/$G$102, "No Programado")</f>
        <v>0.41025641025641024</v>
      </c>
      <c r="V102" s="366">
        <f>IFERROR((M102+N102+L102)/$G$102, "No Programado")</f>
        <v>0.51282051282051277</v>
      </c>
      <c r="W102" s="288"/>
      <c r="X102" s="319" t="s">
        <v>608</v>
      </c>
    </row>
    <row r="103" spans="2:24" ht="180" x14ac:dyDescent="0.25">
      <c r="B103" s="455" t="s">
        <v>227</v>
      </c>
      <c r="C103" s="443" t="s">
        <v>868</v>
      </c>
      <c r="D103" s="465" t="s">
        <v>869</v>
      </c>
      <c r="E103" s="457" t="s">
        <v>254</v>
      </c>
      <c r="F103" s="457" t="s">
        <v>870</v>
      </c>
      <c r="G103" s="253">
        <f>SUM(H103:K103)</f>
        <v>270</v>
      </c>
      <c r="H103" s="248">
        <v>75</v>
      </c>
      <c r="I103" s="249">
        <v>72</v>
      </c>
      <c r="J103" s="249">
        <v>62</v>
      </c>
      <c r="K103" s="250">
        <v>61</v>
      </c>
      <c r="L103" s="292">
        <v>79</v>
      </c>
      <c r="M103" s="249">
        <v>70</v>
      </c>
      <c r="N103" s="249">
        <v>74</v>
      </c>
      <c r="O103" s="293"/>
      <c r="P103" s="285">
        <f t="shared" si="7"/>
        <v>1.0533333333333332</v>
      </c>
      <c r="Q103" s="325">
        <f t="shared" si="11"/>
        <v>0.97222222222222221</v>
      </c>
      <c r="R103" s="325">
        <f t="shared" si="11"/>
        <v>1.1935483870967742</v>
      </c>
      <c r="S103" s="282"/>
      <c r="T103" s="286">
        <f>IFERROR((L103/$G$103),"No Programado")</f>
        <v>0.29259259259259257</v>
      </c>
      <c r="U103" s="287">
        <f>IFERROR((L103+M103)/$G$103, "No Programado")</f>
        <v>0.55185185185185182</v>
      </c>
      <c r="V103" s="366">
        <f>IFERROR((M103+N103+L103)/$G$103, "No Programado")</f>
        <v>0.82592592592592595</v>
      </c>
      <c r="W103" s="288"/>
      <c r="X103" s="321" t="s">
        <v>596</v>
      </c>
    </row>
    <row r="104" spans="2:24" ht="216" x14ac:dyDescent="0.25">
      <c r="B104" s="455" t="s">
        <v>227</v>
      </c>
      <c r="C104" s="443" t="s">
        <v>871</v>
      </c>
      <c r="D104" s="465" t="s">
        <v>872</v>
      </c>
      <c r="E104" s="457" t="s">
        <v>254</v>
      </c>
      <c r="F104" s="457" t="s">
        <v>680</v>
      </c>
      <c r="G104" s="253">
        <f t="shared" ref="G104:G105" si="16">SUM(H104:K104)</f>
        <v>1003</v>
      </c>
      <c r="H104" s="248">
        <v>260</v>
      </c>
      <c r="I104" s="249">
        <v>268</v>
      </c>
      <c r="J104" s="249">
        <v>275</v>
      </c>
      <c r="K104" s="250">
        <v>200</v>
      </c>
      <c r="L104" s="292">
        <v>257</v>
      </c>
      <c r="M104" s="249">
        <v>251</v>
      </c>
      <c r="N104" s="249">
        <v>247</v>
      </c>
      <c r="O104" s="293"/>
      <c r="P104" s="285">
        <f t="shared" si="7"/>
        <v>0.9884615384615385</v>
      </c>
      <c r="Q104" s="325">
        <f t="shared" si="11"/>
        <v>0.93656716417910446</v>
      </c>
      <c r="R104" s="325">
        <f t="shared" si="11"/>
        <v>0.89818181818181819</v>
      </c>
      <c r="S104" s="282"/>
      <c r="T104" s="286">
        <f>IFERROR((L104/$G$104),"No Programado")</f>
        <v>0.25623130608175476</v>
      </c>
      <c r="U104" s="287">
        <f>IFERROR((L104+M104)/$G$104, "No Programado")</f>
        <v>0.50648055832502492</v>
      </c>
      <c r="V104" s="366">
        <f>IFERROR((M104+N104+L104)/$G$104, "No Programado")</f>
        <v>0.75274177467597203</v>
      </c>
      <c r="W104" s="288"/>
      <c r="X104" s="321" t="s">
        <v>597</v>
      </c>
    </row>
    <row r="105" spans="2:24" ht="198" x14ac:dyDescent="0.25">
      <c r="B105" s="455" t="s">
        <v>227</v>
      </c>
      <c r="C105" s="443" t="s">
        <v>873</v>
      </c>
      <c r="D105" s="465" t="s">
        <v>874</v>
      </c>
      <c r="E105" s="457" t="s">
        <v>255</v>
      </c>
      <c r="F105" s="457" t="s">
        <v>875</v>
      </c>
      <c r="G105" s="253">
        <f t="shared" si="16"/>
        <v>23399</v>
      </c>
      <c r="H105" s="248">
        <v>4999</v>
      </c>
      <c r="I105" s="249">
        <v>6200</v>
      </c>
      <c r="J105" s="249">
        <v>6300</v>
      </c>
      <c r="K105" s="250">
        <v>5900</v>
      </c>
      <c r="L105" s="292">
        <v>4921</v>
      </c>
      <c r="M105" s="249">
        <v>5811</v>
      </c>
      <c r="N105" s="249">
        <v>6601</v>
      </c>
      <c r="O105" s="293"/>
      <c r="P105" s="285">
        <f t="shared" si="7"/>
        <v>0.98439687937587517</v>
      </c>
      <c r="Q105" s="325">
        <f t="shared" si="11"/>
        <v>0.93725806451612903</v>
      </c>
      <c r="R105" s="325">
        <f t="shared" si="11"/>
        <v>1.0477777777777777</v>
      </c>
      <c r="S105" s="282"/>
      <c r="T105" s="286">
        <f>IFERROR((L105/$G$105),"No Programado")</f>
        <v>0.21030813282618915</v>
      </c>
      <c r="U105" s="287">
        <f>IFERROR((L105+M105)/$G$105, "No Programado")</f>
        <v>0.45865207914868156</v>
      </c>
      <c r="V105" s="366">
        <f>IFERROR((M105+N105+L105)/$G$105, "No Programado")</f>
        <v>0.74075815205778028</v>
      </c>
      <c r="W105" s="288"/>
      <c r="X105" s="321" t="s">
        <v>598</v>
      </c>
    </row>
    <row r="106" spans="2:24" ht="180" x14ac:dyDescent="0.25">
      <c r="B106" s="451" t="s">
        <v>235</v>
      </c>
      <c r="C106" s="468" t="s">
        <v>876</v>
      </c>
      <c r="D106" s="453" t="s">
        <v>877</v>
      </c>
      <c r="E106" s="454" t="s">
        <v>254</v>
      </c>
      <c r="F106" s="270" t="s">
        <v>878</v>
      </c>
      <c r="G106" s="252">
        <f>SUM(H106:K106)</f>
        <v>5500</v>
      </c>
      <c r="H106" s="248">
        <v>1375</v>
      </c>
      <c r="I106" s="249">
        <v>1375</v>
      </c>
      <c r="J106" s="249">
        <v>1375</v>
      </c>
      <c r="K106" s="250">
        <v>1375</v>
      </c>
      <c r="L106" s="292">
        <v>1247</v>
      </c>
      <c r="M106" s="249">
        <v>1229</v>
      </c>
      <c r="N106" s="249">
        <v>1265</v>
      </c>
      <c r="O106" s="293"/>
      <c r="P106" s="285">
        <f t="shared" si="7"/>
        <v>0.90690909090909089</v>
      </c>
      <c r="Q106" s="325">
        <f t="shared" si="11"/>
        <v>0.89381818181818184</v>
      </c>
      <c r="R106" s="325">
        <f t="shared" si="11"/>
        <v>0.92</v>
      </c>
      <c r="S106" s="282"/>
      <c r="T106" s="286">
        <f>IFERROR((L106/$G$106),"No Programado")</f>
        <v>0.22672727272727272</v>
      </c>
      <c r="U106" s="287">
        <f>IFERROR((L106+M106)/$G$106, "No Programado")</f>
        <v>0.45018181818181818</v>
      </c>
      <c r="V106" s="366">
        <f>IFERROR((M106+N106+L106)/$G$106, "No Programado")</f>
        <v>0.68018181818181822</v>
      </c>
      <c r="W106" s="288"/>
      <c r="X106" s="319" t="s">
        <v>599</v>
      </c>
    </row>
    <row r="107" spans="2:24" ht="180" x14ac:dyDescent="0.25">
      <c r="B107" s="455" t="s">
        <v>237</v>
      </c>
      <c r="C107" s="443" t="s">
        <v>879</v>
      </c>
      <c r="D107" s="465" t="s">
        <v>880</v>
      </c>
      <c r="E107" s="457" t="s">
        <v>254</v>
      </c>
      <c r="F107" s="254" t="s">
        <v>881</v>
      </c>
      <c r="G107" s="253">
        <f>SUM(H107:K107)</f>
        <v>88</v>
      </c>
      <c r="H107" s="248">
        <v>22</v>
      </c>
      <c r="I107" s="249">
        <v>22</v>
      </c>
      <c r="J107" s="249">
        <v>22</v>
      </c>
      <c r="K107" s="250">
        <v>22</v>
      </c>
      <c r="L107" s="292">
        <v>12</v>
      </c>
      <c r="M107" s="249">
        <v>24</v>
      </c>
      <c r="N107" s="249">
        <v>22</v>
      </c>
      <c r="O107" s="293"/>
      <c r="P107" s="286">
        <f t="shared" si="7"/>
        <v>0.54545454545454541</v>
      </c>
      <c r="Q107" s="325">
        <f t="shared" si="11"/>
        <v>1.0909090909090908</v>
      </c>
      <c r="R107" s="325">
        <f t="shared" si="11"/>
        <v>1</v>
      </c>
      <c r="S107" s="282"/>
      <c r="T107" s="286">
        <f>IFERROR((L107/$G$107),"No Programado")</f>
        <v>0.13636363636363635</v>
      </c>
      <c r="U107" s="287">
        <f>IFERROR((L107+M107)/$G$107, "No Programado")</f>
        <v>0.40909090909090912</v>
      </c>
      <c r="V107" s="366">
        <f>IFERROR((M107+N107+L107)/$G$107, "No Programado")</f>
        <v>0.65909090909090906</v>
      </c>
      <c r="W107" s="288"/>
      <c r="X107" s="321" t="s">
        <v>600</v>
      </c>
    </row>
    <row r="108" spans="2:24" ht="180.75" thickBot="1" x14ac:dyDescent="0.3">
      <c r="B108" s="548" t="s">
        <v>237</v>
      </c>
      <c r="C108" s="549" t="s">
        <v>882</v>
      </c>
      <c r="D108" s="550" t="s">
        <v>883</v>
      </c>
      <c r="E108" s="551" t="s">
        <v>254</v>
      </c>
      <c r="F108" s="552" t="s">
        <v>805</v>
      </c>
      <c r="G108" s="276">
        <f>SUM(H108:K108)</f>
        <v>8</v>
      </c>
      <c r="H108" s="267">
        <v>2</v>
      </c>
      <c r="I108" s="268">
        <v>2</v>
      </c>
      <c r="J108" s="268">
        <v>2</v>
      </c>
      <c r="K108" s="269">
        <v>2</v>
      </c>
      <c r="L108" s="294">
        <v>2</v>
      </c>
      <c r="M108" s="268">
        <v>1</v>
      </c>
      <c r="N108" s="268">
        <v>2</v>
      </c>
      <c r="O108" s="295"/>
      <c r="P108" s="315">
        <f t="shared" ref="P108" si="17">IFERROR((L108/H108),"100%")</f>
        <v>1</v>
      </c>
      <c r="Q108" s="316">
        <f t="shared" si="11"/>
        <v>0.5</v>
      </c>
      <c r="R108" s="367">
        <f t="shared" si="11"/>
        <v>1</v>
      </c>
      <c r="S108" s="284"/>
      <c r="T108" s="289">
        <f>IFERROR((L108/$G$108),"No Programado")</f>
        <v>0.25</v>
      </c>
      <c r="U108" s="290">
        <f>IFERROR((L108+M108)/$G$108, "No Programado")</f>
        <v>0.375</v>
      </c>
      <c r="V108" s="440">
        <f>IFERROR((M108+N108+L108)/$G$108, "No Programado")</f>
        <v>0.625</v>
      </c>
      <c r="W108" s="291"/>
      <c r="X108" s="324" t="s">
        <v>601</v>
      </c>
    </row>
    <row r="114" spans="3:24" ht="50.25" customHeight="1" x14ac:dyDescent="0.25"/>
    <row r="124" spans="3:24" ht="116.25" customHeight="1" x14ac:dyDescent="0.25">
      <c r="C124" s="404" t="s">
        <v>337</v>
      </c>
      <c r="D124" s="404"/>
      <c r="E124" s="404"/>
      <c r="F124" s="404"/>
      <c r="G124" s="49"/>
      <c r="L124" s="404" t="s">
        <v>884</v>
      </c>
      <c r="M124" s="405"/>
      <c r="N124" s="405"/>
      <c r="O124" s="405"/>
      <c r="P124" s="405"/>
      <c r="Q124" s="405"/>
      <c r="V124" s="404" t="s">
        <v>516</v>
      </c>
      <c r="W124" s="405"/>
      <c r="X124" s="405"/>
    </row>
    <row r="131" spans="5:24" ht="15.75" thickBot="1" x14ac:dyDescent="0.3"/>
    <row r="132" spans="5:24" ht="15.75" customHeight="1" thickBot="1" x14ac:dyDescent="0.3">
      <c r="E132" s="406" t="s">
        <v>35</v>
      </c>
      <c r="F132" s="407"/>
      <c r="G132" s="407"/>
      <c r="H132" s="407"/>
      <c r="I132" s="407"/>
      <c r="J132" s="407"/>
      <c r="K132" s="407"/>
      <c r="L132" s="407"/>
      <c r="M132" s="407"/>
      <c r="N132" s="407"/>
      <c r="O132" s="407"/>
      <c r="P132" s="407"/>
      <c r="Q132" s="407"/>
      <c r="R132" s="407"/>
      <c r="S132" s="407"/>
      <c r="T132" s="407"/>
      <c r="U132" s="407"/>
      <c r="V132" s="407"/>
      <c r="W132" s="407"/>
      <c r="X132" s="408"/>
    </row>
    <row r="133" spans="5:24" ht="27" customHeight="1" thickBot="1" x14ac:dyDescent="0.3">
      <c r="E133" s="402" t="s">
        <v>36</v>
      </c>
      <c r="F133" s="402" t="s">
        <v>37</v>
      </c>
      <c r="G133" s="409" t="s">
        <v>38</v>
      </c>
      <c r="H133" s="410"/>
      <c r="I133" s="410"/>
      <c r="J133" s="411"/>
      <c r="K133" s="409" t="s">
        <v>39</v>
      </c>
      <c r="L133" s="410"/>
      <c r="M133" s="410"/>
      <c r="N133" s="411"/>
      <c r="O133" s="409" t="s">
        <v>40</v>
      </c>
      <c r="P133" s="410"/>
      <c r="Q133" s="410"/>
      <c r="R133" s="411"/>
      <c r="S133" s="409" t="s">
        <v>41</v>
      </c>
      <c r="T133" s="410"/>
      <c r="U133" s="410"/>
      <c r="V133" s="414"/>
      <c r="W133" s="415" t="s">
        <v>42</v>
      </c>
      <c r="X133" s="416"/>
    </row>
    <row r="134" spans="5:24" ht="27" customHeight="1" thickBot="1" x14ac:dyDescent="0.3">
      <c r="E134" s="403"/>
      <c r="F134" s="403"/>
      <c r="G134" s="10" t="s">
        <v>43</v>
      </c>
      <c r="H134" s="86" t="s">
        <v>44</v>
      </c>
      <c r="I134" s="11" t="s">
        <v>45</v>
      </c>
      <c r="J134" s="87" t="s">
        <v>46</v>
      </c>
      <c r="K134" s="10" t="s">
        <v>43</v>
      </c>
      <c r="L134" s="86" t="s">
        <v>44</v>
      </c>
      <c r="M134" s="11" t="s">
        <v>45</v>
      </c>
      <c r="N134" s="87" t="s">
        <v>46</v>
      </c>
      <c r="O134" s="10" t="s">
        <v>43</v>
      </c>
      <c r="P134" s="86" t="s">
        <v>44</v>
      </c>
      <c r="Q134" s="11" t="s">
        <v>45</v>
      </c>
      <c r="R134" s="87" t="s">
        <v>46</v>
      </c>
      <c r="S134" s="10" t="s">
        <v>43</v>
      </c>
      <c r="T134" s="86" t="s">
        <v>44</v>
      </c>
      <c r="U134" s="11" t="s">
        <v>45</v>
      </c>
      <c r="V134" s="92" t="s">
        <v>46</v>
      </c>
      <c r="W134" s="417"/>
      <c r="X134" s="418"/>
    </row>
    <row r="135" spans="5:24" x14ac:dyDescent="0.25">
      <c r="E135" s="94"/>
      <c r="F135" s="95"/>
      <c r="G135" s="22"/>
      <c r="H135" s="45"/>
      <c r="I135" s="45"/>
      <c r="J135" s="46"/>
      <c r="K135" s="44"/>
      <c r="L135" s="45"/>
      <c r="M135" s="45"/>
      <c r="N135" s="47"/>
      <c r="O135" s="96" t="str">
        <f>IFERROR((K135/G135),"NO APLICA")</f>
        <v>NO APLICA</v>
      </c>
      <c r="P135" s="97" t="str">
        <f>IFERROR((L135/H135),"NO APLICA")</f>
        <v>NO APLICA</v>
      </c>
      <c r="Q135" s="97" t="str">
        <f t="shared" ref="Q135:R135" si="18">IFERROR((M135/I135),"NO APLICA")</f>
        <v>NO APLICA</v>
      </c>
      <c r="R135" s="98" t="str">
        <f t="shared" si="18"/>
        <v>NO APLICA</v>
      </c>
      <c r="S135" s="96" t="str">
        <f>IFERROR(((K135)/(G135)),"NO APLICA")</f>
        <v>NO APLICA</v>
      </c>
      <c r="T135" s="97" t="str">
        <f>IFERROR(((K135+L135)/(G135+H135)),"NO APLICA")</f>
        <v>NO APLICA</v>
      </c>
      <c r="U135" s="97" t="str">
        <f>IFERROR(((K135+L135+M135)/(G135+H135+I135)),"NO APLICA")</f>
        <v>NO APLICA</v>
      </c>
      <c r="V135" s="98" t="str">
        <f>IFERROR(((K135+L135+M135+N135)/(G135+H135+I135+J135)),"NO APLICA")</f>
        <v>NO APLICA</v>
      </c>
      <c r="W135" s="370"/>
      <c r="X135" s="371"/>
    </row>
    <row r="136" spans="5:24" ht="29.25" customHeight="1" x14ac:dyDescent="0.25">
      <c r="E136" s="99" t="s">
        <v>427</v>
      </c>
      <c r="F136" s="326">
        <v>1893716</v>
      </c>
      <c r="G136" s="327">
        <v>1435452</v>
      </c>
      <c r="H136" s="328">
        <v>151563</v>
      </c>
      <c r="I136" s="328">
        <v>168563</v>
      </c>
      <c r="J136" s="329">
        <v>138138</v>
      </c>
      <c r="K136" s="327">
        <v>2931643.33</v>
      </c>
      <c r="L136" s="330">
        <v>1550858.7699999996</v>
      </c>
      <c r="M136" s="330"/>
      <c r="N136" s="331"/>
      <c r="O136" s="332">
        <f t="shared" ref="O136:P151" si="19">IFERROR((K136/G136),"NO APLICA")</f>
        <v>2.0423137311453119</v>
      </c>
      <c r="P136" s="333">
        <f t="shared" si="19"/>
        <v>10.232436478560068</v>
      </c>
      <c r="Q136" s="334"/>
      <c r="R136" s="335"/>
      <c r="S136" s="332">
        <f t="shared" ref="S136:S178" si="20">IFERROR(((K136)/(G136)),"NO APLICA")</f>
        <v>2.0423137311453119</v>
      </c>
      <c r="T136" s="333">
        <f t="shared" ref="T136:T178" si="21">IFERROR(((K136+L136)/(G136+H136)),"NO APLICA")</f>
        <v>2.8244862839985756</v>
      </c>
      <c r="U136" s="334"/>
      <c r="V136" s="336"/>
      <c r="W136" s="372" t="s">
        <v>475</v>
      </c>
      <c r="X136" s="373"/>
    </row>
    <row r="137" spans="5:24" ht="54.75" customHeight="1" x14ac:dyDescent="0.25">
      <c r="E137" s="99" t="s">
        <v>428</v>
      </c>
      <c r="F137" s="326">
        <v>479987</v>
      </c>
      <c r="G137" s="327">
        <v>91820</v>
      </c>
      <c r="H137" s="328">
        <v>128391</v>
      </c>
      <c r="I137" s="328">
        <v>131388</v>
      </c>
      <c r="J137" s="329">
        <v>128388</v>
      </c>
      <c r="K137" s="327">
        <v>105079.65</v>
      </c>
      <c r="L137" s="330">
        <v>144328.94</v>
      </c>
      <c r="M137" s="330"/>
      <c r="N137" s="331"/>
      <c r="O137" s="332">
        <f t="shared" si="19"/>
        <v>1.1444091701154433</v>
      </c>
      <c r="P137" s="333">
        <f t="shared" si="19"/>
        <v>1.1241359596856477</v>
      </c>
      <c r="Q137" s="334"/>
      <c r="R137" s="335"/>
      <c r="S137" s="332">
        <f t="shared" si="20"/>
        <v>1.1444091701154433</v>
      </c>
      <c r="T137" s="333">
        <f t="shared" si="21"/>
        <v>1.1325891531304066</v>
      </c>
      <c r="U137" s="337"/>
      <c r="V137" s="336"/>
      <c r="W137" s="374" t="s">
        <v>476</v>
      </c>
      <c r="X137" s="375"/>
    </row>
    <row r="138" spans="5:24" ht="57" x14ac:dyDescent="0.25">
      <c r="E138" s="312" t="s">
        <v>429</v>
      </c>
      <c r="F138" s="338">
        <v>10115</v>
      </c>
      <c r="G138" s="339">
        <v>5766</v>
      </c>
      <c r="H138" s="340">
        <v>783</v>
      </c>
      <c r="I138" s="340">
        <v>2783</v>
      </c>
      <c r="J138" s="341">
        <v>783</v>
      </c>
      <c r="K138" s="339">
        <v>797.79</v>
      </c>
      <c r="L138" s="342">
        <v>6735.86</v>
      </c>
      <c r="M138" s="342"/>
      <c r="N138" s="343"/>
      <c r="O138" s="344">
        <f t="shared" si="19"/>
        <v>0.13836108220603538</v>
      </c>
      <c r="P138" s="345">
        <f t="shared" si="19"/>
        <v>8.6026309067688373</v>
      </c>
      <c r="Q138" s="346"/>
      <c r="R138" s="347"/>
      <c r="S138" s="344">
        <f t="shared" si="20"/>
        <v>0.13836108220603538</v>
      </c>
      <c r="T138" s="333">
        <f t="shared" si="21"/>
        <v>1.1503511986562833</v>
      </c>
      <c r="U138" s="348"/>
      <c r="V138" s="349"/>
      <c r="W138" s="376" t="s">
        <v>477</v>
      </c>
      <c r="X138" s="377"/>
    </row>
    <row r="139" spans="5:24" ht="54.75" customHeight="1" x14ac:dyDescent="0.25">
      <c r="E139" s="313" t="s">
        <v>430</v>
      </c>
      <c r="F139" s="350">
        <v>71260</v>
      </c>
      <c r="G139" s="351">
        <v>13927</v>
      </c>
      <c r="H139" s="351">
        <v>19713</v>
      </c>
      <c r="I139" s="351">
        <v>18810</v>
      </c>
      <c r="J139" s="351">
        <v>18810</v>
      </c>
      <c r="K139" s="351">
        <v>8336.6</v>
      </c>
      <c r="L139" s="351">
        <v>9929.1999999999989</v>
      </c>
      <c r="M139" s="351"/>
      <c r="N139" s="351"/>
      <c r="O139" s="352">
        <f t="shared" si="19"/>
        <v>0.59859266173619585</v>
      </c>
      <c r="P139" s="353">
        <f t="shared" si="19"/>
        <v>0.50368792167605125</v>
      </c>
      <c r="Q139" s="353"/>
      <c r="R139" s="353"/>
      <c r="S139" s="353">
        <f t="shared" si="20"/>
        <v>0.59859266173619585</v>
      </c>
      <c r="T139" s="334">
        <f t="shared" si="21"/>
        <v>0.5429785969084423</v>
      </c>
      <c r="U139" s="354"/>
      <c r="V139" s="354"/>
      <c r="W139" s="368" t="s">
        <v>478</v>
      </c>
      <c r="X139" s="369"/>
    </row>
    <row r="140" spans="5:24" ht="52.5" customHeight="1" x14ac:dyDescent="0.25">
      <c r="E140" s="313" t="s">
        <v>431</v>
      </c>
      <c r="F140" s="350">
        <v>472903</v>
      </c>
      <c r="G140" s="351">
        <v>87642</v>
      </c>
      <c r="H140" s="351">
        <v>129316</v>
      </c>
      <c r="I140" s="351">
        <v>126629</v>
      </c>
      <c r="J140" s="351">
        <v>129316</v>
      </c>
      <c r="K140" s="351">
        <v>81936.23</v>
      </c>
      <c r="L140" s="351">
        <v>118751.89</v>
      </c>
      <c r="M140" s="351"/>
      <c r="N140" s="351"/>
      <c r="O140" s="355">
        <f t="shared" si="19"/>
        <v>0.9348968531069578</v>
      </c>
      <c r="P140" s="355">
        <f t="shared" si="19"/>
        <v>0.91830778867270868</v>
      </c>
      <c r="Q140" s="353"/>
      <c r="R140" s="353"/>
      <c r="S140" s="355">
        <f t="shared" si="20"/>
        <v>0.9348968531069578</v>
      </c>
      <c r="T140" s="333">
        <f t="shared" si="21"/>
        <v>0.92500908009845217</v>
      </c>
      <c r="U140" s="354"/>
      <c r="V140" s="354"/>
      <c r="W140" s="368" t="s">
        <v>479</v>
      </c>
      <c r="X140" s="369"/>
    </row>
    <row r="141" spans="5:24" ht="52.5" customHeight="1" x14ac:dyDescent="0.25">
      <c r="E141" s="313" t="s">
        <v>432</v>
      </c>
      <c r="F141" s="350">
        <v>269718</v>
      </c>
      <c r="G141" s="351">
        <v>60216</v>
      </c>
      <c r="H141" s="351">
        <v>69834</v>
      </c>
      <c r="I141" s="351">
        <v>69834</v>
      </c>
      <c r="J141" s="351">
        <v>69834</v>
      </c>
      <c r="K141" s="351">
        <v>60358.01</v>
      </c>
      <c r="L141" s="351">
        <v>76512.19</v>
      </c>
      <c r="M141" s="351"/>
      <c r="N141" s="351"/>
      <c r="O141" s="355">
        <f t="shared" si="19"/>
        <v>1.0023583432974625</v>
      </c>
      <c r="P141" s="355">
        <f t="shared" si="19"/>
        <v>1.0956294927972048</v>
      </c>
      <c r="Q141" s="353"/>
      <c r="R141" s="353"/>
      <c r="S141" s="355">
        <f t="shared" si="20"/>
        <v>1.0023583432974625</v>
      </c>
      <c r="T141" s="333">
        <f t="shared" si="21"/>
        <v>1.0524429065743945</v>
      </c>
      <c r="U141" s="354"/>
      <c r="V141" s="354"/>
      <c r="W141" s="368" t="s">
        <v>480</v>
      </c>
      <c r="X141" s="369"/>
    </row>
    <row r="142" spans="5:24" ht="28.5" customHeight="1" x14ac:dyDescent="0.25">
      <c r="E142" s="313" t="s">
        <v>433</v>
      </c>
      <c r="F142" s="350">
        <v>420434</v>
      </c>
      <c r="G142" s="351">
        <v>73774</v>
      </c>
      <c r="H142" s="351">
        <v>133573</v>
      </c>
      <c r="I142" s="351">
        <v>109653</v>
      </c>
      <c r="J142" s="351">
        <v>103434</v>
      </c>
      <c r="K142" s="351">
        <v>66100.66</v>
      </c>
      <c r="L142" s="351">
        <v>134069.87</v>
      </c>
      <c r="M142" s="351"/>
      <c r="N142" s="351"/>
      <c r="O142" s="355">
        <f t="shared" si="19"/>
        <v>0.89598855965516311</v>
      </c>
      <c r="P142" s="355">
        <f t="shared" si="19"/>
        <v>1.0037198385901343</v>
      </c>
      <c r="Q142" s="353"/>
      <c r="R142" s="353"/>
      <c r="S142" s="355">
        <f t="shared" si="20"/>
        <v>0.89598855965516311</v>
      </c>
      <c r="T142" s="333">
        <f t="shared" si="21"/>
        <v>0.96538908207015295</v>
      </c>
      <c r="U142" s="354"/>
      <c r="V142" s="354"/>
      <c r="W142" s="368" t="s">
        <v>481</v>
      </c>
      <c r="X142" s="369"/>
    </row>
    <row r="143" spans="5:24" ht="52.5" customHeight="1" x14ac:dyDescent="0.25">
      <c r="E143" s="313" t="s">
        <v>434</v>
      </c>
      <c r="F143" s="350">
        <v>24685</v>
      </c>
      <c r="G143" s="351">
        <v>12670</v>
      </c>
      <c r="H143" s="351">
        <v>4005</v>
      </c>
      <c r="I143" s="351">
        <v>4005</v>
      </c>
      <c r="J143" s="351">
        <v>4005</v>
      </c>
      <c r="K143" s="351">
        <v>3032.2</v>
      </c>
      <c r="L143" s="351">
        <v>4911.18</v>
      </c>
      <c r="M143" s="351"/>
      <c r="N143" s="351"/>
      <c r="O143" s="355">
        <f t="shared" si="19"/>
        <v>0.2393212312549329</v>
      </c>
      <c r="P143" s="355">
        <f t="shared" si="19"/>
        <v>1.2262621722846443</v>
      </c>
      <c r="Q143" s="353"/>
      <c r="R143" s="353"/>
      <c r="S143" s="355">
        <f t="shared" si="20"/>
        <v>0.2393212312549329</v>
      </c>
      <c r="T143" s="333">
        <f t="shared" si="21"/>
        <v>0.4763646176911544</v>
      </c>
      <c r="U143" s="354"/>
      <c r="V143" s="354"/>
      <c r="W143" s="368" t="s">
        <v>482</v>
      </c>
      <c r="X143" s="369"/>
    </row>
    <row r="144" spans="5:24" ht="54" customHeight="1" x14ac:dyDescent="0.25">
      <c r="E144" s="313" t="s">
        <v>435</v>
      </c>
      <c r="F144" s="350">
        <v>178955</v>
      </c>
      <c r="G144" s="351">
        <v>90381</v>
      </c>
      <c r="H144" s="351">
        <v>33332</v>
      </c>
      <c r="I144" s="351">
        <v>34069</v>
      </c>
      <c r="J144" s="351">
        <v>21173</v>
      </c>
      <c r="K144" s="351">
        <v>20221.400000000001</v>
      </c>
      <c r="L144" s="351">
        <v>25500.619999999995</v>
      </c>
      <c r="M144" s="351"/>
      <c r="N144" s="351"/>
      <c r="O144" s="355">
        <f t="shared" si="19"/>
        <v>0.223735077062657</v>
      </c>
      <c r="P144" s="355">
        <f t="shared" si="19"/>
        <v>0.76504920196807857</v>
      </c>
      <c r="Q144" s="353"/>
      <c r="R144" s="353"/>
      <c r="S144" s="355">
        <f t="shared" si="20"/>
        <v>0.223735077062657</v>
      </c>
      <c r="T144" s="333">
        <f t="shared" si="21"/>
        <v>0.3695813697832887</v>
      </c>
      <c r="U144" s="354"/>
      <c r="V144" s="354"/>
      <c r="W144" s="368" t="s">
        <v>483</v>
      </c>
      <c r="X144" s="369"/>
    </row>
    <row r="145" spans="5:24" ht="54" customHeight="1" x14ac:dyDescent="0.25">
      <c r="E145" s="313" t="s">
        <v>436</v>
      </c>
      <c r="F145" s="350">
        <v>1910158</v>
      </c>
      <c r="G145" s="351">
        <v>1259785</v>
      </c>
      <c r="H145" s="351">
        <v>236596</v>
      </c>
      <c r="I145" s="351">
        <v>234595</v>
      </c>
      <c r="J145" s="351">
        <v>179182</v>
      </c>
      <c r="K145" s="351">
        <v>156214.98000000001</v>
      </c>
      <c r="L145" s="351">
        <v>222522.97</v>
      </c>
      <c r="M145" s="351"/>
      <c r="N145" s="351"/>
      <c r="O145" s="355">
        <f t="shared" si="19"/>
        <v>0.12400130180943575</v>
      </c>
      <c r="P145" s="355">
        <f t="shared" si="19"/>
        <v>0.94051873235388594</v>
      </c>
      <c r="Q145" s="353"/>
      <c r="R145" s="353"/>
      <c r="S145" s="355">
        <f t="shared" si="20"/>
        <v>0.12400130180943575</v>
      </c>
      <c r="T145" s="333">
        <f t="shared" si="21"/>
        <v>0.25310261891857755</v>
      </c>
      <c r="U145" s="354"/>
      <c r="V145" s="354"/>
      <c r="W145" s="368" t="s">
        <v>484</v>
      </c>
      <c r="X145" s="369"/>
    </row>
    <row r="146" spans="5:24" ht="52.5" customHeight="1" x14ac:dyDescent="0.25">
      <c r="E146" s="313" t="s">
        <v>437</v>
      </c>
      <c r="F146" s="350">
        <v>1143319.01</v>
      </c>
      <c r="G146" s="351">
        <v>326194.01</v>
      </c>
      <c r="H146" s="351">
        <v>270275</v>
      </c>
      <c r="I146" s="351">
        <v>282375</v>
      </c>
      <c r="J146" s="351">
        <v>264475</v>
      </c>
      <c r="K146" s="351">
        <v>209044.2</v>
      </c>
      <c r="L146" s="351">
        <v>221917.81</v>
      </c>
      <c r="M146" s="351"/>
      <c r="N146" s="351"/>
      <c r="O146" s="352">
        <f>IFERROR((K146/G146),"NO APLICA")</f>
        <v>0.64085848786738908</v>
      </c>
      <c r="P146" s="355">
        <f t="shared" si="19"/>
        <v>0.82108152807325874</v>
      </c>
      <c r="Q146" s="353"/>
      <c r="R146" s="353"/>
      <c r="S146" s="356">
        <f t="shared" si="20"/>
        <v>0.64085848786738908</v>
      </c>
      <c r="T146" s="333">
        <f t="shared" si="21"/>
        <v>0.72252204687046528</v>
      </c>
      <c r="U146" s="354"/>
      <c r="V146" s="354"/>
      <c r="W146" s="368" t="s">
        <v>485</v>
      </c>
      <c r="X146" s="369"/>
    </row>
    <row r="147" spans="5:24" ht="52.5" customHeight="1" x14ac:dyDescent="0.25">
      <c r="E147" s="313" t="s">
        <v>438</v>
      </c>
      <c r="F147" s="350">
        <v>437338.35</v>
      </c>
      <c r="G147" s="351">
        <v>269425.34999999998</v>
      </c>
      <c r="H147" s="351">
        <v>55971</v>
      </c>
      <c r="I147" s="351">
        <v>55971</v>
      </c>
      <c r="J147" s="351">
        <v>55971</v>
      </c>
      <c r="K147" s="351">
        <v>120265.59</v>
      </c>
      <c r="L147" s="351">
        <v>67829.489999999991</v>
      </c>
      <c r="M147" s="351"/>
      <c r="N147" s="351"/>
      <c r="O147" s="355">
        <f t="shared" si="19"/>
        <v>0.44637815261258829</v>
      </c>
      <c r="P147" s="355">
        <f t="shared" si="19"/>
        <v>1.2118684675992923</v>
      </c>
      <c r="Q147" s="353"/>
      <c r="R147" s="353"/>
      <c r="S147" s="355">
        <f t="shared" si="20"/>
        <v>0.44637815261258829</v>
      </c>
      <c r="T147" s="334">
        <f t="shared" si="21"/>
        <v>0.57804913914983991</v>
      </c>
      <c r="U147" s="354"/>
      <c r="V147" s="354"/>
      <c r="W147" s="368" t="s">
        <v>486</v>
      </c>
      <c r="X147" s="369"/>
    </row>
    <row r="148" spans="5:24" ht="51.75" customHeight="1" x14ac:dyDescent="0.25">
      <c r="E148" s="313" t="s">
        <v>439</v>
      </c>
      <c r="F148" s="350">
        <v>812564</v>
      </c>
      <c r="G148" s="351">
        <v>669917</v>
      </c>
      <c r="H148" s="351">
        <v>60649</v>
      </c>
      <c r="I148" s="351">
        <v>41349</v>
      </c>
      <c r="J148" s="351">
        <v>40649</v>
      </c>
      <c r="K148" s="351">
        <v>199527.56</v>
      </c>
      <c r="L148" s="351">
        <v>118842.98999999999</v>
      </c>
      <c r="M148" s="351"/>
      <c r="N148" s="351"/>
      <c r="O148" s="355">
        <f t="shared" si="19"/>
        <v>0.29783922485919895</v>
      </c>
      <c r="P148" s="355">
        <f t="shared" si="19"/>
        <v>1.9595210143613249</v>
      </c>
      <c r="Q148" s="353"/>
      <c r="R148" s="353"/>
      <c r="S148" s="355">
        <f t="shared" si="20"/>
        <v>0.29783922485919895</v>
      </c>
      <c r="T148" s="333">
        <f t="shared" si="21"/>
        <v>0.43578615758192962</v>
      </c>
      <c r="U148" s="354"/>
      <c r="V148" s="354"/>
      <c r="W148" s="368" t="s">
        <v>487</v>
      </c>
      <c r="X148" s="369"/>
    </row>
    <row r="149" spans="5:24" ht="51.75" customHeight="1" x14ac:dyDescent="0.25">
      <c r="E149" s="313" t="s">
        <v>440</v>
      </c>
      <c r="F149" s="350">
        <v>36632</v>
      </c>
      <c r="G149" s="351">
        <v>14572</v>
      </c>
      <c r="H149" s="351">
        <v>21020</v>
      </c>
      <c r="I149" s="351">
        <v>520</v>
      </c>
      <c r="J149" s="351">
        <v>520</v>
      </c>
      <c r="K149" s="351">
        <v>0</v>
      </c>
      <c r="L149" s="351">
        <v>0</v>
      </c>
      <c r="M149" s="351"/>
      <c r="N149" s="351"/>
      <c r="O149" s="355">
        <f t="shared" si="19"/>
        <v>0</v>
      </c>
      <c r="P149" s="355">
        <f t="shared" si="19"/>
        <v>0</v>
      </c>
      <c r="Q149" s="353"/>
      <c r="R149" s="353"/>
      <c r="S149" s="355">
        <f t="shared" si="20"/>
        <v>0</v>
      </c>
      <c r="T149" s="333">
        <f t="shared" si="21"/>
        <v>0</v>
      </c>
      <c r="U149" s="354"/>
      <c r="V149" s="354"/>
      <c r="W149" s="421" t="s">
        <v>488</v>
      </c>
      <c r="X149" s="422"/>
    </row>
    <row r="150" spans="5:24" ht="55.5" customHeight="1" x14ac:dyDescent="0.25">
      <c r="E150" s="313" t="s">
        <v>441</v>
      </c>
      <c r="F150" s="350">
        <v>1089357</v>
      </c>
      <c r="G150" s="351">
        <v>277908</v>
      </c>
      <c r="H150" s="351">
        <v>270483</v>
      </c>
      <c r="I150" s="351">
        <v>270483</v>
      </c>
      <c r="J150" s="351">
        <v>270483</v>
      </c>
      <c r="K150" s="351">
        <v>546093.96</v>
      </c>
      <c r="L150" s="351">
        <v>106036.14000000001</v>
      </c>
      <c r="M150" s="351"/>
      <c r="N150" s="351"/>
      <c r="O150" s="355">
        <f t="shared" si="19"/>
        <v>1.9650170560041451</v>
      </c>
      <c r="P150" s="355">
        <f t="shared" si="19"/>
        <v>0.39202515500049917</v>
      </c>
      <c r="Q150" s="353"/>
      <c r="R150" s="353"/>
      <c r="S150" s="355">
        <f t="shared" si="20"/>
        <v>1.9650170560041451</v>
      </c>
      <c r="T150" s="333">
        <f t="shared" si="21"/>
        <v>1.1891699535550364</v>
      </c>
      <c r="U150" s="354"/>
      <c r="V150" s="354"/>
      <c r="W150" s="368" t="s">
        <v>489</v>
      </c>
      <c r="X150" s="369"/>
    </row>
    <row r="151" spans="5:24" ht="55.5" customHeight="1" x14ac:dyDescent="0.25">
      <c r="E151" s="313" t="s">
        <v>442</v>
      </c>
      <c r="F151" s="350">
        <v>5869301</v>
      </c>
      <c r="G151" s="351">
        <v>3194733</v>
      </c>
      <c r="H151" s="351">
        <v>885160</v>
      </c>
      <c r="I151" s="351">
        <v>908080</v>
      </c>
      <c r="J151" s="351">
        <v>881328</v>
      </c>
      <c r="K151" s="351">
        <v>936577.78</v>
      </c>
      <c r="L151" s="351">
        <v>1085216.57</v>
      </c>
      <c r="M151" s="351"/>
      <c r="N151" s="351"/>
      <c r="O151" s="355">
        <f t="shared" si="19"/>
        <v>0.29316308436417066</v>
      </c>
      <c r="P151" s="355">
        <f t="shared" si="19"/>
        <v>1.2260117605856569</v>
      </c>
      <c r="Q151" s="353"/>
      <c r="R151" s="353"/>
      <c r="S151" s="355">
        <f t="shared" si="20"/>
        <v>0.29316308436417066</v>
      </c>
      <c r="T151" s="333">
        <f t="shared" si="21"/>
        <v>0.49555082694570668</v>
      </c>
      <c r="U151" s="354"/>
      <c r="V151" s="354"/>
      <c r="W151" s="368" t="s">
        <v>490</v>
      </c>
      <c r="X151" s="369"/>
    </row>
    <row r="152" spans="5:24" ht="53.25" customHeight="1" x14ac:dyDescent="0.25">
      <c r="E152" s="313" t="s">
        <v>443</v>
      </c>
      <c r="F152" s="350">
        <v>1158760</v>
      </c>
      <c r="G152" s="351">
        <v>1106919</v>
      </c>
      <c r="H152" s="351">
        <v>49657</v>
      </c>
      <c r="I152" s="351">
        <v>1092</v>
      </c>
      <c r="J152" s="351">
        <v>1092</v>
      </c>
      <c r="K152" s="351">
        <v>33330.839999999997</v>
      </c>
      <c r="L152" s="351">
        <v>7822.43</v>
      </c>
      <c r="M152" s="351"/>
      <c r="N152" s="351"/>
      <c r="O152" s="355">
        <f t="shared" ref="O152:P178" si="22">IFERROR((K152/G152),"NO APLICA")</f>
        <v>3.0111363162074186E-2</v>
      </c>
      <c r="P152" s="355">
        <f t="shared" si="22"/>
        <v>0.15752925065952433</v>
      </c>
      <c r="Q152" s="353"/>
      <c r="R152" s="353"/>
      <c r="S152" s="355">
        <f t="shared" si="20"/>
        <v>3.0111363162074186E-2</v>
      </c>
      <c r="T152" s="333">
        <f t="shared" si="21"/>
        <v>3.5581985100849402E-2</v>
      </c>
      <c r="U152" s="354"/>
      <c r="V152" s="354"/>
      <c r="W152" s="368" t="s">
        <v>491</v>
      </c>
      <c r="X152" s="369"/>
    </row>
    <row r="153" spans="5:24" ht="55.5" customHeight="1" x14ac:dyDescent="0.25">
      <c r="E153" s="313" t="s">
        <v>444</v>
      </c>
      <c r="F153" s="350">
        <v>226214</v>
      </c>
      <c r="G153" s="351">
        <v>45293</v>
      </c>
      <c r="H153" s="351">
        <v>65515</v>
      </c>
      <c r="I153" s="351">
        <v>50204</v>
      </c>
      <c r="J153" s="351">
        <v>65202</v>
      </c>
      <c r="K153" s="351">
        <v>51179.79</v>
      </c>
      <c r="L153" s="351">
        <v>59460.249999999993</v>
      </c>
      <c r="M153" s="351"/>
      <c r="N153" s="351"/>
      <c r="O153" s="355">
        <f t="shared" si="22"/>
        <v>1.1299712979930674</v>
      </c>
      <c r="P153" s="355">
        <f t="shared" si="22"/>
        <v>0.90758223307639463</v>
      </c>
      <c r="Q153" s="353"/>
      <c r="R153" s="353"/>
      <c r="S153" s="355">
        <f t="shared" si="20"/>
        <v>1.1299712979930674</v>
      </c>
      <c r="T153" s="333">
        <f t="shared" si="21"/>
        <v>0.99848422496570644</v>
      </c>
      <c r="U153" s="354"/>
      <c r="V153" s="354"/>
      <c r="W153" s="368" t="s">
        <v>479</v>
      </c>
      <c r="X153" s="369"/>
    </row>
    <row r="154" spans="5:24" ht="54" customHeight="1" x14ac:dyDescent="0.25">
      <c r="E154" s="313" t="s">
        <v>445</v>
      </c>
      <c r="F154" s="350">
        <v>435499</v>
      </c>
      <c r="G154" s="351">
        <v>118502</v>
      </c>
      <c r="H154" s="351">
        <v>115009</v>
      </c>
      <c r="I154" s="351">
        <v>100993</v>
      </c>
      <c r="J154" s="351">
        <v>100995</v>
      </c>
      <c r="K154" s="351">
        <v>202222.09</v>
      </c>
      <c r="L154" s="351">
        <v>202244.55000000002</v>
      </c>
      <c r="M154" s="351"/>
      <c r="N154" s="351"/>
      <c r="O154" s="355">
        <f t="shared" si="22"/>
        <v>1.706486725962431</v>
      </c>
      <c r="P154" s="355">
        <f t="shared" si="22"/>
        <v>1.7585106382978726</v>
      </c>
      <c r="Q154" s="353"/>
      <c r="R154" s="353"/>
      <c r="S154" s="355">
        <f t="shared" si="20"/>
        <v>1.706486725962431</v>
      </c>
      <c r="T154" s="333">
        <f t="shared" si="21"/>
        <v>1.7321095794202415</v>
      </c>
      <c r="U154" s="354"/>
      <c r="V154" s="354"/>
      <c r="W154" s="368" t="s">
        <v>492</v>
      </c>
      <c r="X154" s="369"/>
    </row>
    <row r="155" spans="5:24" ht="52.5" customHeight="1" x14ac:dyDescent="0.25">
      <c r="E155" s="313" t="s">
        <v>446</v>
      </c>
      <c r="F155" s="350">
        <v>1511108.26</v>
      </c>
      <c r="G155" s="351">
        <v>433340.26</v>
      </c>
      <c r="H155" s="351">
        <v>339862</v>
      </c>
      <c r="I155" s="351">
        <v>384348</v>
      </c>
      <c r="J155" s="351">
        <v>353558</v>
      </c>
      <c r="K155" s="351">
        <v>229297.89</v>
      </c>
      <c r="L155" s="351">
        <v>257036.79999999999</v>
      </c>
      <c r="M155" s="351"/>
      <c r="N155" s="351"/>
      <c r="O155" s="352">
        <f t="shared" si="22"/>
        <v>0.52914051881539925</v>
      </c>
      <c r="P155" s="355">
        <f t="shared" si="22"/>
        <v>0.75629755606687421</v>
      </c>
      <c r="Q155" s="353"/>
      <c r="R155" s="353"/>
      <c r="S155" s="356">
        <f t="shared" si="20"/>
        <v>0.52914051881539925</v>
      </c>
      <c r="T155" s="334">
        <f t="shared" si="21"/>
        <v>0.62898767264337796</v>
      </c>
      <c r="U155" s="354"/>
      <c r="V155" s="354"/>
      <c r="W155" s="368" t="s">
        <v>493</v>
      </c>
      <c r="X155" s="369"/>
    </row>
    <row r="156" spans="5:24" ht="61.5" customHeight="1" x14ac:dyDescent="0.25">
      <c r="E156" s="313" t="s">
        <v>447</v>
      </c>
      <c r="F156" s="350">
        <v>55733</v>
      </c>
      <c r="G156" s="351">
        <v>20225</v>
      </c>
      <c r="H156" s="351">
        <v>11856</v>
      </c>
      <c r="I156" s="351">
        <v>16026</v>
      </c>
      <c r="J156" s="351">
        <v>7626</v>
      </c>
      <c r="K156" s="351">
        <v>6769.05</v>
      </c>
      <c r="L156" s="351">
        <v>72062.429999999993</v>
      </c>
      <c r="M156" s="351"/>
      <c r="N156" s="351"/>
      <c r="O156" s="355">
        <f t="shared" si="22"/>
        <v>0.33468726823238565</v>
      </c>
      <c r="P156" s="355">
        <f t="shared" si="22"/>
        <v>6.0781401821862344</v>
      </c>
      <c r="Q156" s="353"/>
      <c r="R156" s="353"/>
      <c r="S156" s="355">
        <f t="shared" si="20"/>
        <v>0.33468726823238565</v>
      </c>
      <c r="T156" s="333">
        <f t="shared" si="21"/>
        <v>2.4572638010037093</v>
      </c>
      <c r="U156" s="354"/>
      <c r="V156" s="354"/>
      <c r="W156" s="368" t="s">
        <v>494</v>
      </c>
      <c r="X156" s="369"/>
    </row>
    <row r="157" spans="5:24" ht="51.75" customHeight="1" x14ac:dyDescent="0.25">
      <c r="E157" s="313" t="s">
        <v>448</v>
      </c>
      <c r="F157" s="350">
        <v>261771</v>
      </c>
      <c r="G157" s="351">
        <v>57052</v>
      </c>
      <c r="H157" s="351">
        <v>70075</v>
      </c>
      <c r="I157" s="351">
        <v>66172</v>
      </c>
      <c r="J157" s="351">
        <v>68472</v>
      </c>
      <c r="K157" s="351">
        <v>58007.18</v>
      </c>
      <c r="L157" s="351">
        <v>108224.55000000002</v>
      </c>
      <c r="M157" s="351"/>
      <c r="N157" s="351"/>
      <c r="O157" s="355">
        <f t="shared" si="22"/>
        <v>1.0167422702096334</v>
      </c>
      <c r="P157" s="355">
        <f t="shared" si="22"/>
        <v>1.5444102747056727</v>
      </c>
      <c r="Q157" s="353"/>
      <c r="R157" s="353"/>
      <c r="S157" s="355">
        <f t="shared" si="20"/>
        <v>1.0167422702096334</v>
      </c>
      <c r="T157" s="333">
        <f t="shared" si="21"/>
        <v>1.3076036561863333</v>
      </c>
      <c r="U157" s="354"/>
      <c r="V157" s="354"/>
      <c r="W157" s="368" t="s">
        <v>495</v>
      </c>
      <c r="X157" s="369"/>
    </row>
    <row r="158" spans="5:24" ht="51" customHeight="1" x14ac:dyDescent="0.25">
      <c r="E158" s="313" t="s">
        <v>449</v>
      </c>
      <c r="F158" s="350">
        <v>350631</v>
      </c>
      <c r="G158" s="351">
        <v>60914</v>
      </c>
      <c r="H158" s="351">
        <v>98969</v>
      </c>
      <c r="I158" s="351">
        <v>95280</v>
      </c>
      <c r="J158" s="351">
        <v>95468</v>
      </c>
      <c r="K158" s="351">
        <v>65012.34</v>
      </c>
      <c r="L158" s="351">
        <v>55379.62000000001</v>
      </c>
      <c r="M158" s="351"/>
      <c r="N158" s="351"/>
      <c r="O158" s="355">
        <f t="shared" si="22"/>
        <v>1.0672807564763436</v>
      </c>
      <c r="P158" s="353">
        <f t="shared" si="22"/>
        <v>0.5595653184330448</v>
      </c>
      <c r="Q158" s="353"/>
      <c r="R158" s="353"/>
      <c r="S158" s="355">
        <f t="shared" si="20"/>
        <v>1.0672807564763436</v>
      </c>
      <c r="T158" s="333">
        <f t="shared" si="21"/>
        <v>0.75300038152899307</v>
      </c>
      <c r="U158" s="354"/>
      <c r="V158" s="354"/>
      <c r="W158" s="368" t="s">
        <v>496</v>
      </c>
      <c r="X158" s="369"/>
    </row>
    <row r="159" spans="5:24" ht="56.25" customHeight="1" x14ac:dyDescent="0.25">
      <c r="E159" s="313" t="s">
        <v>450</v>
      </c>
      <c r="F159" s="350">
        <v>686768</v>
      </c>
      <c r="G159" s="351">
        <v>127791</v>
      </c>
      <c r="H159" s="351">
        <v>195409</v>
      </c>
      <c r="I159" s="351">
        <v>211259</v>
      </c>
      <c r="J159" s="351">
        <v>152309</v>
      </c>
      <c r="K159" s="351">
        <v>76911.679999999993</v>
      </c>
      <c r="L159" s="351">
        <v>116290.03</v>
      </c>
      <c r="M159" s="351"/>
      <c r="N159" s="351"/>
      <c r="O159" s="352">
        <f t="shared" si="22"/>
        <v>0.60185521672105224</v>
      </c>
      <c r="P159" s="353">
        <f t="shared" si="22"/>
        <v>0.59511092119605546</v>
      </c>
      <c r="Q159" s="353"/>
      <c r="R159" s="353"/>
      <c r="S159" s="356">
        <f t="shared" si="20"/>
        <v>0.60185521672105224</v>
      </c>
      <c r="T159" s="334">
        <f t="shared" si="21"/>
        <v>0.59777756806930693</v>
      </c>
      <c r="U159" s="354"/>
      <c r="V159" s="354"/>
      <c r="W159" s="368" t="s">
        <v>497</v>
      </c>
      <c r="X159" s="369"/>
    </row>
    <row r="160" spans="5:24" ht="56.25" customHeight="1" x14ac:dyDescent="0.25">
      <c r="E160" s="313" t="s">
        <v>451</v>
      </c>
      <c r="F160" s="350">
        <v>4116123</v>
      </c>
      <c r="G160" s="351">
        <v>1291957</v>
      </c>
      <c r="H160" s="351">
        <v>1009722</v>
      </c>
      <c r="I160" s="351">
        <v>895754</v>
      </c>
      <c r="J160" s="351">
        <v>918690</v>
      </c>
      <c r="K160" s="351">
        <v>591022.98</v>
      </c>
      <c r="L160" s="351">
        <v>893983.39000000013</v>
      </c>
      <c r="M160" s="351"/>
      <c r="N160" s="351"/>
      <c r="O160" s="355">
        <f t="shared" si="22"/>
        <v>0.457463352108468</v>
      </c>
      <c r="P160" s="355">
        <f t="shared" si="22"/>
        <v>0.88537576679521701</v>
      </c>
      <c r="Q160" s="353"/>
      <c r="R160" s="353"/>
      <c r="S160" s="355">
        <f t="shared" si="20"/>
        <v>0.457463352108468</v>
      </c>
      <c r="T160" s="334">
        <f t="shared" si="21"/>
        <v>0.6451839591880536</v>
      </c>
      <c r="U160" s="354"/>
      <c r="V160" s="354"/>
      <c r="W160" s="368" t="s">
        <v>498</v>
      </c>
      <c r="X160" s="369"/>
    </row>
    <row r="161" spans="5:24" ht="57" customHeight="1" x14ac:dyDescent="0.25">
      <c r="E161" s="313" t="s">
        <v>452</v>
      </c>
      <c r="F161" s="350">
        <v>3728572</v>
      </c>
      <c r="G161" s="351">
        <v>783715</v>
      </c>
      <c r="H161" s="351">
        <v>982119</v>
      </c>
      <c r="I161" s="351">
        <v>983519</v>
      </c>
      <c r="J161" s="351">
        <v>979219</v>
      </c>
      <c r="K161" s="351">
        <v>310628.90999999997</v>
      </c>
      <c r="L161" s="351">
        <v>560997.07000000007</v>
      </c>
      <c r="M161" s="351"/>
      <c r="N161" s="351"/>
      <c r="O161" s="355">
        <f t="shared" si="22"/>
        <v>0.39635442731094844</v>
      </c>
      <c r="P161" s="353">
        <f t="shared" si="22"/>
        <v>0.57121089195912111</v>
      </c>
      <c r="Q161" s="353"/>
      <c r="R161" s="353"/>
      <c r="S161" s="355">
        <f t="shared" si="20"/>
        <v>0.39635442731094844</v>
      </c>
      <c r="T161" s="333">
        <f t="shared" si="21"/>
        <v>0.49360584290482568</v>
      </c>
      <c r="U161" s="354"/>
      <c r="V161" s="354"/>
      <c r="W161" s="368" t="s">
        <v>499</v>
      </c>
      <c r="X161" s="369"/>
    </row>
    <row r="162" spans="5:24" ht="54.75" customHeight="1" x14ac:dyDescent="0.25">
      <c r="E162" s="313" t="s">
        <v>453</v>
      </c>
      <c r="F162" s="350">
        <v>633368</v>
      </c>
      <c r="G162" s="351">
        <v>119410</v>
      </c>
      <c r="H162" s="351">
        <v>167006</v>
      </c>
      <c r="I162" s="351">
        <v>179946</v>
      </c>
      <c r="J162" s="351">
        <v>167006</v>
      </c>
      <c r="K162" s="351">
        <v>104599.72</v>
      </c>
      <c r="L162" s="351">
        <v>144877.29999999999</v>
      </c>
      <c r="M162" s="351"/>
      <c r="N162" s="351"/>
      <c r="O162" s="355">
        <f t="shared" si="22"/>
        <v>0.87597119169248805</v>
      </c>
      <c r="P162" s="355">
        <f t="shared" si="22"/>
        <v>0.8674975749374273</v>
      </c>
      <c r="Q162" s="353"/>
      <c r="R162" s="353"/>
      <c r="S162" s="355">
        <f t="shared" si="20"/>
        <v>0.87597119169248805</v>
      </c>
      <c r="T162" s="333">
        <f t="shared" si="21"/>
        <v>0.87103031953522148</v>
      </c>
      <c r="U162" s="354"/>
      <c r="V162" s="354"/>
      <c r="W162" s="368" t="s">
        <v>500</v>
      </c>
      <c r="X162" s="369"/>
    </row>
    <row r="163" spans="5:24" ht="52.5" customHeight="1" x14ac:dyDescent="0.25">
      <c r="E163" s="313" t="s">
        <v>454</v>
      </c>
      <c r="F163" s="350">
        <v>572226</v>
      </c>
      <c r="G163" s="351">
        <v>108224</v>
      </c>
      <c r="H163" s="351">
        <v>159334</v>
      </c>
      <c r="I163" s="351">
        <v>152334</v>
      </c>
      <c r="J163" s="351">
        <v>152334</v>
      </c>
      <c r="K163" s="351">
        <v>91787.47</v>
      </c>
      <c r="L163" s="351">
        <v>97823.329999999987</v>
      </c>
      <c r="M163" s="351"/>
      <c r="N163" s="351"/>
      <c r="O163" s="355">
        <f t="shared" si="22"/>
        <v>0.84812490759905379</v>
      </c>
      <c r="P163" s="353">
        <f t="shared" si="22"/>
        <v>0.61395138514064784</v>
      </c>
      <c r="Q163" s="353"/>
      <c r="R163" s="353"/>
      <c r="S163" s="355">
        <f t="shared" si="20"/>
        <v>0.84812490759905379</v>
      </c>
      <c r="T163" s="333">
        <f t="shared" si="21"/>
        <v>0.70867176462673509</v>
      </c>
      <c r="U163" s="354"/>
      <c r="V163" s="354"/>
      <c r="W163" s="368" t="s">
        <v>501</v>
      </c>
      <c r="X163" s="369"/>
    </row>
    <row r="164" spans="5:24" ht="52.5" customHeight="1" x14ac:dyDescent="0.25">
      <c r="E164" s="313" t="s">
        <v>455</v>
      </c>
      <c r="F164" s="350">
        <v>3512206</v>
      </c>
      <c r="G164" s="351">
        <v>747951</v>
      </c>
      <c r="H164" s="351">
        <v>924285</v>
      </c>
      <c r="I164" s="351">
        <v>911985</v>
      </c>
      <c r="J164" s="351">
        <v>927985</v>
      </c>
      <c r="K164" s="351">
        <v>543657.09</v>
      </c>
      <c r="L164" s="351">
        <v>648879.92000000004</v>
      </c>
      <c r="M164" s="351"/>
      <c r="N164" s="351"/>
      <c r="O164" s="355">
        <f t="shared" si="22"/>
        <v>0.72686190672918405</v>
      </c>
      <c r="P164" s="355">
        <f t="shared" si="22"/>
        <v>0.70203445906836104</v>
      </c>
      <c r="Q164" s="353"/>
      <c r="R164" s="353"/>
      <c r="S164" s="355">
        <f t="shared" si="20"/>
        <v>0.72686190672918405</v>
      </c>
      <c r="T164" s="333">
        <f t="shared" si="21"/>
        <v>0.7131391801157253</v>
      </c>
      <c r="U164" s="354"/>
      <c r="V164" s="354"/>
      <c r="W164" s="368" t="s">
        <v>502</v>
      </c>
      <c r="X164" s="369"/>
    </row>
    <row r="165" spans="5:24" ht="54.75" customHeight="1" x14ac:dyDescent="0.25">
      <c r="E165" s="313" t="s">
        <v>456</v>
      </c>
      <c r="F165" s="350">
        <v>19283731</v>
      </c>
      <c r="G165" s="351">
        <v>4516834</v>
      </c>
      <c r="H165" s="351">
        <v>4940935</v>
      </c>
      <c r="I165" s="351">
        <v>4927165</v>
      </c>
      <c r="J165" s="351">
        <v>4898797</v>
      </c>
      <c r="K165" s="351">
        <v>2821958.45</v>
      </c>
      <c r="L165" s="351">
        <v>3788570.7299999995</v>
      </c>
      <c r="M165" s="351"/>
      <c r="N165" s="351"/>
      <c r="O165" s="352">
        <f t="shared" si="22"/>
        <v>0.62476470244423421</v>
      </c>
      <c r="P165" s="355">
        <f t="shared" si="22"/>
        <v>0.76677202391854971</v>
      </c>
      <c r="Q165" s="353"/>
      <c r="R165" s="353"/>
      <c r="S165" s="356">
        <f t="shared" si="20"/>
        <v>0.62476470244423421</v>
      </c>
      <c r="T165" s="334">
        <f t="shared" si="21"/>
        <v>0.69895227722309561</v>
      </c>
      <c r="U165" s="354"/>
      <c r="V165" s="354"/>
      <c r="W165" s="368" t="s">
        <v>503</v>
      </c>
      <c r="X165" s="369"/>
    </row>
    <row r="166" spans="5:24" ht="53.25" customHeight="1" x14ac:dyDescent="0.25">
      <c r="E166" s="313" t="s">
        <v>457</v>
      </c>
      <c r="F166" s="350">
        <v>681680</v>
      </c>
      <c r="G166" s="351">
        <v>284700</v>
      </c>
      <c r="H166" s="351">
        <v>134060</v>
      </c>
      <c r="I166" s="351">
        <v>132060</v>
      </c>
      <c r="J166" s="351">
        <v>130860</v>
      </c>
      <c r="K166" s="351">
        <v>93665.75</v>
      </c>
      <c r="L166" s="351">
        <v>250517.55</v>
      </c>
      <c r="M166" s="351"/>
      <c r="N166" s="351"/>
      <c r="O166" s="355">
        <f t="shared" si="22"/>
        <v>0.32899806814190374</v>
      </c>
      <c r="P166" s="355">
        <f t="shared" si="22"/>
        <v>1.8686972251230791</v>
      </c>
      <c r="Q166" s="353"/>
      <c r="R166" s="353"/>
      <c r="S166" s="355">
        <f t="shared" si="20"/>
        <v>0.32899806814190374</v>
      </c>
      <c r="T166" s="333">
        <f t="shared" si="21"/>
        <v>0.82191064093991784</v>
      </c>
      <c r="U166" s="354"/>
      <c r="V166" s="354"/>
      <c r="W166" s="368" t="s">
        <v>504</v>
      </c>
      <c r="X166" s="369"/>
    </row>
    <row r="167" spans="5:24" ht="53.25" customHeight="1" x14ac:dyDescent="0.25">
      <c r="E167" s="313" t="s">
        <v>458</v>
      </c>
      <c r="F167" s="350">
        <v>2415004</v>
      </c>
      <c r="G167" s="351">
        <v>2313999</v>
      </c>
      <c r="H167" s="351">
        <v>13815</v>
      </c>
      <c r="I167" s="351">
        <v>43795</v>
      </c>
      <c r="J167" s="351">
        <v>43395</v>
      </c>
      <c r="K167" s="351">
        <v>2410062.59</v>
      </c>
      <c r="L167" s="351">
        <v>16194.180000000168</v>
      </c>
      <c r="M167" s="351"/>
      <c r="N167" s="351"/>
      <c r="O167" s="355">
        <f t="shared" si="22"/>
        <v>1.0415141017779177</v>
      </c>
      <c r="P167" s="355">
        <f t="shared" si="22"/>
        <v>1.1722171552660274</v>
      </c>
      <c r="Q167" s="353"/>
      <c r="R167" s="353"/>
      <c r="S167" s="355">
        <f t="shared" si="20"/>
        <v>1.0415141017779177</v>
      </c>
      <c r="T167" s="333">
        <f t="shared" si="21"/>
        <v>1.0422897920538325</v>
      </c>
      <c r="U167" s="354"/>
      <c r="V167" s="354"/>
      <c r="W167" s="368" t="s">
        <v>505</v>
      </c>
      <c r="X167" s="369"/>
    </row>
    <row r="168" spans="5:24" ht="51.75" customHeight="1" x14ac:dyDescent="0.25">
      <c r="E168" s="313" t="s">
        <v>459</v>
      </c>
      <c r="F168" s="350">
        <v>1099700</v>
      </c>
      <c r="G168" s="351">
        <v>293827</v>
      </c>
      <c r="H168" s="351">
        <v>251571</v>
      </c>
      <c r="I168" s="351">
        <v>267993</v>
      </c>
      <c r="J168" s="351">
        <v>286309</v>
      </c>
      <c r="K168" s="351">
        <v>137805.69</v>
      </c>
      <c r="L168" s="351">
        <v>209948.89</v>
      </c>
      <c r="M168" s="351"/>
      <c r="N168" s="351"/>
      <c r="O168" s="355">
        <f t="shared" si="22"/>
        <v>0.46900281458136933</v>
      </c>
      <c r="P168" s="355">
        <f t="shared" si="22"/>
        <v>0.83455124000779113</v>
      </c>
      <c r="Q168" s="353"/>
      <c r="R168" s="353"/>
      <c r="S168" s="355">
        <f t="shared" si="20"/>
        <v>0.46900281458136933</v>
      </c>
      <c r="T168" s="357">
        <f t="shared" si="21"/>
        <v>0.63761616287555145</v>
      </c>
      <c r="U168" s="354"/>
      <c r="V168" s="354"/>
      <c r="W168" s="368" t="s">
        <v>506</v>
      </c>
      <c r="X168" s="369"/>
    </row>
    <row r="169" spans="5:24" ht="51.75" customHeight="1" x14ac:dyDescent="0.25">
      <c r="E169" s="313" t="s">
        <v>460</v>
      </c>
      <c r="F169" s="350">
        <v>606619</v>
      </c>
      <c r="G169" s="351">
        <v>103715</v>
      </c>
      <c r="H169" s="351">
        <v>169137</v>
      </c>
      <c r="I169" s="351">
        <v>163632</v>
      </c>
      <c r="J169" s="351">
        <v>170135</v>
      </c>
      <c r="K169" s="351">
        <v>101197.22</v>
      </c>
      <c r="L169" s="351">
        <v>110409.43</v>
      </c>
      <c r="M169" s="351"/>
      <c r="N169" s="351"/>
      <c r="O169" s="355">
        <f t="shared" si="22"/>
        <v>0.97572405148724872</v>
      </c>
      <c r="P169" s="353">
        <f t="shared" si="22"/>
        <v>0.65278105914140605</v>
      </c>
      <c r="Q169" s="353"/>
      <c r="R169" s="353"/>
      <c r="S169" s="355">
        <f t="shared" si="20"/>
        <v>0.97572405148724872</v>
      </c>
      <c r="T169" s="333">
        <f t="shared" si="21"/>
        <v>0.77553637136616183</v>
      </c>
      <c r="U169" s="354"/>
      <c r="V169" s="354"/>
      <c r="W169" s="368" t="s">
        <v>507</v>
      </c>
      <c r="X169" s="369"/>
    </row>
    <row r="170" spans="5:24" ht="53.25" customHeight="1" x14ac:dyDescent="0.25">
      <c r="E170" s="313" t="s">
        <v>461</v>
      </c>
      <c r="F170" s="350">
        <v>3463907</v>
      </c>
      <c r="G170" s="351">
        <v>1180746</v>
      </c>
      <c r="H170" s="351">
        <v>829321</v>
      </c>
      <c r="I170" s="351">
        <v>626920</v>
      </c>
      <c r="J170" s="351">
        <v>826920</v>
      </c>
      <c r="K170" s="351">
        <v>635200.37</v>
      </c>
      <c r="L170" s="351">
        <v>634981.05999999994</v>
      </c>
      <c r="M170" s="351"/>
      <c r="N170" s="351"/>
      <c r="O170" s="356">
        <f t="shared" si="22"/>
        <v>0.5379652948220871</v>
      </c>
      <c r="P170" s="355">
        <f t="shared" si="22"/>
        <v>0.7656637900161698</v>
      </c>
      <c r="Q170" s="353"/>
      <c r="R170" s="353"/>
      <c r="S170" s="356">
        <f t="shared" si="20"/>
        <v>0.5379652948220871</v>
      </c>
      <c r="T170" s="358">
        <f t="shared" si="21"/>
        <v>0.63190999603495801</v>
      </c>
      <c r="U170" s="354"/>
      <c r="V170" s="354"/>
      <c r="W170" s="368" t="s">
        <v>508</v>
      </c>
      <c r="X170" s="369"/>
    </row>
    <row r="171" spans="5:24" ht="28.5" hidden="1" customHeight="1" x14ac:dyDescent="0.25">
      <c r="E171" s="313" t="s">
        <v>462</v>
      </c>
      <c r="F171" s="350"/>
      <c r="G171" s="351"/>
      <c r="H171" s="351"/>
      <c r="I171" s="351"/>
      <c r="J171" s="351"/>
      <c r="K171" s="351"/>
      <c r="L171" s="351">
        <v>0</v>
      </c>
      <c r="M171" s="351"/>
      <c r="N171" s="351"/>
      <c r="O171" s="353" t="str">
        <f t="shared" si="22"/>
        <v>NO APLICA</v>
      </c>
      <c r="P171" s="353" t="str">
        <f t="shared" si="22"/>
        <v>NO APLICA</v>
      </c>
      <c r="Q171" s="353"/>
      <c r="R171" s="353"/>
      <c r="S171" s="353" t="str">
        <f t="shared" si="20"/>
        <v>NO APLICA</v>
      </c>
      <c r="T171" s="334" t="str">
        <f t="shared" si="21"/>
        <v>NO APLICA</v>
      </c>
      <c r="U171" s="354" t="str">
        <f t="shared" ref="U171" si="23">IFERROR(((K171+L171+M171)/(G171+H171+I171)),"NO APLICA")</f>
        <v>NO APLICA</v>
      </c>
      <c r="V171" s="354" t="str">
        <f t="shared" ref="V171" si="24">IFERROR(((K171+L171+M171+N171)/(G171+H171+I171+J171)),"NO APLICA")</f>
        <v>NO APLICA</v>
      </c>
      <c r="W171" s="368" t="s">
        <v>463</v>
      </c>
      <c r="X171" s="369"/>
    </row>
    <row r="172" spans="5:24" ht="53.25" customHeight="1" x14ac:dyDescent="0.25">
      <c r="E172" s="313" t="s">
        <v>464</v>
      </c>
      <c r="F172" s="350">
        <v>1211696</v>
      </c>
      <c r="G172" s="351">
        <v>276397</v>
      </c>
      <c r="H172" s="351">
        <v>308913</v>
      </c>
      <c r="I172" s="351">
        <v>315343</v>
      </c>
      <c r="J172" s="351">
        <v>311043</v>
      </c>
      <c r="K172" s="351">
        <v>220744.04</v>
      </c>
      <c r="L172" s="351">
        <v>195603.09</v>
      </c>
      <c r="M172" s="351"/>
      <c r="N172" s="351"/>
      <c r="O172" s="355">
        <f t="shared" si="22"/>
        <v>0.79864846579376769</v>
      </c>
      <c r="P172" s="353">
        <f t="shared" si="22"/>
        <v>0.63319798778296799</v>
      </c>
      <c r="Q172" s="353"/>
      <c r="R172" s="353"/>
      <c r="S172" s="355">
        <f t="shared" si="20"/>
        <v>0.79864846579376769</v>
      </c>
      <c r="T172" s="333">
        <f t="shared" si="21"/>
        <v>0.71132755292067451</v>
      </c>
      <c r="U172" s="354"/>
      <c r="V172" s="354"/>
      <c r="W172" s="368" t="s">
        <v>509</v>
      </c>
      <c r="X172" s="369"/>
    </row>
    <row r="173" spans="5:24" ht="42.75" customHeight="1" x14ac:dyDescent="0.25">
      <c r="E173" s="313" t="s">
        <v>465</v>
      </c>
      <c r="F173" s="350">
        <v>250000</v>
      </c>
      <c r="G173" s="351">
        <v>125000</v>
      </c>
      <c r="H173" s="351"/>
      <c r="I173" s="351">
        <v>125000</v>
      </c>
      <c r="J173" s="351"/>
      <c r="K173" s="351">
        <v>69701.5</v>
      </c>
      <c r="L173" s="351">
        <v>2080.3999999999942</v>
      </c>
      <c r="M173" s="351"/>
      <c r="N173" s="351"/>
      <c r="O173" s="352">
        <f t="shared" si="22"/>
        <v>0.557612</v>
      </c>
      <c r="P173" s="353" t="str">
        <f t="shared" si="22"/>
        <v>NO APLICA</v>
      </c>
      <c r="Q173" s="353"/>
      <c r="R173" s="353"/>
      <c r="S173" s="356">
        <f t="shared" si="20"/>
        <v>0.557612</v>
      </c>
      <c r="T173" s="358">
        <f t="shared" si="21"/>
        <v>0.57425519999999997</v>
      </c>
      <c r="U173" s="354"/>
      <c r="V173" s="354"/>
      <c r="W173" s="368" t="s">
        <v>515</v>
      </c>
      <c r="X173" s="369"/>
    </row>
    <row r="174" spans="5:24" ht="57.75" customHeight="1" x14ac:dyDescent="0.25">
      <c r="E174" s="313" t="s">
        <v>466</v>
      </c>
      <c r="F174" s="350">
        <v>1159949</v>
      </c>
      <c r="G174" s="351">
        <v>235574</v>
      </c>
      <c r="H174" s="351">
        <v>320685</v>
      </c>
      <c r="I174" s="351">
        <v>313445</v>
      </c>
      <c r="J174" s="351">
        <v>290245</v>
      </c>
      <c r="K174" s="351">
        <v>234314.5</v>
      </c>
      <c r="L174" s="351">
        <v>239891.86</v>
      </c>
      <c r="M174" s="351"/>
      <c r="N174" s="351"/>
      <c r="O174" s="355">
        <f t="shared" si="22"/>
        <v>0.99465348467997317</v>
      </c>
      <c r="P174" s="355">
        <f t="shared" si="22"/>
        <v>0.74806074496780328</v>
      </c>
      <c r="Q174" s="353"/>
      <c r="R174" s="353"/>
      <c r="S174" s="355">
        <f t="shared" si="20"/>
        <v>0.99465348467997317</v>
      </c>
      <c r="T174" s="333">
        <f t="shared" si="21"/>
        <v>0.85249202260098256</v>
      </c>
      <c r="U174" s="354"/>
      <c r="V174" s="354"/>
      <c r="W174" s="368" t="s">
        <v>510</v>
      </c>
      <c r="X174" s="369"/>
    </row>
    <row r="175" spans="5:24" ht="52.5" customHeight="1" x14ac:dyDescent="0.25">
      <c r="E175" s="313" t="s">
        <v>467</v>
      </c>
      <c r="F175" s="350">
        <v>8729140</v>
      </c>
      <c r="G175" s="351">
        <v>1266126</v>
      </c>
      <c r="H175" s="351">
        <v>2517865</v>
      </c>
      <c r="I175" s="351">
        <v>2530289</v>
      </c>
      <c r="J175" s="351">
        <v>2414860</v>
      </c>
      <c r="K175" s="351">
        <v>950092.43</v>
      </c>
      <c r="L175" s="351">
        <v>2210427.7999999998</v>
      </c>
      <c r="M175" s="351"/>
      <c r="N175" s="351"/>
      <c r="O175" s="355">
        <f t="shared" si="22"/>
        <v>0.75039327049598548</v>
      </c>
      <c r="P175" s="355">
        <f t="shared" si="22"/>
        <v>0.87789766329807195</v>
      </c>
      <c r="Q175" s="353"/>
      <c r="R175" s="353"/>
      <c r="S175" s="355">
        <f t="shared" si="20"/>
        <v>0.75039327049598548</v>
      </c>
      <c r="T175" s="333">
        <f t="shared" si="21"/>
        <v>0.83523460547342743</v>
      </c>
      <c r="U175" s="354"/>
      <c r="V175" s="354"/>
      <c r="W175" s="368" t="s">
        <v>511</v>
      </c>
      <c r="X175" s="369"/>
    </row>
    <row r="176" spans="5:24" ht="50.25" customHeight="1" x14ac:dyDescent="0.25">
      <c r="E176" s="313" t="s">
        <v>468</v>
      </c>
      <c r="F176" s="350">
        <v>41000</v>
      </c>
      <c r="G176" s="351">
        <v>8000</v>
      </c>
      <c r="H176" s="351">
        <v>6000</v>
      </c>
      <c r="I176" s="351">
        <v>21000</v>
      </c>
      <c r="J176" s="351">
        <v>6000</v>
      </c>
      <c r="K176" s="351">
        <v>0</v>
      </c>
      <c r="L176" s="351">
        <v>12020.3</v>
      </c>
      <c r="M176" s="351"/>
      <c r="N176" s="351"/>
      <c r="O176" s="355">
        <f t="shared" si="22"/>
        <v>0</v>
      </c>
      <c r="P176" s="355">
        <f t="shared" si="22"/>
        <v>2.0033833333333333</v>
      </c>
      <c r="Q176" s="353"/>
      <c r="R176" s="353"/>
      <c r="S176" s="355">
        <f t="shared" si="20"/>
        <v>0</v>
      </c>
      <c r="T176" s="333">
        <f t="shared" si="21"/>
        <v>0.85859285714285705</v>
      </c>
      <c r="U176" s="354"/>
      <c r="V176" s="354"/>
      <c r="W176" s="368" t="s">
        <v>512</v>
      </c>
      <c r="X176" s="369"/>
    </row>
    <row r="177" spans="5:24" ht="55.5" customHeight="1" thickBot="1" x14ac:dyDescent="0.3">
      <c r="E177" s="313" t="s">
        <v>469</v>
      </c>
      <c r="F177" s="350">
        <v>5115058</v>
      </c>
      <c r="G177" s="351">
        <v>982915</v>
      </c>
      <c r="H177" s="351">
        <v>1375289</v>
      </c>
      <c r="I177" s="351">
        <v>1395341</v>
      </c>
      <c r="J177" s="351">
        <v>1361513</v>
      </c>
      <c r="K177" s="351">
        <v>957913.42</v>
      </c>
      <c r="L177" s="351">
        <v>1326300.48</v>
      </c>
      <c r="M177" s="351"/>
      <c r="N177" s="351"/>
      <c r="O177" s="355">
        <f t="shared" si="22"/>
        <v>0.97456384326213363</v>
      </c>
      <c r="P177" s="355">
        <f t="shared" si="22"/>
        <v>0.96437947224183429</v>
      </c>
      <c r="Q177" s="353"/>
      <c r="R177" s="353"/>
      <c r="S177" s="355">
        <f t="shared" si="20"/>
        <v>0.97456384326213363</v>
      </c>
      <c r="T177" s="333">
        <f t="shared" si="21"/>
        <v>0.96862438533731599</v>
      </c>
      <c r="U177" s="354"/>
      <c r="V177" s="354"/>
      <c r="W177" s="423" t="s">
        <v>513</v>
      </c>
      <c r="X177" s="424"/>
    </row>
    <row r="178" spans="5:24" ht="55.5" customHeight="1" thickBot="1" x14ac:dyDescent="0.3">
      <c r="E178" s="314" t="s">
        <v>470</v>
      </c>
      <c r="F178" s="359">
        <v>421782</v>
      </c>
      <c r="G178" s="360">
        <v>77432</v>
      </c>
      <c r="H178" s="360">
        <v>116850</v>
      </c>
      <c r="I178" s="360">
        <v>114250</v>
      </c>
      <c r="J178" s="360">
        <v>113250</v>
      </c>
      <c r="K178" s="360">
        <v>91288.19</v>
      </c>
      <c r="L178" s="360">
        <v>71547.540000000008</v>
      </c>
      <c r="M178" s="360"/>
      <c r="N178" s="360"/>
      <c r="O178" s="361">
        <f t="shared" si="22"/>
        <v>1.1789465595619382</v>
      </c>
      <c r="P178" s="362">
        <f t="shared" si="22"/>
        <v>0.6123024390243903</v>
      </c>
      <c r="Q178" s="363"/>
      <c r="R178" s="363"/>
      <c r="S178" s="361">
        <f t="shared" si="20"/>
        <v>1.1789465595619382</v>
      </c>
      <c r="T178" s="364">
        <f t="shared" si="21"/>
        <v>0.83814110416816801</v>
      </c>
      <c r="U178" s="365"/>
      <c r="V178" s="365"/>
      <c r="W178" s="419" t="s">
        <v>514</v>
      </c>
      <c r="X178" s="420"/>
    </row>
  </sheetData>
  <mergeCells count="70">
    <mergeCell ref="C33:C34"/>
    <mergeCell ref="W149:X149"/>
    <mergeCell ref="W175:X175"/>
    <mergeCell ref="W176:X176"/>
    <mergeCell ref="W177:X177"/>
    <mergeCell ref="W165:X165"/>
    <mergeCell ref="W166:X166"/>
    <mergeCell ref="W167:X167"/>
    <mergeCell ref="W168:X168"/>
    <mergeCell ref="W169:X169"/>
    <mergeCell ref="W160:X160"/>
    <mergeCell ref="W161:X161"/>
    <mergeCell ref="W162:X162"/>
    <mergeCell ref="W163:X163"/>
    <mergeCell ref="W164:X164"/>
    <mergeCell ref="W155:X155"/>
    <mergeCell ref="W178:X178"/>
    <mergeCell ref="W170:X170"/>
    <mergeCell ref="W171:X171"/>
    <mergeCell ref="W172:X172"/>
    <mergeCell ref="W173:X173"/>
    <mergeCell ref="W174:X174"/>
    <mergeCell ref="W156:X156"/>
    <mergeCell ref="W157:X157"/>
    <mergeCell ref="W158:X158"/>
    <mergeCell ref="W159:X159"/>
    <mergeCell ref="W150:X150"/>
    <mergeCell ref="W151:X151"/>
    <mergeCell ref="W152:X152"/>
    <mergeCell ref="W153:X153"/>
    <mergeCell ref="W154:X154"/>
    <mergeCell ref="W144:X144"/>
    <mergeCell ref="W145:X145"/>
    <mergeCell ref="W146:X146"/>
    <mergeCell ref="W147:X147"/>
    <mergeCell ref="W148:X148"/>
    <mergeCell ref="B11:B12"/>
    <mergeCell ref="C11:C12"/>
    <mergeCell ref="X11:X12"/>
    <mergeCell ref="F133:F134"/>
    <mergeCell ref="L124:Q124"/>
    <mergeCell ref="V124:X124"/>
    <mergeCell ref="C124:F124"/>
    <mergeCell ref="E132:X132"/>
    <mergeCell ref="E133:E134"/>
    <mergeCell ref="G133:J133"/>
    <mergeCell ref="K133:N133"/>
    <mergeCell ref="O133:R133"/>
    <mergeCell ref="T11:W11"/>
    <mergeCell ref="B33:B34"/>
    <mergeCell ref="S133:V133"/>
    <mergeCell ref="W133:X134"/>
    <mergeCell ref="E2:S2"/>
    <mergeCell ref="E3:S3"/>
    <mergeCell ref="D11:F11"/>
    <mergeCell ref="L11:O11"/>
    <mergeCell ref="P11:S11"/>
    <mergeCell ref="E4:S4"/>
    <mergeCell ref="E5:S5"/>
    <mergeCell ref="G11:K11"/>
    <mergeCell ref="G10:X10"/>
    <mergeCell ref="W140:X140"/>
    <mergeCell ref="W141:X141"/>
    <mergeCell ref="W142:X142"/>
    <mergeCell ref="W143:X143"/>
    <mergeCell ref="W135:X135"/>
    <mergeCell ref="W136:X136"/>
    <mergeCell ref="W137:X137"/>
    <mergeCell ref="W138:X138"/>
    <mergeCell ref="W139:X139"/>
  </mergeCells>
  <conditionalFormatting sqref="G135:J178">
    <cfRule type="containsBlanks" dxfId="92" priority="15">
      <formula>LEN(TRIM(G135))=0</formula>
    </cfRule>
  </conditionalFormatting>
  <conditionalFormatting sqref="H13:H14">
    <cfRule type="cellIs" priority="87" operator="equal">
      <formula>"NO DISPONIBLE"</formula>
    </cfRule>
  </conditionalFormatting>
  <conditionalFormatting sqref="H15:K108">
    <cfRule type="containsBlanks" dxfId="91" priority="171">
      <formula>LEN(TRIM(H15))=0</formula>
    </cfRule>
  </conditionalFormatting>
  <conditionalFormatting sqref="I13:K14">
    <cfRule type="cellIs" dxfId="90" priority="86" operator="equal">
      <formula>"NO DISPONIBLE"</formula>
    </cfRule>
  </conditionalFormatting>
  <conditionalFormatting sqref="K135:N178">
    <cfRule type="containsBlanks" dxfId="89" priority="14">
      <formula>LEN(TRIM(K135))=0</formula>
    </cfRule>
  </conditionalFormatting>
  <conditionalFormatting sqref="L13:L14">
    <cfRule type="cellIs" priority="85" operator="equal">
      <formula>"NO DISPONIBLE"</formula>
    </cfRule>
  </conditionalFormatting>
  <conditionalFormatting sqref="M13:O14">
    <cfRule type="cellIs" dxfId="88" priority="71" operator="equal">
      <formula>"NO DISPONIBLE"</formula>
    </cfRule>
  </conditionalFormatting>
  <conditionalFormatting sqref="O135:V178">
    <cfRule type="cellIs" dxfId="87" priority="13" operator="greaterThan">
      <formula>1.2</formula>
    </cfRule>
    <cfRule type="cellIs" dxfId="86" priority="9" operator="equal">
      <formula>"NO APLICA"</formula>
    </cfRule>
    <cfRule type="cellIs" dxfId="85" priority="10" operator="between">
      <formula>0.7</formula>
      <formula>1.2</formula>
    </cfRule>
    <cfRule type="cellIs" dxfId="84" priority="11" operator="between">
      <formula>0.5</formula>
      <formula>0.7</formula>
    </cfRule>
    <cfRule type="cellIs" dxfId="83" priority="12" operator="lessThan">
      <formula>0.5</formula>
    </cfRule>
  </conditionalFormatting>
  <conditionalFormatting sqref="P36:P82 P84:P93 P95:P108">
    <cfRule type="cellIs" dxfId="82" priority="27" stopIfTrue="1" operator="between">
      <formula>0.5</formula>
      <formula>0.7</formula>
    </cfRule>
    <cfRule type="cellIs" dxfId="81" priority="28" stopIfTrue="1" operator="between">
      <formula>0.7</formula>
      <formula>1.2</formula>
    </cfRule>
    <cfRule type="cellIs" dxfId="80" priority="29" stopIfTrue="1" operator="greaterThanOrEqual">
      <formula>1.2</formula>
    </cfRule>
    <cfRule type="containsBlanks" dxfId="79" priority="30" stopIfTrue="1">
      <formula>LEN(TRIM(P36))=0</formula>
    </cfRule>
    <cfRule type="cellIs" dxfId="78" priority="25" stopIfTrue="1" operator="equal">
      <formula>"100%"</formula>
    </cfRule>
    <cfRule type="cellIs" dxfId="77" priority="26" stopIfTrue="1" operator="lessThan">
      <formula>0.5</formula>
    </cfRule>
  </conditionalFormatting>
  <conditionalFormatting sqref="P83 S83:T83">
    <cfRule type="containsBlanks" dxfId="76" priority="24">
      <formula>LEN(TRIM(P83))=0</formula>
    </cfRule>
  </conditionalFormatting>
  <conditionalFormatting sqref="P94 S94:T94">
    <cfRule type="containsBlanks" dxfId="75" priority="23">
      <formula>LEN(TRIM(P94))=0</formula>
    </cfRule>
  </conditionalFormatting>
  <conditionalFormatting sqref="P13:R13">
    <cfRule type="cellIs" dxfId="74" priority="7" stopIfTrue="1" operator="greaterThanOrEqual">
      <formula>1.2</formula>
    </cfRule>
    <cfRule type="containsBlanks" dxfId="73" priority="8" stopIfTrue="1">
      <formula>LEN(TRIM(P13))=0</formula>
    </cfRule>
    <cfRule type="cellIs" dxfId="72" priority="3" stopIfTrue="1" operator="equal">
      <formula>"100%"</formula>
    </cfRule>
    <cfRule type="cellIs" dxfId="71" priority="4" stopIfTrue="1" operator="lessThan">
      <formula>0.5</formula>
    </cfRule>
    <cfRule type="cellIs" dxfId="70" priority="5" stopIfTrue="1" operator="between">
      <formula>0.5</formula>
      <formula>0.7</formula>
    </cfRule>
    <cfRule type="cellIs" dxfId="69" priority="6" stopIfTrue="1" operator="between">
      <formula>0.7</formula>
      <formula>1.2</formula>
    </cfRule>
  </conditionalFormatting>
  <conditionalFormatting sqref="P14:S14 P15:R34 Q36:R108 Q35">
    <cfRule type="cellIs" dxfId="68" priority="51" stopIfTrue="1" operator="lessThan">
      <formula>0.5</formula>
    </cfRule>
    <cfRule type="cellIs" dxfId="67" priority="52" stopIfTrue="1" operator="between">
      <formula>0.5</formula>
      <formula>0.7</formula>
    </cfRule>
    <cfRule type="cellIs" dxfId="66" priority="53" stopIfTrue="1" operator="between">
      <formula>0.7</formula>
      <formula>1.2</formula>
    </cfRule>
    <cfRule type="cellIs" dxfId="65" priority="54" stopIfTrue="1" operator="greaterThanOrEqual">
      <formula>1.2</formula>
    </cfRule>
    <cfRule type="containsBlanks" dxfId="64" priority="55" stopIfTrue="1">
      <formula>LEN(TRIM(P14))=0</formula>
    </cfRule>
    <cfRule type="cellIs" dxfId="63" priority="50" stopIfTrue="1" operator="equal">
      <formula>"100%"</formula>
    </cfRule>
  </conditionalFormatting>
  <conditionalFormatting sqref="S13">
    <cfRule type="cellIs" dxfId="62" priority="66" operator="equal">
      <formula>"NO DISPONIBLE"</formula>
    </cfRule>
  </conditionalFormatting>
  <conditionalFormatting sqref="W13">
    <cfRule type="cellIs" dxfId="61" priority="67" operator="equal">
      <formula>"NO DISPONIBLE"</formula>
    </cfRule>
    <cfRule type="cellIs" dxfId="60" priority="68" operator="lessThanOrEqual">
      <formula>0</formula>
    </cfRule>
    <cfRule type="cellIs" dxfId="59" priority="69" operator="between">
      <formula>0</formula>
      <formula>0.15</formula>
    </cfRule>
    <cfRule type="cellIs" dxfId="58" priority="70" operator="greaterThanOrEqual">
      <formula>0.15</formula>
    </cfRule>
  </conditionalFormatting>
  <conditionalFormatting sqref="W14:W108">
    <cfRule type="containsBlanks" dxfId="7" priority="36" stopIfTrue="1">
      <formula>LEN(TRIM(W14))=0</formula>
    </cfRule>
    <cfRule type="cellIs" dxfId="6" priority="32" stopIfTrue="1" operator="lessThan">
      <formula>0.5</formula>
    </cfRule>
    <cfRule type="cellIs" dxfId="5" priority="31" stopIfTrue="1" operator="equal">
      <formula>"100%"</formula>
    </cfRule>
    <cfRule type="cellIs" dxfId="4" priority="33" stopIfTrue="1" operator="between">
      <formula>0.5</formula>
      <formula>0.7</formula>
    </cfRule>
    <cfRule type="cellIs" dxfId="3" priority="34" stopIfTrue="1" operator="between">
      <formula>0.7</formula>
      <formula>1.2</formula>
    </cfRule>
    <cfRule type="cellIs" dxfId="2" priority="35" stopIfTrue="1" operator="greaterThanOrEqual">
      <formula>1.2</formula>
    </cfRule>
  </conditionalFormatting>
  <conditionalFormatting sqref="W15:W108 L15:O34 S15:S34 M35 S36:S82 L36:O108 S84:S93 S95:S108 O35:P35 R35:T35">
    <cfRule type="containsBlanks" dxfId="57" priority="118">
      <formula>LEN(TRIM(L15))=0</formula>
    </cfRule>
  </conditionalFormatting>
  <conditionalFormatting sqref="L35">
    <cfRule type="containsBlanks" dxfId="1" priority="2">
      <formula>LEN(TRIM(L35))=0</formula>
    </cfRule>
  </conditionalFormatting>
  <conditionalFormatting sqref="N35">
    <cfRule type="containsBlanks" dxfId="0" priority="1">
      <formula>LEN(TRIM(N35))=0</formula>
    </cfRule>
  </conditionalFormatting>
  <printOptions horizontalCentered="1"/>
  <pageMargins left="0.6692913385826772" right="0.35433070866141736" top="0.35433070866141736" bottom="0.35433070866141736" header="0.31496062992125984" footer="0.31496062992125984"/>
  <pageSetup paperSize="5" scale="29" fitToHeight="0" orientation="landscape" r:id="rId1"/>
  <rowBreaks count="1" manualBreakCount="1">
    <brk id="127" max="16383" man="1"/>
  </rowBreaks>
  <ignoredErrors>
    <ignoredError sqref="U1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590E-B702-4D80-B1B7-AB375A9BF127}">
  <sheetPr>
    <pageSetUpPr fitToPage="1"/>
  </sheetPr>
  <dimension ref="A1:X129"/>
  <sheetViews>
    <sheetView topLeftCell="E12" zoomScale="80" zoomScaleNormal="80" zoomScaleSheetLayoutView="25" workbookViewId="0">
      <selection activeCell="P17" sqref="P17"/>
    </sheetView>
  </sheetViews>
  <sheetFormatPr baseColWidth="10" defaultColWidth="11.42578125" defaultRowHeight="15" x14ac:dyDescent="0.25"/>
  <cols>
    <col min="1" max="1" width="11.42578125" hidden="1" customWidth="1"/>
    <col min="2" max="2" width="21.85546875" customWidth="1"/>
    <col min="3" max="3" width="29" customWidth="1"/>
    <col min="4" max="4" width="26.42578125" customWidth="1"/>
    <col min="5" max="5" width="27" customWidth="1"/>
    <col min="6" max="7" width="22" customWidth="1"/>
    <col min="8" max="15" width="20.140625" customWidth="1"/>
    <col min="16" max="23" width="19.7109375" customWidth="1"/>
    <col min="24" max="24" width="88.140625" customWidth="1"/>
  </cols>
  <sheetData>
    <row r="1" spans="2:24" ht="15.75" thickBot="1" x14ac:dyDescent="0.3"/>
    <row r="2" spans="2:24" ht="63" customHeight="1" x14ac:dyDescent="0.25">
      <c r="E2" s="378" t="s">
        <v>53</v>
      </c>
      <c r="F2" s="379"/>
      <c r="G2" s="379"/>
      <c r="H2" s="379"/>
      <c r="I2" s="379"/>
      <c r="J2" s="379"/>
      <c r="K2" s="379"/>
      <c r="L2" s="379"/>
      <c r="M2" s="379"/>
      <c r="N2" s="379"/>
      <c r="O2" s="379"/>
      <c r="P2" s="379"/>
      <c r="Q2" s="379"/>
      <c r="R2" s="379"/>
      <c r="S2" s="380"/>
    </row>
    <row r="3" spans="2:24" ht="30" customHeight="1" x14ac:dyDescent="0.25">
      <c r="E3" s="381" t="s">
        <v>1</v>
      </c>
      <c r="F3" s="382"/>
      <c r="G3" s="382"/>
      <c r="H3" s="382"/>
      <c r="I3" s="382"/>
      <c r="J3" s="382"/>
      <c r="K3" s="382"/>
      <c r="L3" s="382"/>
      <c r="M3" s="382"/>
      <c r="N3" s="382"/>
      <c r="O3" s="382"/>
      <c r="P3" s="382"/>
      <c r="Q3" s="382"/>
      <c r="R3" s="382"/>
      <c r="S3" s="383"/>
    </row>
    <row r="4" spans="2:24" ht="30" customHeight="1" x14ac:dyDescent="0.25">
      <c r="E4" s="381" t="s">
        <v>329</v>
      </c>
      <c r="F4" s="382"/>
      <c r="G4" s="382"/>
      <c r="H4" s="382"/>
      <c r="I4" s="382"/>
      <c r="J4" s="382"/>
      <c r="K4" s="382"/>
      <c r="L4" s="382"/>
      <c r="M4" s="382"/>
      <c r="N4" s="382"/>
      <c r="O4" s="382"/>
      <c r="P4" s="382"/>
      <c r="Q4" s="382"/>
      <c r="R4" s="382"/>
      <c r="S4" s="383"/>
    </row>
    <row r="5" spans="2:24" ht="30" customHeight="1" x14ac:dyDescent="0.25">
      <c r="E5" s="381" t="s">
        <v>330</v>
      </c>
      <c r="F5" s="382"/>
      <c r="G5" s="382"/>
      <c r="H5" s="382"/>
      <c r="I5" s="382"/>
      <c r="J5" s="382"/>
      <c r="K5" s="382"/>
      <c r="L5" s="382"/>
      <c r="M5" s="382"/>
      <c r="N5" s="382"/>
      <c r="O5" s="382"/>
      <c r="P5" s="382"/>
      <c r="Q5" s="382"/>
      <c r="R5" s="382"/>
      <c r="S5" s="383"/>
    </row>
    <row r="6" spans="2:24" ht="15.75" customHeight="1" thickBot="1" x14ac:dyDescent="0.3">
      <c r="E6" s="67"/>
      <c r="F6" s="68"/>
      <c r="G6" s="68"/>
      <c r="H6" s="68"/>
      <c r="I6" s="68"/>
      <c r="J6" s="68"/>
      <c r="K6" s="68"/>
      <c r="L6" s="68"/>
      <c r="M6" s="68"/>
      <c r="N6" s="68"/>
      <c r="O6" s="68"/>
      <c r="P6" s="68"/>
      <c r="Q6" s="68"/>
      <c r="R6" s="68"/>
      <c r="S6" s="69"/>
    </row>
    <row r="9" spans="2:24" ht="15.75" thickBot="1" x14ac:dyDescent="0.3"/>
    <row r="10" spans="2:24" ht="21" thickBot="1" x14ac:dyDescent="0.3">
      <c r="G10" s="395" t="s">
        <v>54</v>
      </c>
      <c r="H10" s="396"/>
      <c r="I10" s="396"/>
      <c r="J10" s="396"/>
      <c r="K10" s="396"/>
      <c r="L10" s="396"/>
      <c r="M10" s="396"/>
      <c r="N10" s="396"/>
      <c r="O10" s="396"/>
      <c r="P10" s="396"/>
      <c r="Q10" s="396"/>
      <c r="R10" s="396"/>
      <c r="S10" s="396"/>
      <c r="T10" s="396"/>
      <c r="U10" s="396"/>
      <c r="V10" s="396"/>
      <c r="W10" s="396"/>
      <c r="X10" s="397"/>
    </row>
    <row r="11" spans="2:24" ht="33" customHeight="1" thickBot="1" x14ac:dyDescent="0.3">
      <c r="B11" s="398" t="s">
        <v>5</v>
      </c>
      <c r="C11" s="398" t="s">
        <v>6</v>
      </c>
      <c r="D11" s="384" t="s">
        <v>7</v>
      </c>
      <c r="E11" s="385"/>
      <c r="F11" s="386"/>
      <c r="G11" s="392" t="s">
        <v>417</v>
      </c>
      <c r="H11" s="393"/>
      <c r="I11" s="393"/>
      <c r="J11" s="393"/>
      <c r="K11" s="394"/>
      <c r="L11" s="387" t="s">
        <v>55</v>
      </c>
      <c r="M11" s="387"/>
      <c r="N11" s="387"/>
      <c r="O11" s="388"/>
      <c r="P11" s="389" t="s">
        <v>56</v>
      </c>
      <c r="Q11" s="390"/>
      <c r="R11" s="390"/>
      <c r="S11" s="391"/>
      <c r="T11" s="390" t="s">
        <v>57</v>
      </c>
      <c r="U11" s="390"/>
      <c r="V11" s="390"/>
      <c r="W11" s="412"/>
      <c r="X11" s="400" t="s">
        <v>58</v>
      </c>
    </row>
    <row r="12" spans="2:24" ht="144.75" thickBot="1" x14ac:dyDescent="0.3">
      <c r="B12" s="430"/>
      <c r="C12" s="430"/>
      <c r="D12" s="70" t="s">
        <v>12</v>
      </c>
      <c r="E12" s="70" t="s">
        <v>13</v>
      </c>
      <c r="F12" s="70" t="s">
        <v>14</v>
      </c>
      <c r="G12" s="81" t="s">
        <v>15</v>
      </c>
      <c r="H12" s="50" t="s">
        <v>16</v>
      </c>
      <c r="I12" s="82" t="s">
        <v>17</v>
      </c>
      <c r="J12" s="51" t="s">
        <v>18</v>
      </c>
      <c r="K12" s="83" t="s">
        <v>19</v>
      </c>
      <c r="L12" s="2" t="s">
        <v>16</v>
      </c>
      <c r="M12" s="84" t="s">
        <v>17</v>
      </c>
      <c r="N12" s="1" t="s">
        <v>18</v>
      </c>
      <c r="O12" s="85" t="s">
        <v>19</v>
      </c>
      <c r="P12" s="2" t="s">
        <v>16</v>
      </c>
      <c r="Q12" s="84" t="s">
        <v>17</v>
      </c>
      <c r="R12" s="1" t="s">
        <v>18</v>
      </c>
      <c r="S12" s="85" t="s">
        <v>19</v>
      </c>
      <c r="T12" s="2" t="s">
        <v>16</v>
      </c>
      <c r="U12" s="84" t="s">
        <v>17</v>
      </c>
      <c r="V12" s="1" t="s">
        <v>18</v>
      </c>
      <c r="W12" s="85" t="s">
        <v>19</v>
      </c>
      <c r="X12" s="401"/>
    </row>
    <row r="13" spans="2:24" ht="186" x14ac:dyDescent="0.25">
      <c r="B13" s="241" t="s">
        <v>20</v>
      </c>
      <c r="C13" s="242" t="s">
        <v>407</v>
      </c>
      <c r="D13" s="242" t="s">
        <v>408</v>
      </c>
      <c r="E13" s="243" t="s">
        <v>23</v>
      </c>
      <c r="F13" s="244" t="s">
        <v>409</v>
      </c>
      <c r="G13" s="240" t="s">
        <v>25</v>
      </c>
      <c r="H13" s="239" t="s">
        <v>25</v>
      </c>
      <c r="I13" s="245" t="s">
        <v>25</v>
      </c>
      <c r="J13" s="62" t="s">
        <v>25</v>
      </c>
      <c r="K13" s="63" t="s">
        <v>25</v>
      </c>
      <c r="L13" s="89" t="s">
        <v>25</v>
      </c>
      <c r="M13" s="62" t="s">
        <v>25</v>
      </c>
      <c r="N13" s="62" t="s">
        <v>25</v>
      </c>
      <c r="O13" s="63" t="s">
        <v>25</v>
      </c>
      <c r="P13" s="89" t="s">
        <v>25</v>
      </c>
      <c r="Q13" s="62" t="s">
        <v>25</v>
      </c>
      <c r="R13" s="62" t="s">
        <v>25</v>
      </c>
      <c r="S13" s="63" t="s">
        <v>25</v>
      </c>
      <c r="T13" s="57" t="str">
        <f>IFERROR(((L13+M13)-(H13+I13))/(H13+I13),"NO DISPONIBLE")</f>
        <v>NO DISPONIBLE</v>
      </c>
      <c r="U13" s="59" t="str">
        <f>IFERROR(((K13+L13+M13)-(G13+H13+I13))/(G13+H13+I13),"NO DISPONIBLE")</f>
        <v>NO DISPONIBLE</v>
      </c>
      <c r="V13" s="59" t="str">
        <f>IFERROR(((L13+M13+N13)-(H13+I13+J13))/(H13+I13+J13),"NO DISPONIBLE")</f>
        <v>NO DISPONIBLE</v>
      </c>
      <c r="W13" s="58" t="str">
        <f>IFERROR(((L13+M13+N13+O13)-(H13+I13+J13+K13))/(H13+I13+K13+K13),"NO DISPONIBLE")</f>
        <v>NO DISPONIBLE</v>
      </c>
      <c r="X13" s="224" t="s">
        <v>47</v>
      </c>
    </row>
    <row r="14" spans="2:24" hidden="1" x14ac:dyDescent="0.25">
      <c r="B14" s="226"/>
      <c r="C14" s="227"/>
      <c r="D14" s="227"/>
      <c r="E14" s="228"/>
      <c r="F14" s="229"/>
      <c r="G14" s="230"/>
      <c r="H14" s="231"/>
      <c r="I14" s="62"/>
      <c r="J14" s="62"/>
      <c r="K14" s="63"/>
      <c r="L14" s="231"/>
      <c r="M14" s="62"/>
      <c r="N14" s="62"/>
      <c r="O14" s="63"/>
      <c r="P14" s="225" t="str">
        <f>IFERROR((L14/H14),"100%")</f>
        <v>100%</v>
      </c>
      <c r="Q14" s="37" t="str">
        <f>IFERROR((M14/I14),"100%")</f>
        <v>100%</v>
      </c>
      <c r="R14" s="37" t="str">
        <f t="shared" ref="R14" si="0">IFERROR((N14/J14),"100%")</f>
        <v>100%</v>
      </c>
      <c r="S14" s="58" t="str">
        <f>IFERROR((O14/K14),"100%")</f>
        <v>100%</v>
      </c>
      <c r="T14" s="225" t="str">
        <f>IFERROR((L14/$G$14),"No Programado")</f>
        <v>No Programado</v>
      </c>
      <c r="U14" s="37" t="str">
        <f>IFERROR((L14+M14)/$G$14, "No Programado")</f>
        <v>No Programado</v>
      </c>
      <c r="V14" s="232" t="str">
        <f>IFERROR((M14+N14+L14)/$G$14, "No Programado")</f>
        <v>No Programado</v>
      </c>
      <c r="W14" s="38" t="str">
        <f>IFERROR((N14+O14+M14+L14)/$G$14, "No Programado")</f>
        <v>No Programado</v>
      </c>
      <c r="X14" s="233"/>
    </row>
    <row r="15" spans="2:24" ht="129.75" x14ac:dyDescent="0.25">
      <c r="B15" s="153" t="s">
        <v>331</v>
      </c>
      <c r="C15" s="115" t="s">
        <v>79</v>
      </c>
      <c r="D15" s="247" t="s">
        <v>411</v>
      </c>
      <c r="E15" s="174" t="s">
        <v>254</v>
      </c>
      <c r="F15" s="174" t="s">
        <v>413</v>
      </c>
      <c r="G15" s="251">
        <f>SUM(H15:K15)</f>
        <v>181300</v>
      </c>
      <c r="H15" s="277">
        <v>45325</v>
      </c>
      <c r="I15" s="277">
        <v>45325</v>
      </c>
      <c r="J15" s="277">
        <v>45325</v>
      </c>
      <c r="K15" s="277">
        <v>45325</v>
      </c>
      <c r="L15" s="12"/>
      <c r="M15" s="13"/>
      <c r="N15" s="13"/>
      <c r="O15" s="15"/>
      <c r="P15" s="225">
        <f>IFERROR((L15/H15),"100%")</f>
        <v>0</v>
      </c>
      <c r="Q15" s="27"/>
      <c r="R15" s="27"/>
      <c r="S15" s="28"/>
      <c r="T15" s="225">
        <f>IFERROR((L15/$G$15),"No Programado")</f>
        <v>0</v>
      </c>
      <c r="U15" s="16"/>
      <c r="V15" s="37"/>
      <c r="W15" s="38"/>
      <c r="X15" s="71" t="s">
        <v>28</v>
      </c>
    </row>
    <row r="16" spans="2:24" ht="117" x14ac:dyDescent="0.25">
      <c r="B16" s="76" t="s">
        <v>80</v>
      </c>
      <c r="C16" s="154" t="s">
        <v>81</v>
      </c>
      <c r="D16" s="123" t="s">
        <v>82</v>
      </c>
      <c r="E16" s="78" t="s">
        <v>254</v>
      </c>
      <c r="F16" s="78" t="s">
        <v>256</v>
      </c>
      <c r="G16" s="252">
        <f>SUM(H16:K16)</f>
        <v>52</v>
      </c>
      <c r="H16" s="278">
        <v>13</v>
      </c>
      <c r="I16" s="278">
        <v>13</v>
      </c>
      <c r="J16" s="278">
        <v>13</v>
      </c>
      <c r="K16" s="278">
        <v>13</v>
      </c>
      <c r="L16" s="12"/>
      <c r="M16" s="13"/>
      <c r="N16" s="13"/>
      <c r="O16" s="15"/>
      <c r="P16" s="39"/>
      <c r="Q16" s="27"/>
      <c r="R16" s="27"/>
      <c r="S16" s="28"/>
      <c r="T16" s="39"/>
      <c r="U16" s="16"/>
      <c r="V16" s="37"/>
      <c r="W16" s="38"/>
      <c r="X16" s="221"/>
    </row>
    <row r="17" spans="2:24" ht="102.75" x14ac:dyDescent="0.25">
      <c r="B17" s="116" t="s">
        <v>83</v>
      </c>
      <c r="C17" s="117" t="s">
        <v>339</v>
      </c>
      <c r="D17" s="118" t="s">
        <v>84</v>
      </c>
      <c r="E17" s="175" t="s">
        <v>254</v>
      </c>
      <c r="F17" s="175" t="s">
        <v>257</v>
      </c>
      <c r="G17" s="253">
        <f>SUM(H17:K17)</f>
        <v>868</v>
      </c>
      <c r="H17" s="278">
        <v>217</v>
      </c>
      <c r="I17" s="278">
        <v>217</v>
      </c>
      <c r="J17" s="278">
        <v>217</v>
      </c>
      <c r="K17" s="278">
        <v>217</v>
      </c>
      <c r="L17" s="12"/>
      <c r="M17" s="13"/>
      <c r="N17" s="13"/>
      <c r="O17" s="15"/>
      <c r="P17" s="39"/>
      <c r="Q17" s="27"/>
      <c r="R17" s="27"/>
      <c r="S17" s="28"/>
      <c r="T17" s="39"/>
      <c r="U17" s="16"/>
      <c r="V17" s="37"/>
      <c r="W17" s="38"/>
      <c r="X17" s="223"/>
    </row>
    <row r="18" spans="2:24" ht="174" x14ac:dyDescent="0.25">
      <c r="B18" s="119" t="s">
        <v>85</v>
      </c>
      <c r="C18" s="117" t="s">
        <v>340</v>
      </c>
      <c r="D18" s="118" t="s">
        <v>86</v>
      </c>
      <c r="E18" s="176" t="s">
        <v>254</v>
      </c>
      <c r="F18" s="196" t="s">
        <v>258</v>
      </c>
      <c r="G18" s="253">
        <f>SUM(H18:K18)</f>
        <v>717</v>
      </c>
      <c r="H18" s="278">
        <v>180</v>
      </c>
      <c r="I18" s="278">
        <v>180</v>
      </c>
      <c r="J18" s="278">
        <v>180</v>
      </c>
      <c r="K18" s="278">
        <v>177</v>
      </c>
      <c r="L18" s="12"/>
      <c r="M18" s="13"/>
      <c r="N18" s="13"/>
      <c r="O18" s="15"/>
      <c r="P18" s="39"/>
      <c r="Q18" s="27"/>
      <c r="R18" s="27"/>
      <c r="S18" s="28"/>
      <c r="T18" s="39"/>
      <c r="U18" s="16"/>
      <c r="V18" s="37"/>
      <c r="W18" s="38"/>
      <c r="X18" s="223"/>
    </row>
    <row r="19" spans="2:24" ht="102.75" x14ac:dyDescent="0.25">
      <c r="B19" s="116" t="s">
        <v>87</v>
      </c>
      <c r="C19" s="120" t="s">
        <v>88</v>
      </c>
      <c r="D19" s="117" t="s">
        <v>89</v>
      </c>
      <c r="E19" s="175" t="s">
        <v>254</v>
      </c>
      <c r="F19" s="175" t="s">
        <v>259</v>
      </c>
      <c r="G19" s="253">
        <f>SUM(H19:K19)</f>
        <v>194</v>
      </c>
      <c r="H19" s="278">
        <v>48</v>
      </c>
      <c r="I19" s="278">
        <v>49</v>
      </c>
      <c r="J19" s="278">
        <v>48</v>
      </c>
      <c r="K19" s="278">
        <v>49</v>
      </c>
      <c r="L19" s="12"/>
      <c r="M19" s="13"/>
      <c r="N19" s="13"/>
      <c r="O19" s="15"/>
      <c r="P19" s="39"/>
      <c r="Q19" s="27"/>
      <c r="R19" s="27"/>
      <c r="S19" s="28"/>
      <c r="T19" s="39"/>
      <c r="U19" s="16"/>
      <c r="V19" s="37"/>
      <c r="W19" s="38"/>
      <c r="X19" s="223"/>
    </row>
    <row r="20" spans="2:24" ht="186" x14ac:dyDescent="0.25">
      <c r="B20" s="3" t="s">
        <v>90</v>
      </c>
      <c r="C20" s="117" t="s">
        <v>341</v>
      </c>
      <c r="D20" s="4" t="s">
        <v>91</v>
      </c>
      <c r="E20" s="5" t="s">
        <v>254</v>
      </c>
      <c r="F20" s="5" t="s">
        <v>260</v>
      </c>
      <c r="G20" s="254">
        <f t="shared" ref="G20:G70" si="1">SUM(H20:K20)</f>
        <v>330</v>
      </c>
      <c r="H20" s="278">
        <v>81</v>
      </c>
      <c r="I20" s="278">
        <v>83</v>
      </c>
      <c r="J20" s="278">
        <v>82</v>
      </c>
      <c r="K20" s="278">
        <v>84</v>
      </c>
      <c r="L20" s="12"/>
      <c r="M20" s="13"/>
      <c r="N20" s="13"/>
      <c r="O20" s="15"/>
      <c r="P20" s="39"/>
      <c r="Q20" s="27"/>
      <c r="R20" s="27"/>
      <c r="S20" s="28"/>
      <c r="T20" s="39"/>
      <c r="U20" s="16"/>
      <c r="V20" s="37"/>
      <c r="W20" s="38"/>
      <c r="X20" s="223"/>
    </row>
    <row r="21" spans="2:24" ht="114.75" x14ac:dyDescent="0.25">
      <c r="B21" s="116" t="s">
        <v>92</v>
      </c>
      <c r="C21" s="117" t="s">
        <v>93</v>
      </c>
      <c r="D21" s="121" t="s">
        <v>94</v>
      </c>
      <c r="E21" s="175" t="s">
        <v>254</v>
      </c>
      <c r="F21" s="175" t="s">
        <v>414</v>
      </c>
      <c r="G21" s="254">
        <f t="shared" si="1"/>
        <v>482</v>
      </c>
      <c r="H21" s="278">
        <v>118</v>
      </c>
      <c r="I21" s="278">
        <v>124</v>
      </c>
      <c r="J21" s="278">
        <v>122</v>
      </c>
      <c r="K21" s="278">
        <v>118</v>
      </c>
      <c r="L21" s="12"/>
      <c r="M21" s="13"/>
      <c r="N21" s="13"/>
      <c r="O21" s="15"/>
      <c r="P21" s="39"/>
      <c r="Q21" s="27"/>
      <c r="R21" s="27"/>
      <c r="S21" s="28"/>
      <c r="T21" s="39"/>
      <c r="U21" s="16"/>
      <c r="V21" s="37"/>
      <c r="W21" s="38"/>
      <c r="X21" s="223"/>
    </row>
    <row r="22" spans="2:24" ht="117.75" x14ac:dyDescent="0.25">
      <c r="B22" s="116" t="s">
        <v>95</v>
      </c>
      <c r="C22" s="117" t="s">
        <v>96</v>
      </c>
      <c r="D22" s="121" t="s">
        <v>97</v>
      </c>
      <c r="E22" s="175" t="s">
        <v>254</v>
      </c>
      <c r="F22" s="197" t="s">
        <v>415</v>
      </c>
      <c r="G22" s="254">
        <f t="shared" si="1"/>
        <v>1119</v>
      </c>
      <c r="H22" s="278">
        <v>285</v>
      </c>
      <c r="I22" s="278">
        <v>285</v>
      </c>
      <c r="J22" s="278">
        <v>264</v>
      </c>
      <c r="K22" s="278">
        <v>285</v>
      </c>
      <c r="L22" s="12"/>
      <c r="M22" s="13"/>
      <c r="N22" s="13"/>
      <c r="O22" s="15"/>
      <c r="P22" s="39"/>
      <c r="Q22" s="27"/>
      <c r="R22" s="27"/>
      <c r="S22" s="28"/>
      <c r="T22" s="39"/>
      <c r="U22" s="16"/>
      <c r="V22" s="37"/>
      <c r="W22" s="38"/>
      <c r="X22" s="223"/>
    </row>
    <row r="23" spans="2:24" ht="117" x14ac:dyDescent="0.25">
      <c r="B23" s="3" t="s">
        <v>98</v>
      </c>
      <c r="C23" s="246" t="s">
        <v>342</v>
      </c>
      <c r="D23" s="122" t="s">
        <v>99</v>
      </c>
      <c r="E23" s="5" t="s">
        <v>254</v>
      </c>
      <c r="F23" s="5" t="s">
        <v>416</v>
      </c>
      <c r="G23" s="254">
        <f t="shared" si="1"/>
        <v>510</v>
      </c>
      <c r="H23" s="278">
        <v>129</v>
      </c>
      <c r="I23" s="278">
        <v>126</v>
      </c>
      <c r="J23" s="278">
        <v>129</v>
      </c>
      <c r="K23" s="278">
        <v>126</v>
      </c>
      <c r="L23" s="12"/>
      <c r="M23" s="13"/>
      <c r="N23" s="13"/>
      <c r="O23" s="15"/>
      <c r="P23" s="39"/>
      <c r="Q23" s="27"/>
      <c r="R23" s="27"/>
      <c r="S23" s="28"/>
      <c r="T23" s="39"/>
      <c r="U23" s="16"/>
      <c r="V23" s="37"/>
      <c r="W23" s="38"/>
      <c r="X23" s="223"/>
    </row>
    <row r="24" spans="2:24" ht="171.75" x14ac:dyDescent="0.25">
      <c r="B24" s="3" t="s">
        <v>100</v>
      </c>
      <c r="C24" s="246" t="s">
        <v>101</v>
      </c>
      <c r="D24" s="246" t="s">
        <v>412</v>
      </c>
      <c r="E24" s="5" t="s">
        <v>254</v>
      </c>
      <c r="F24" s="5" t="s">
        <v>261</v>
      </c>
      <c r="G24" s="254">
        <f t="shared" si="1"/>
        <v>79</v>
      </c>
      <c r="H24" s="278">
        <v>20</v>
      </c>
      <c r="I24" s="278">
        <v>20</v>
      </c>
      <c r="J24" s="278">
        <v>19</v>
      </c>
      <c r="K24" s="278">
        <v>20</v>
      </c>
      <c r="L24" s="12"/>
      <c r="M24" s="13"/>
      <c r="N24" s="13"/>
      <c r="O24" s="15"/>
      <c r="P24" s="39"/>
      <c r="Q24" s="27"/>
      <c r="R24" s="27"/>
      <c r="S24" s="28"/>
      <c r="T24" s="39"/>
      <c r="U24" s="16"/>
      <c r="V24" s="37"/>
      <c r="W24" s="38"/>
      <c r="X24" s="223"/>
    </row>
    <row r="25" spans="2:24" ht="171.75" x14ac:dyDescent="0.25">
      <c r="B25" s="3" t="s">
        <v>102</v>
      </c>
      <c r="C25" s="117" t="s">
        <v>343</v>
      </c>
      <c r="D25" s="4" t="s">
        <v>378</v>
      </c>
      <c r="E25" s="5" t="s">
        <v>254</v>
      </c>
      <c r="F25" s="5" t="s">
        <v>262</v>
      </c>
      <c r="G25" s="254">
        <f t="shared" si="1"/>
        <v>67</v>
      </c>
      <c r="H25" s="278">
        <v>18</v>
      </c>
      <c r="I25" s="278">
        <v>15</v>
      </c>
      <c r="J25" s="278">
        <v>13</v>
      </c>
      <c r="K25" s="278">
        <v>21</v>
      </c>
      <c r="L25" s="12"/>
      <c r="M25" s="13"/>
      <c r="N25" s="13"/>
      <c r="O25" s="15"/>
      <c r="P25" s="39"/>
      <c r="Q25" s="27"/>
      <c r="R25" s="27"/>
      <c r="S25" s="28"/>
      <c r="T25" s="39"/>
      <c r="U25" s="16"/>
      <c r="V25" s="37"/>
      <c r="W25" s="38"/>
      <c r="X25" s="223"/>
    </row>
    <row r="26" spans="2:24" ht="117" x14ac:dyDescent="0.25">
      <c r="B26" s="76" t="s">
        <v>103</v>
      </c>
      <c r="C26" s="77" t="s">
        <v>104</v>
      </c>
      <c r="D26" s="123" t="s">
        <v>105</v>
      </c>
      <c r="E26" s="78" t="s">
        <v>254</v>
      </c>
      <c r="F26" s="78" t="s">
        <v>263</v>
      </c>
      <c r="G26" s="252">
        <f t="shared" si="1"/>
        <v>20305</v>
      </c>
      <c r="H26" s="278">
        <f t="shared" ref="H26:K26" si="2">SUM(H29,H28,H27)</f>
        <v>4375</v>
      </c>
      <c r="I26" s="278">
        <f t="shared" si="2"/>
        <v>4855</v>
      </c>
      <c r="J26" s="278">
        <f t="shared" si="2"/>
        <v>5645</v>
      </c>
      <c r="K26" s="278">
        <f t="shared" si="2"/>
        <v>5430</v>
      </c>
      <c r="L26" s="12"/>
      <c r="M26" s="13"/>
      <c r="N26" s="13"/>
      <c r="O26" s="15"/>
      <c r="P26" s="39"/>
      <c r="Q26" s="27"/>
      <c r="R26" s="27"/>
      <c r="S26" s="28"/>
      <c r="T26" s="39"/>
      <c r="U26" s="16"/>
      <c r="V26" s="37"/>
      <c r="W26" s="38"/>
      <c r="X26" s="221"/>
    </row>
    <row r="27" spans="2:24" ht="117" x14ac:dyDescent="0.25">
      <c r="B27" s="116" t="s">
        <v>106</v>
      </c>
      <c r="C27" s="117" t="s">
        <v>107</v>
      </c>
      <c r="D27" s="124" t="s">
        <v>108</v>
      </c>
      <c r="E27" s="177" t="s">
        <v>254</v>
      </c>
      <c r="F27" s="177" t="s">
        <v>264</v>
      </c>
      <c r="G27" s="253">
        <f t="shared" si="1"/>
        <v>3905</v>
      </c>
      <c r="H27" s="278">
        <v>535</v>
      </c>
      <c r="I27" s="278">
        <v>600</v>
      </c>
      <c r="J27" s="278">
        <v>1520</v>
      </c>
      <c r="K27" s="278">
        <v>1250</v>
      </c>
      <c r="L27" s="12"/>
      <c r="M27" s="13"/>
      <c r="N27" s="13"/>
      <c r="O27" s="15"/>
      <c r="P27" s="39"/>
      <c r="Q27" s="27"/>
      <c r="R27" s="27"/>
      <c r="S27" s="28"/>
      <c r="T27" s="39"/>
      <c r="U27" s="16"/>
      <c r="V27" s="37"/>
      <c r="W27" s="38"/>
      <c r="X27" s="223"/>
    </row>
    <row r="28" spans="2:24" ht="117" x14ac:dyDescent="0.25">
      <c r="B28" s="3" t="s">
        <v>106</v>
      </c>
      <c r="C28" s="117" t="s">
        <v>109</v>
      </c>
      <c r="D28" s="4" t="s">
        <v>110</v>
      </c>
      <c r="E28" s="178" t="s">
        <v>254</v>
      </c>
      <c r="F28" s="178" t="s">
        <v>265</v>
      </c>
      <c r="G28" s="253">
        <f t="shared" si="1"/>
        <v>1540</v>
      </c>
      <c r="H28" s="278">
        <v>330</v>
      </c>
      <c r="I28" s="278">
        <v>435</v>
      </c>
      <c r="J28" s="278">
        <v>410</v>
      </c>
      <c r="K28" s="278">
        <v>365</v>
      </c>
      <c r="L28" s="12"/>
      <c r="M28" s="13"/>
      <c r="N28" s="13"/>
      <c r="O28" s="15"/>
      <c r="P28" s="39"/>
      <c r="Q28" s="27"/>
      <c r="R28" s="27"/>
      <c r="S28" s="28"/>
      <c r="T28" s="39"/>
      <c r="U28" s="16"/>
      <c r="V28" s="37"/>
      <c r="W28" s="38"/>
      <c r="X28" s="223"/>
    </row>
    <row r="29" spans="2:24" ht="117" x14ac:dyDescent="0.25">
      <c r="B29" s="3" t="s">
        <v>106</v>
      </c>
      <c r="C29" s="125" t="s">
        <v>344</v>
      </c>
      <c r="D29" s="126" t="s">
        <v>111</v>
      </c>
      <c r="E29" s="5" t="s">
        <v>254</v>
      </c>
      <c r="F29" s="175" t="s">
        <v>396</v>
      </c>
      <c r="G29" s="253">
        <f t="shared" si="1"/>
        <v>14860</v>
      </c>
      <c r="H29" s="278">
        <v>3510</v>
      </c>
      <c r="I29" s="278">
        <v>3820</v>
      </c>
      <c r="J29" s="278">
        <v>3715</v>
      </c>
      <c r="K29" s="278">
        <v>3815</v>
      </c>
      <c r="L29" s="12"/>
      <c r="M29" s="13"/>
      <c r="N29" s="13"/>
      <c r="O29" s="15"/>
      <c r="P29" s="39"/>
      <c r="Q29" s="27"/>
      <c r="R29" s="27"/>
      <c r="S29" s="28"/>
      <c r="T29" s="39"/>
      <c r="U29" s="16"/>
      <c r="V29" s="37"/>
      <c r="W29" s="38"/>
      <c r="X29" s="223"/>
    </row>
    <row r="30" spans="2:24" ht="117" x14ac:dyDescent="0.25">
      <c r="B30" s="76" t="s">
        <v>112</v>
      </c>
      <c r="C30" s="77" t="s">
        <v>345</v>
      </c>
      <c r="D30" s="123" t="s">
        <v>113</v>
      </c>
      <c r="E30" s="78" t="s">
        <v>254</v>
      </c>
      <c r="F30" s="78" t="s">
        <v>266</v>
      </c>
      <c r="G30" s="252">
        <f>SUM(H30:K30)</f>
        <v>11000</v>
      </c>
      <c r="H30" s="278">
        <v>2750</v>
      </c>
      <c r="I30" s="278">
        <v>2750</v>
      </c>
      <c r="J30" s="278">
        <v>2750</v>
      </c>
      <c r="K30" s="278">
        <v>2750</v>
      </c>
      <c r="L30" s="12"/>
      <c r="M30" s="13"/>
      <c r="N30" s="13"/>
      <c r="O30" s="15"/>
      <c r="P30" s="39"/>
      <c r="Q30" s="27"/>
      <c r="R30" s="27"/>
      <c r="S30" s="28"/>
      <c r="T30" s="39"/>
      <c r="U30" s="16"/>
      <c r="V30" s="37"/>
      <c r="W30" s="38"/>
      <c r="X30" s="221"/>
    </row>
    <row r="31" spans="2:24" ht="132.75" x14ac:dyDescent="0.25">
      <c r="B31" s="3" t="s">
        <v>114</v>
      </c>
      <c r="C31" s="127" t="s">
        <v>115</v>
      </c>
      <c r="D31" s="128" t="s">
        <v>116</v>
      </c>
      <c r="E31" s="179" t="s">
        <v>254</v>
      </c>
      <c r="F31" s="198" t="s">
        <v>267</v>
      </c>
      <c r="G31" s="253">
        <f t="shared" si="1"/>
        <v>100</v>
      </c>
      <c r="H31" s="278">
        <v>25</v>
      </c>
      <c r="I31" s="278">
        <v>25</v>
      </c>
      <c r="J31" s="278">
        <v>25</v>
      </c>
      <c r="K31" s="278">
        <v>25</v>
      </c>
      <c r="L31" s="12"/>
      <c r="M31" s="13"/>
      <c r="N31" s="13"/>
      <c r="O31" s="15"/>
      <c r="P31" s="39"/>
      <c r="Q31" s="27"/>
      <c r="R31" s="27"/>
      <c r="S31" s="28"/>
      <c r="T31" s="39"/>
      <c r="U31" s="16"/>
      <c r="V31" s="37"/>
      <c r="W31" s="38"/>
      <c r="X31" s="223"/>
    </row>
    <row r="32" spans="2:24" ht="102.75" x14ac:dyDescent="0.25">
      <c r="B32" s="116" t="s">
        <v>117</v>
      </c>
      <c r="C32" s="117" t="s">
        <v>118</v>
      </c>
      <c r="D32" s="121" t="s">
        <v>119</v>
      </c>
      <c r="E32" s="175" t="s">
        <v>254</v>
      </c>
      <c r="F32" s="175" t="s">
        <v>268</v>
      </c>
      <c r="G32" s="253">
        <f t="shared" si="1"/>
        <v>1776</v>
      </c>
      <c r="H32" s="278">
        <v>443</v>
      </c>
      <c r="I32" s="278">
        <v>445</v>
      </c>
      <c r="J32" s="278">
        <v>443</v>
      </c>
      <c r="K32" s="278">
        <v>445</v>
      </c>
      <c r="L32" s="12"/>
      <c r="M32" s="13"/>
      <c r="N32" s="13"/>
      <c r="O32" s="15"/>
      <c r="P32" s="39"/>
      <c r="Q32" s="27"/>
      <c r="R32" s="27"/>
      <c r="S32" s="28"/>
      <c r="T32" s="39"/>
      <c r="U32" s="16"/>
      <c r="V32" s="37"/>
      <c r="W32" s="38"/>
      <c r="X32" s="223"/>
    </row>
    <row r="33" spans="2:24" ht="102.75" x14ac:dyDescent="0.25">
      <c r="B33" s="413" t="s">
        <v>120</v>
      </c>
      <c r="C33" s="429" t="s">
        <v>121</v>
      </c>
      <c r="D33" s="4" t="s">
        <v>122</v>
      </c>
      <c r="E33" s="5" t="s">
        <v>254</v>
      </c>
      <c r="F33" s="199" t="s">
        <v>269</v>
      </c>
      <c r="G33" s="253">
        <f t="shared" si="1"/>
        <v>1693</v>
      </c>
      <c r="H33" s="278">
        <v>424</v>
      </c>
      <c r="I33" s="278">
        <v>423</v>
      </c>
      <c r="J33" s="278">
        <v>423</v>
      </c>
      <c r="K33" s="278">
        <v>423</v>
      </c>
      <c r="L33" s="12"/>
      <c r="M33" s="13"/>
      <c r="N33" s="13"/>
      <c r="O33" s="15"/>
      <c r="P33" s="39"/>
      <c r="Q33" s="27"/>
      <c r="R33" s="27"/>
      <c r="S33" s="28"/>
      <c r="T33" s="39"/>
      <c r="U33" s="16"/>
      <c r="V33" s="37"/>
      <c r="W33" s="38"/>
      <c r="X33" s="223"/>
    </row>
    <row r="34" spans="2:24" ht="104.25" x14ac:dyDescent="0.25">
      <c r="B34" s="413"/>
      <c r="C34" s="429"/>
      <c r="D34" s="121" t="s">
        <v>123</v>
      </c>
      <c r="E34" s="175" t="s">
        <v>254</v>
      </c>
      <c r="F34" s="197" t="s">
        <v>270</v>
      </c>
      <c r="G34" s="253">
        <f t="shared" si="1"/>
        <v>12</v>
      </c>
      <c r="H34" s="278">
        <v>3</v>
      </c>
      <c r="I34" s="278">
        <v>3</v>
      </c>
      <c r="J34" s="278">
        <v>3</v>
      </c>
      <c r="K34" s="278">
        <v>3</v>
      </c>
      <c r="L34" s="12"/>
      <c r="M34" s="13"/>
      <c r="N34" s="13"/>
      <c r="O34" s="15"/>
      <c r="P34" s="39"/>
      <c r="Q34" s="27"/>
      <c r="R34" s="27"/>
      <c r="S34" s="28"/>
      <c r="T34" s="39"/>
      <c r="U34" s="16"/>
      <c r="V34" s="37"/>
      <c r="W34" s="38"/>
      <c r="X34" s="223"/>
    </row>
    <row r="35" spans="2:24" ht="102.75" x14ac:dyDescent="0.25">
      <c r="B35" s="116" t="s">
        <v>124</v>
      </c>
      <c r="C35" s="129" t="s">
        <v>346</v>
      </c>
      <c r="D35" s="124" t="s">
        <v>125</v>
      </c>
      <c r="E35" s="177" t="s">
        <v>254</v>
      </c>
      <c r="F35" s="177" t="s">
        <v>271</v>
      </c>
      <c r="G35" s="253">
        <f t="shared" si="1"/>
        <v>2</v>
      </c>
      <c r="H35" s="278">
        <v>0</v>
      </c>
      <c r="I35" s="278">
        <v>1</v>
      </c>
      <c r="J35" s="278">
        <v>0</v>
      </c>
      <c r="K35" s="278">
        <v>1</v>
      </c>
      <c r="L35" s="12"/>
      <c r="M35" s="13"/>
      <c r="N35" s="13"/>
      <c r="O35" s="15"/>
      <c r="P35" s="39"/>
      <c r="Q35" s="27"/>
      <c r="R35" s="27"/>
      <c r="S35" s="28"/>
      <c r="T35" s="39"/>
      <c r="U35" s="16"/>
      <c r="V35" s="37"/>
      <c r="W35" s="38"/>
      <c r="X35" s="223"/>
    </row>
    <row r="36" spans="2:24" ht="117" x14ac:dyDescent="0.25">
      <c r="B36" s="3" t="s">
        <v>126</v>
      </c>
      <c r="C36" s="246" t="s">
        <v>347</v>
      </c>
      <c r="D36" s="130" t="s">
        <v>127</v>
      </c>
      <c r="E36" s="178" t="s">
        <v>254</v>
      </c>
      <c r="F36" s="178" t="s">
        <v>272</v>
      </c>
      <c r="G36" s="253">
        <f t="shared" si="1"/>
        <v>2182</v>
      </c>
      <c r="H36" s="278">
        <v>540</v>
      </c>
      <c r="I36" s="278">
        <v>542</v>
      </c>
      <c r="J36" s="278">
        <v>550</v>
      </c>
      <c r="K36" s="278">
        <v>550</v>
      </c>
      <c r="L36" s="12"/>
      <c r="M36" s="13"/>
      <c r="N36" s="13"/>
      <c r="O36" s="15"/>
      <c r="P36" s="39"/>
      <c r="Q36" s="27"/>
      <c r="R36" s="27"/>
      <c r="S36" s="28"/>
      <c r="T36" s="39"/>
      <c r="U36" s="16"/>
      <c r="V36" s="37"/>
      <c r="W36" s="38"/>
      <c r="X36" s="223"/>
    </row>
    <row r="37" spans="2:24" ht="102.75" x14ac:dyDescent="0.25">
      <c r="B37" s="3" t="s">
        <v>128</v>
      </c>
      <c r="C37" s="246" t="s">
        <v>348</v>
      </c>
      <c r="D37" s="130" t="s">
        <v>129</v>
      </c>
      <c r="E37" s="178" t="s">
        <v>254</v>
      </c>
      <c r="F37" s="178" t="s">
        <v>273</v>
      </c>
      <c r="G37" s="253">
        <f t="shared" si="1"/>
        <v>208</v>
      </c>
      <c r="H37" s="278">
        <v>52</v>
      </c>
      <c r="I37" s="278">
        <v>52</v>
      </c>
      <c r="J37" s="278">
        <v>52</v>
      </c>
      <c r="K37" s="278">
        <v>52</v>
      </c>
      <c r="L37" s="12"/>
      <c r="M37" s="13"/>
      <c r="N37" s="13"/>
      <c r="O37" s="15"/>
      <c r="P37" s="39"/>
      <c r="Q37" s="27"/>
      <c r="R37" s="27"/>
      <c r="S37" s="28"/>
      <c r="T37" s="39"/>
      <c r="U37" s="16"/>
      <c r="V37" s="37"/>
      <c r="W37" s="38"/>
      <c r="X37" s="223"/>
    </row>
    <row r="38" spans="2:24" ht="102.75" x14ac:dyDescent="0.25">
      <c r="B38" s="3" t="s">
        <v>130</v>
      </c>
      <c r="C38" s="246" t="s">
        <v>131</v>
      </c>
      <c r="D38" s="4" t="s">
        <v>132</v>
      </c>
      <c r="E38" s="5" t="s">
        <v>254</v>
      </c>
      <c r="F38" s="5" t="s">
        <v>274</v>
      </c>
      <c r="G38" s="253">
        <f t="shared" si="1"/>
        <v>560</v>
      </c>
      <c r="H38" s="278">
        <v>140</v>
      </c>
      <c r="I38" s="278">
        <v>140</v>
      </c>
      <c r="J38" s="278">
        <v>140</v>
      </c>
      <c r="K38" s="278">
        <v>140</v>
      </c>
      <c r="L38" s="12"/>
      <c r="M38" s="13"/>
      <c r="N38" s="13"/>
      <c r="O38" s="15"/>
      <c r="P38" s="39"/>
      <c r="Q38" s="27"/>
      <c r="R38" s="27"/>
      <c r="S38" s="28"/>
      <c r="T38" s="39"/>
      <c r="U38" s="16"/>
      <c r="V38" s="37"/>
      <c r="W38" s="38"/>
      <c r="X38" s="223"/>
    </row>
    <row r="39" spans="2:24" ht="118.5" x14ac:dyDescent="0.25">
      <c r="B39" s="3" t="s">
        <v>133</v>
      </c>
      <c r="C39" s="131" t="s">
        <v>349</v>
      </c>
      <c r="D39" s="128" t="s">
        <v>134</v>
      </c>
      <c r="E39" s="179" t="s">
        <v>254</v>
      </c>
      <c r="F39" s="198" t="s">
        <v>275</v>
      </c>
      <c r="G39" s="253">
        <f t="shared" si="1"/>
        <v>960</v>
      </c>
      <c r="H39" s="278">
        <v>240</v>
      </c>
      <c r="I39" s="278">
        <v>240</v>
      </c>
      <c r="J39" s="278">
        <v>240</v>
      </c>
      <c r="K39" s="278">
        <v>240</v>
      </c>
      <c r="L39" s="12"/>
      <c r="M39" s="13"/>
      <c r="N39" s="13"/>
      <c r="O39" s="15"/>
      <c r="P39" s="39"/>
      <c r="Q39" s="27"/>
      <c r="R39" s="27"/>
      <c r="S39" s="28"/>
      <c r="T39" s="39"/>
      <c r="U39" s="16"/>
      <c r="V39" s="37"/>
      <c r="W39" s="38"/>
      <c r="X39" s="223"/>
    </row>
    <row r="40" spans="2:24" ht="102.75" x14ac:dyDescent="0.25">
      <c r="B40" s="76" t="s">
        <v>135</v>
      </c>
      <c r="C40" s="77" t="s">
        <v>350</v>
      </c>
      <c r="D40" s="132" t="s">
        <v>136</v>
      </c>
      <c r="E40" s="78" t="s">
        <v>254</v>
      </c>
      <c r="F40" s="200" t="s">
        <v>276</v>
      </c>
      <c r="G40" s="252">
        <f>SUM(H40:K40)</f>
        <v>816</v>
      </c>
      <c r="H40" s="278">
        <v>204</v>
      </c>
      <c r="I40" s="278">
        <v>204</v>
      </c>
      <c r="J40" s="278">
        <v>204</v>
      </c>
      <c r="K40" s="278">
        <v>204</v>
      </c>
      <c r="L40" s="12"/>
      <c r="M40" s="13"/>
      <c r="N40" s="13"/>
      <c r="O40" s="15"/>
      <c r="P40" s="39"/>
      <c r="Q40" s="27"/>
      <c r="R40" s="27"/>
      <c r="S40" s="28"/>
      <c r="T40" s="39"/>
      <c r="U40" s="16"/>
      <c r="V40" s="37"/>
      <c r="W40" s="38"/>
      <c r="X40" s="221"/>
    </row>
    <row r="41" spans="2:24" ht="102.75" x14ac:dyDescent="0.25">
      <c r="B41" s="3" t="s">
        <v>137</v>
      </c>
      <c r="C41" s="246" t="s">
        <v>351</v>
      </c>
      <c r="D41" s="4" t="s">
        <v>138</v>
      </c>
      <c r="E41" s="5" t="s">
        <v>254</v>
      </c>
      <c r="F41" s="5" t="s">
        <v>277</v>
      </c>
      <c r="G41" s="253">
        <f t="shared" si="1"/>
        <v>3176</v>
      </c>
      <c r="H41" s="278">
        <v>794</v>
      </c>
      <c r="I41" s="278">
        <v>794</v>
      </c>
      <c r="J41" s="278">
        <v>794</v>
      </c>
      <c r="K41" s="278">
        <v>794</v>
      </c>
      <c r="L41" s="12"/>
      <c r="M41" s="13"/>
      <c r="N41" s="13"/>
      <c r="O41" s="15"/>
      <c r="P41" s="39"/>
      <c r="Q41" s="27"/>
      <c r="R41" s="27"/>
      <c r="S41" s="28"/>
      <c r="T41" s="39"/>
      <c r="U41" s="16"/>
      <c r="V41" s="37"/>
      <c r="W41" s="38"/>
      <c r="X41" s="223"/>
    </row>
    <row r="42" spans="2:24" ht="202.5" x14ac:dyDescent="0.25">
      <c r="B42" s="116" t="s">
        <v>137</v>
      </c>
      <c r="C42" s="117" t="s">
        <v>139</v>
      </c>
      <c r="D42" s="121" t="s">
        <v>140</v>
      </c>
      <c r="E42" s="5" t="s">
        <v>254</v>
      </c>
      <c r="F42" s="5" t="s">
        <v>278</v>
      </c>
      <c r="G42" s="253">
        <f t="shared" si="1"/>
        <v>300</v>
      </c>
      <c r="H42" s="278">
        <v>75</v>
      </c>
      <c r="I42" s="278">
        <v>75</v>
      </c>
      <c r="J42" s="278">
        <v>75</v>
      </c>
      <c r="K42" s="278">
        <v>75</v>
      </c>
      <c r="L42" s="12"/>
      <c r="M42" s="13"/>
      <c r="N42" s="13"/>
      <c r="O42" s="15"/>
      <c r="P42" s="39"/>
      <c r="Q42" s="27"/>
      <c r="R42" s="27"/>
      <c r="S42" s="28"/>
      <c r="T42" s="39"/>
      <c r="U42" s="16"/>
      <c r="V42" s="37"/>
      <c r="W42" s="38"/>
      <c r="X42" s="223"/>
    </row>
    <row r="43" spans="2:24" ht="144" x14ac:dyDescent="0.25">
      <c r="B43" s="76" t="s">
        <v>141</v>
      </c>
      <c r="C43" s="77" t="s">
        <v>352</v>
      </c>
      <c r="D43" s="132" t="s">
        <v>142</v>
      </c>
      <c r="E43" s="78" t="s">
        <v>254</v>
      </c>
      <c r="F43" s="200" t="s">
        <v>397</v>
      </c>
      <c r="G43" s="252">
        <f>SUM(H43:K43)</f>
        <v>36000</v>
      </c>
      <c r="H43" s="278">
        <v>10000</v>
      </c>
      <c r="I43" s="278">
        <v>10500</v>
      </c>
      <c r="J43" s="278">
        <v>6500</v>
      </c>
      <c r="K43" s="278">
        <v>9000</v>
      </c>
      <c r="L43" s="12"/>
      <c r="M43" s="13"/>
      <c r="N43" s="13"/>
      <c r="O43" s="15"/>
      <c r="P43" s="39"/>
      <c r="Q43" s="27"/>
      <c r="R43" s="27"/>
      <c r="S43" s="28"/>
      <c r="T43" s="39"/>
      <c r="U43" s="16"/>
      <c r="V43" s="37"/>
      <c r="W43" s="38"/>
      <c r="X43" s="221"/>
    </row>
    <row r="44" spans="2:24" ht="143.25" x14ac:dyDescent="0.25">
      <c r="B44" s="133" t="s">
        <v>143</v>
      </c>
      <c r="C44" s="134" t="s">
        <v>353</v>
      </c>
      <c r="D44" s="135" t="s">
        <v>379</v>
      </c>
      <c r="E44" s="180" t="s">
        <v>254</v>
      </c>
      <c r="F44" s="180" t="s">
        <v>279</v>
      </c>
      <c r="G44" s="212">
        <f t="shared" si="1"/>
        <v>255</v>
      </c>
      <c r="H44" s="278">
        <v>45</v>
      </c>
      <c r="I44" s="278">
        <v>70</v>
      </c>
      <c r="J44" s="278">
        <v>80</v>
      </c>
      <c r="K44" s="278">
        <v>60</v>
      </c>
      <c r="L44" s="12"/>
      <c r="M44" s="13"/>
      <c r="N44" s="13"/>
      <c r="O44" s="15"/>
      <c r="P44" s="39"/>
      <c r="Q44" s="27"/>
      <c r="R44" s="27"/>
      <c r="S44" s="28"/>
      <c r="T44" s="39"/>
      <c r="U44" s="16"/>
      <c r="V44" s="37"/>
      <c r="W44" s="38"/>
      <c r="X44" s="223"/>
    </row>
    <row r="45" spans="2:24" ht="104.25" x14ac:dyDescent="0.25">
      <c r="B45" s="116" t="s">
        <v>144</v>
      </c>
      <c r="C45" s="129" t="s">
        <v>354</v>
      </c>
      <c r="D45" s="124" t="s">
        <v>145</v>
      </c>
      <c r="E45" s="177" t="s">
        <v>254</v>
      </c>
      <c r="F45" s="201" t="s">
        <v>280</v>
      </c>
      <c r="G45" s="212">
        <f t="shared" si="1"/>
        <v>590</v>
      </c>
      <c r="H45" s="278">
        <v>130</v>
      </c>
      <c r="I45" s="278">
        <v>130</v>
      </c>
      <c r="J45" s="278">
        <v>210</v>
      </c>
      <c r="K45" s="278">
        <v>120</v>
      </c>
      <c r="L45" s="12"/>
      <c r="M45" s="13"/>
      <c r="N45" s="13"/>
      <c r="O45" s="15"/>
      <c r="P45" s="39"/>
      <c r="Q45" s="27"/>
      <c r="R45" s="27"/>
      <c r="S45" s="28"/>
      <c r="T45" s="39"/>
      <c r="U45" s="16"/>
      <c r="V45" s="37"/>
      <c r="W45" s="38"/>
      <c r="X45" s="223"/>
    </row>
    <row r="46" spans="2:24" ht="131.25" x14ac:dyDescent="0.25">
      <c r="B46" s="116" t="s">
        <v>144</v>
      </c>
      <c r="C46" s="120" t="s">
        <v>146</v>
      </c>
      <c r="D46" s="117" t="s">
        <v>147</v>
      </c>
      <c r="E46" s="175" t="s">
        <v>254</v>
      </c>
      <c r="F46" s="175" t="s">
        <v>281</v>
      </c>
      <c r="G46" s="212">
        <f t="shared" si="1"/>
        <v>2250</v>
      </c>
      <c r="H46" s="278">
        <v>500</v>
      </c>
      <c r="I46" s="278">
        <v>750</v>
      </c>
      <c r="J46" s="278">
        <v>500</v>
      </c>
      <c r="K46" s="278">
        <v>500</v>
      </c>
      <c r="L46" s="12"/>
      <c r="M46" s="13"/>
      <c r="N46" s="13"/>
      <c r="O46" s="15"/>
      <c r="P46" s="39"/>
      <c r="Q46" s="27"/>
      <c r="R46" s="27"/>
      <c r="S46" s="28"/>
      <c r="T46" s="39"/>
      <c r="U46" s="16"/>
      <c r="V46" s="37"/>
      <c r="W46" s="38"/>
      <c r="X46" s="223"/>
    </row>
    <row r="47" spans="2:24" ht="102.75" x14ac:dyDescent="0.25">
      <c r="B47" s="3" t="s">
        <v>148</v>
      </c>
      <c r="C47" s="136" t="s">
        <v>355</v>
      </c>
      <c r="D47" s="130" t="s">
        <v>149</v>
      </c>
      <c r="E47" s="178" t="s">
        <v>254</v>
      </c>
      <c r="F47" s="178" t="s">
        <v>282</v>
      </c>
      <c r="G47" s="212">
        <f t="shared" si="1"/>
        <v>133</v>
      </c>
      <c r="H47" s="278">
        <v>33</v>
      </c>
      <c r="I47" s="278">
        <v>34</v>
      </c>
      <c r="J47" s="278">
        <v>33</v>
      </c>
      <c r="K47" s="278">
        <v>33</v>
      </c>
      <c r="L47" s="12"/>
      <c r="M47" s="13"/>
      <c r="N47" s="13"/>
      <c r="O47" s="15"/>
      <c r="P47" s="39"/>
      <c r="Q47" s="27"/>
      <c r="R47" s="27"/>
      <c r="S47" s="28"/>
      <c r="T47" s="39"/>
      <c r="U47" s="16"/>
      <c r="V47" s="37"/>
      <c r="W47" s="38"/>
      <c r="X47" s="223"/>
    </row>
    <row r="48" spans="2:24" ht="115.5" x14ac:dyDescent="0.25">
      <c r="B48" s="3" t="s">
        <v>150</v>
      </c>
      <c r="C48" s="136" t="s">
        <v>356</v>
      </c>
      <c r="D48" s="137" t="s">
        <v>380</v>
      </c>
      <c r="E48" s="178" t="s">
        <v>254</v>
      </c>
      <c r="F48" s="178" t="s">
        <v>283</v>
      </c>
      <c r="G48" s="212">
        <f t="shared" si="1"/>
        <v>1350</v>
      </c>
      <c r="H48" s="278">
        <v>300</v>
      </c>
      <c r="I48" s="278">
        <v>400</v>
      </c>
      <c r="J48" s="278">
        <v>350</v>
      </c>
      <c r="K48" s="278">
        <v>300</v>
      </c>
      <c r="L48" s="12"/>
      <c r="M48" s="13"/>
      <c r="N48" s="13"/>
      <c r="O48" s="15"/>
      <c r="P48" s="39"/>
      <c r="Q48" s="27"/>
      <c r="R48" s="27"/>
      <c r="S48" s="28"/>
      <c r="T48" s="39"/>
      <c r="U48" s="16"/>
      <c r="V48" s="37"/>
      <c r="W48" s="38"/>
      <c r="X48" s="223"/>
    </row>
    <row r="49" spans="2:24" ht="102.75" x14ac:dyDescent="0.25">
      <c r="B49" s="76" t="s">
        <v>151</v>
      </c>
      <c r="C49" s="77" t="s">
        <v>152</v>
      </c>
      <c r="D49" s="132" t="s">
        <v>153</v>
      </c>
      <c r="E49" s="78" t="s">
        <v>254</v>
      </c>
      <c r="F49" s="200" t="s">
        <v>398</v>
      </c>
      <c r="G49" s="205">
        <f t="shared" si="1"/>
        <v>786</v>
      </c>
      <c r="H49" s="278">
        <v>154</v>
      </c>
      <c r="I49" s="278">
        <v>237</v>
      </c>
      <c r="J49" s="278">
        <v>283</v>
      </c>
      <c r="K49" s="278">
        <v>112</v>
      </c>
      <c r="L49" s="12"/>
      <c r="M49" s="13"/>
      <c r="N49" s="13"/>
      <c r="O49" s="15"/>
      <c r="P49" s="39"/>
      <c r="Q49" s="27"/>
      <c r="R49" s="27"/>
      <c r="S49" s="28"/>
      <c r="T49" s="39"/>
      <c r="U49" s="16"/>
      <c r="V49" s="37"/>
      <c r="W49" s="38"/>
      <c r="X49" s="221"/>
    </row>
    <row r="50" spans="2:24" ht="174" x14ac:dyDescent="0.25">
      <c r="B50" s="3" t="s">
        <v>154</v>
      </c>
      <c r="C50" s="136" t="s">
        <v>155</v>
      </c>
      <c r="D50" s="137" t="s">
        <v>156</v>
      </c>
      <c r="E50" s="178" t="s">
        <v>254</v>
      </c>
      <c r="F50" s="178" t="s">
        <v>284</v>
      </c>
      <c r="G50" s="212">
        <f t="shared" si="1"/>
        <v>236</v>
      </c>
      <c r="H50" s="278">
        <v>70</v>
      </c>
      <c r="I50" s="278">
        <v>65</v>
      </c>
      <c r="J50" s="278">
        <v>35</v>
      </c>
      <c r="K50" s="278">
        <v>66</v>
      </c>
      <c r="L50" s="12"/>
      <c r="M50" s="13"/>
      <c r="N50" s="13"/>
      <c r="O50" s="15"/>
      <c r="P50" s="39"/>
      <c r="Q50" s="27"/>
      <c r="R50" s="27"/>
      <c r="S50" s="28"/>
      <c r="T50" s="39"/>
      <c r="U50" s="16"/>
      <c r="V50" s="37"/>
      <c r="W50" s="38"/>
      <c r="X50" s="223"/>
    </row>
    <row r="51" spans="2:24" ht="118.5" x14ac:dyDescent="0.25">
      <c r="B51" s="3" t="s">
        <v>154</v>
      </c>
      <c r="C51" s="136" t="s">
        <v>157</v>
      </c>
      <c r="D51" s="130" t="s">
        <v>158</v>
      </c>
      <c r="E51" s="178" t="s">
        <v>254</v>
      </c>
      <c r="F51" s="178" t="s">
        <v>285</v>
      </c>
      <c r="G51" s="212">
        <f t="shared" si="1"/>
        <v>20510</v>
      </c>
      <c r="H51" s="278">
        <v>5600</v>
      </c>
      <c r="I51" s="278">
        <v>7500</v>
      </c>
      <c r="J51" s="278">
        <v>2940</v>
      </c>
      <c r="K51" s="278">
        <v>4470</v>
      </c>
      <c r="L51" s="12"/>
      <c r="M51" s="13"/>
      <c r="N51" s="13"/>
      <c r="O51" s="15"/>
      <c r="P51" s="39"/>
      <c r="Q51" s="27"/>
      <c r="R51" s="27"/>
      <c r="S51" s="28"/>
      <c r="T51" s="39"/>
      <c r="U51" s="16"/>
      <c r="V51" s="37"/>
      <c r="W51" s="38"/>
      <c r="X51" s="223"/>
    </row>
    <row r="52" spans="2:24" ht="145.5" x14ac:dyDescent="0.25">
      <c r="B52" s="155" t="s">
        <v>159</v>
      </c>
      <c r="C52" s="156" t="s">
        <v>419</v>
      </c>
      <c r="D52" s="157" t="s">
        <v>241</v>
      </c>
      <c r="E52" s="181" t="s">
        <v>254</v>
      </c>
      <c r="F52" s="202" t="s">
        <v>286</v>
      </c>
      <c r="G52" s="212">
        <f t="shared" si="1"/>
        <v>215</v>
      </c>
      <c r="H52" s="278">
        <v>51</v>
      </c>
      <c r="I52" s="278">
        <v>69</v>
      </c>
      <c r="J52" s="278">
        <v>40</v>
      </c>
      <c r="K52" s="278">
        <v>55</v>
      </c>
      <c r="L52" s="12"/>
      <c r="M52" s="13"/>
      <c r="N52" s="13"/>
      <c r="O52" s="15"/>
      <c r="P52" s="39"/>
      <c r="Q52" s="27"/>
      <c r="R52" s="27"/>
      <c r="S52" s="28"/>
      <c r="T52" s="39"/>
      <c r="U52" s="16"/>
      <c r="V52" s="37"/>
      <c r="W52" s="38"/>
      <c r="X52" s="223"/>
    </row>
    <row r="53" spans="2:24" ht="144" x14ac:dyDescent="0.25">
      <c r="B53" s="76" t="s">
        <v>160</v>
      </c>
      <c r="C53" s="77" t="s">
        <v>357</v>
      </c>
      <c r="D53" s="123" t="s">
        <v>161</v>
      </c>
      <c r="E53" s="78" t="s">
        <v>254</v>
      </c>
      <c r="F53" s="203" t="s">
        <v>287</v>
      </c>
      <c r="G53" s="213">
        <f t="shared" si="1"/>
        <v>14338</v>
      </c>
      <c r="H53" s="278">
        <v>2966</v>
      </c>
      <c r="I53" s="278">
        <v>3241</v>
      </c>
      <c r="J53" s="278">
        <v>4084</v>
      </c>
      <c r="K53" s="278">
        <v>4047</v>
      </c>
      <c r="L53" s="12"/>
      <c r="M53" s="13"/>
      <c r="N53" s="13"/>
      <c r="O53" s="15"/>
      <c r="P53" s="39"/>
      <c r="Q53" s="27"/>
      <c r="R53" s="27"/>
      <c r="S53" s="28"/>
      <c r="T53" s="39"/>
      <c r="U53" s="16"/>
      <c r="V53" s="37"/>
      <c r="W53" s="38"/>
      <c r="X53" s="221"/>
    </row>
    <row r="54" spans="2:24" ht="172.5" x14ac:dyDescent="0.25">
      <c r="B54" s="3" t="s">
        <v>162</v>
      </c>
      <c r="C54" s="246" t="s">
        <v>358</v>
      </c>
      <c r="D54" s="130" t="s">
        <v>163</v>
      </c>
      <c r="E54" s="5" t="s">
        <v>254</v>
      </c>
      <c r="F54" s="198" t="s">
        <v>287</v>
      </c>
      <c r="G54" s="212">
        <f t="shared" si="1"/>
        <v>2418</v>
      </c>
      <c r="H54" s="278">
        <v>626</v>
      </c>
      <c r="I54" s="278">
        <v>568</v>
      </c>
      <c r="J54" s="278">
        <v>597</v>
      </c>
      <c r="K54" s="278">
        <v>627</v>
      </c>
      <c r="L54" s="12"/>
      <c r="M54" s="13"/>
      <c r="N54" s="13"/>
      <c r="O54" s="15"/>
      <c r="P54" s="39"/>
      <c r="Q54" s="27"/>
      <c r="R54" s="27"/>
      <c r="S54" s="28"/>
      <c r="T54" s="39"/>
      <c r="U54" s="16"/>
      <c r="V54" s="37"/>
      <c r="W54" s="38"/>
      <c r="X54" s="223"/>
    </row>
    <row r="55" spans="2:24" ht="105" x14ac:dyDescent="0.25">
      <c r="B55" s="3" t="s">
        <v>162</v>
      </c>
      <c r="C55" s="246" t="s">
        <v>359</v>
      </c>
      <c r="D55" s="130" t="s">
        <v>381</v>
      </c>
      <c r="E55" s="5" t="s">
        <v>254</v>
      </c>
      <c r="F55" s="198" t="s">
        <v>287</v>
      </c>
      <c r="G55" s="212">
        <f t="shared" si="1"/>
        <v>7276</v>
      </c>
      <c r="H55" s="278">
        <v>1879</v>
      </c>
      <c r="I55" s="278">
        <v>1680</v>
      </c>
      <c r="J55" s="278">
        <v>1888</v>
      </c>
      <c r="K55" s="278">
        <v>1829</v>
      </c>
      <c r="L55" s="12"/>
      <c r="M55" s="13"/>
      <c r="N55" s="13"/>
      <c r="O55" s="15"/>
      <c r="P55" s="39"/>
      <c r="Q55" s="27"/>
      <c r="R55" s="27"/>
      <c r="S55" s="28"/>
      <c r="T55" s="39"/>
      <c r="U55" s="16"/>
      <c r="V55" s="37"/>
      <c r="W55" s="38"/>
      <c r="X55" s="223"/>
    </row>
    <row r="56" spans="2:24" ht="117" x14ac:dyDescent="0.25">
      <c r="B56" s="3" t="s">
        <v>164</v>
      </c>
      <c r="C56" s="136" t="s">
        <v>420</v>
      </c>
      <c r="D56" s="130" t="s">
        <v>382</v>
      </c>
      <c r="E56" s="178" t="s">
        <v>254</v>
      </c>
      <c r="F56" s="178" t="s">
        <v>399</v>
      </c>
      <c r="G56" s="212">
        <f t="shared" si="1"/>
        <v>13366</v>
      </c>
      <c r="H56" s="278">
        <v>3341</v>
      </c>
      <c r="I56" s="278">
        <v>3342</v>
      </c>
      <c r="J56" s="278">
        <v>3341</v>
      </c>
      <c r="K56" s="278">
        <v>3342</v>
      </c>
      <c r="L56" s="12"/>
      <c r="M56" s="13"/>
      <c r="N56" s="13"/>
      <c r="O56" s="15"/>
      <c r="P56" s="39"/>
      <c r="Q56" s="27"/>
      <c r="R56" s="27"/>
      <c r="S56" s="28"/>
      <c r="T56" s="39"/>
      <c r="U56" s="16"/>
      <c r="V56" s="37"/>
      <c r="W56" s="38"/>
      <c r="X56" s="223"/>
    </row>
    <row r="57" spans="2:24" ht="131.25" x14ac:dyDescent="0.25">
      <c r="B57" s="3" t="s">
        <v>165</v>
      </c>
      <c r="C57" s="129" t="s">
        <v>166</v>
      </c>
      <c r="D57" s="130" t="s">
        <v>383</v>
      </c>
      <c r="E57" s="178" t="s">
        <v>254</v>
      </c>
      <c r="F57" s="178" t="s">
        <v>288</v>
      </c>
      <c r="G57" s="212">
        <f t="shared" si="1"/>
        <v>1651</v>
      </c>
      <c r="H57" s="278">
        <v>392</v>
      </c>
      <c r="I57" s="278">
        <v>399</v>
      </c>
      <c r="J57" s="278">
        <v>441</v>
      </c>
      <c r="K57" s="278">
        <v>419</v>
      </c>
      <c r="L57" s="12"/>
      <c r="M57" s="13"/>
      <c r="N57" s="13"/>
      <c r="O57" s="15"/>
      <c r="P57" s="39"/>
      <c r="Q57" s="27"/>
      <c r="R57" s="27"/>
      <c r="S57" s="28"/>
      <c r="T57" s="39"/>
      <c r="U57" s="16"/>
      <c r="V57" s="37"/>
      <c r="W57" s="38"/>
      <c r="X57" s="223"/>
    </row>
    <row r="58" spans="2:24" ht="189.75" x14ac:dyDescent="0.25">
      <c r="B58" s="138" t="s">
        <v>167</v>
      </c>
      <c r="C58" s="139" t="s">
        <v>168</v>
      </c>
      <c r="D58" s="140" t="s">
        <v>169</v>
      </c>
      <c r="E58" s="182" t="s">
        <v>254</v>
      </c>
      <c r="F58" s="204" t="s">
        <v>289</v>
      </c>
      <c r="G58" s="213">
        <f t="shared" si="1"/>
        <v>966</v>
      </c>
      <c r="H58" s="278">
        <v>264</v>
      </c>
      <c r="I58" s="278">
        <v>174</v>
      </c>
      <c r="J58" s="278">
        <v>228</v>
      </c>
      <c r="K58" s="278">
        <v>300</v>
      </c>
      <c r="L58" s="12"/>
      <c r="M58" s="13"/>
      <c r="N58" s="13"/>
      <c r="O58" s="15"/>
      <c r="P58" s="39"/>
      <c r="Q58" s="27"/>
      <c r="R58" s="27"/>
      <c r="S58" s="28"/>
      <c r="T58" s="39"/>
      <c r="U58" s="16"/>
      <c r="V58" s="37"/>
      <c r="W58" s="38"/>
      <c r="X58" s="221"/>
    </row>
    <row r="59" spans="2:24" ht="103.5" x14ac:dyDescent="0.25">
      <c r="B59" s="141" t="s">
        <v>170</v>
      </c>
      <c r="C59" s="142" t="s">
        <v>360</v>
      </c>
      <c r="D59" s="143" t="s">
        <v>171</v>
      </c>
      <c r="E59" s="183" t="s">
        <v>254</v>
      </c>
      <c r="F59" s="186" t="s">
        <v>290</v>
      </c>
      <c r="G59" s="212">
        <f t="shared" si="1"/>
        <v>106</v>
      </c>
      <c r="H59" s="278">
        <f>24+5</f>
        <v>29</v>
      </c>
      <c r="I59" s="278">
        <f>11+8</f>
        <v>19</v>
      </c>
      <c r="J59" s="278">
        <f>20+5</f>
        <v>25</v>
      </c>
      <c r="K59" s="278">
        <f>23+10</f>
        <v>33</v>
      </c>
      <c r="L59" s="12"/>
      <c r="M59" s="13"/>
      <c r="N59" s="13"/>
      <c r="O59" s="15"/>
      <c r="P59" s="39"/>
      <c r="Q59" s="27"/>
      <c r="R59" s="27"/>
      <c r="S59" s="28"/>
      <c r="T59" s="39"/>
      <c r="U59" s="16"/>
      <c r="V59" s="37"/>
      <c r="W59" s="38"/>
      <c r="X59" s="223"/>
    </row>
    <row r="60" spans="2:24" ht="103.5" x14ac:dyDescent="0.25">
      <c r="B60" s="141" t="s">
        <v>170</v>
      </c>
      <c r="C60" s="142" t="s">
        <v>361</v>
      </c>
      <c r="D60" s="143" t="s">
        <v>172</v>
      </c>
      <c r="E60" s="183" t="s">
        <v>254</v>
      </c>
      <c r="F60" s="186" t="s">
        <v>291</v>
      </c>
      <c r="G60" s="212">
        <f t="shared" si="1"/>
        <v>1802</v>
      </c>
      <c r="H60" s="278">
        <f>174+87+116+116</f>
        <v>493</v>
      </c>
      <c r="I60" s="278">
        <f>114+57+76+76</f>
        <v>323</v>
      </c>
      <c r="J60" s="278">
        <f>150+75+100+100</f>
        <v>425</v>
      </c>
      <c r="K60" s="278">
        <f>198+99+132+132</f>
        <v>561</v>
      </c>
      <c r="L60" s="12"/>
      <c r="M60" s="13"/>
      <c r="N60" s="13"/>
      <c r="O60" s="15"/>
      <c r="P60" s="39"/>
      <c r="Q60" s="27"/>
      <c r="R60" s="27"/>
      <c r="S60" s="28"/>
      <c r="T60" s="39"/>
      <c r="U60" s="16"/>
      <c r="V60" s="37"/>
      <c r="W60" s="38"/>
      <c r="X60" s="223"/>
    </row>
    <row r="61" spans="2:24" ht="103.5" x14ac:dyDescent="0.25">
      <c r="B61" s="141" t="s">
        <v>170</v>
      </c>
      <c r="C61" s="142" t="s">
        <v>362</v>
      </c>
      <c r="D61" s="143" t="s">
        <v>173</v>
      </c>
      <c r="E61" s="183" t="s">
        <v>254</v>
      </c>
      <c r="F61" s="186" t="s">
        <v>292</v>
      </c>
      <c r="G61" s="212">
        <f t="shared" si="1"/>
        <v>6758</v>
      </c>
      <c r="H61" s="278">
        <f>348+377+777+250</f>
        <v>1752</v>
      </c>
      <c r="I61" s="278">
        <f>228+247+777+250</f>
        <v>1502</v>
      </c>
      <c r="J61" s="278">
        <f>300+325+777+250</f>
        <v>1652</v>
      </c>
      <c r="K61" s="278">
        <f>396+429+777+250</f>
        <v>1852</v>
      </c>
      <c r="L61" s="12"/>
      <c r="M61" s="13"/>
      <c r="N61" s="13"/>
      <c r="O61" s="15"/>
      <c r="P61" s="39"/>
      <c r="Q61" s="27"/>
      <c r="R61" s="27"/>
      <c r="S61" s="28"/>
      <c r="T61" s="39"/>
      <c r="U61" s="16"/>
      <c r="V61" s="37"/>
      <c r="W61" s="38"/>
      <c r="X61" s="223"/>
    </row>
    <row r="62" spans="2:24" ht="103.5" x14ac:dyDescent="0.25">
      <c r="B62" s="141" t="s">
        <v>170</v>
      </c>
      <c r="C62" s="142" t="s">
        <v>363</v>
      </c>
      <c r="D62" s="143" t="s">
        <v>174</v>
      </c>
      <c r="E62" s="183" t="s">
        <v>254</v>
      </c>
      <c r="F62" s="186" t="s">
        <v>292</v>
      </c>
      <c r="G62" s="212">
        <f t="shared" si="1"/>
        <v>16272</v>
      </c>
      <c r="H62" s="278">
        <v>4425</v>
      </c>
      <c r="I62" s="278">
        <v>2902</v>
      </c>
      <c r="J62" s="278">
        <v>3850</v>
      </c>
      <c r="K62" s="278">
        <v>5095</v>
      </c>
      <c r="L62" s="12"/>
      <c r="M62" s="13"/>
      <c r="N62" s="13"/>
      <c r="O62" s="15"/>
      <c r="P62" s="39"/>
      <c r="Q62" s="27"/>
      <c r="R62" s="27"/>
      <c r="S62" s="28"/>
      <c r="T62" s="39"/>
      <c r="U62" s="16"/>
      <c r="V62" s="37"/>
      <c r="W62" s="38"/>
      <c r="X62" s="223"/>
    </row>
    <row r="63" spans="2:24" ht="103.5" x14ac:dyDescent="0.25">
      <c r="B63" s="141" t="s">
        <v>170</v>
      </c>
      <c r="C63" s="142" t="s">
        <v>364</v>
      </c>
      <c r="D63" s="143" t="s">
        <v>384</v>
      </c>
      <c r="E63" s="183" t="s">
        <v>254</v>
      </c>
      <c r="F63" s="186" t="s">
        <v>293</v>
      </c>
      <c r="G63" s="212">
        <f t="shared" si="1"/>
        <v>2304</v>
      </c>
      <c r="H63" s="278">
        <v>576</v>
      </c>
      <c r="I63" s="278">
        <v>576</v>
      </c>
      <c r="J63" s="278">
        <v>576</v>
      </c>
      <c r="K63" s="278">
        <v>576</v>
      </c>
      <c r="L63" s="12"/>
      <c r="M63" s="13"/>
      <c r="N63" s="13"/>
      <c r="O63" s="15"/>
      <c r="P63" s="39"/>
      <c r="Q63" s="27"/>
      <c r="R63" s="27"/>
      <c r="S63" s="28"/>
      <c r="T63" s="39"/>
      <c r="U63" s="16"/>
      <c r="V63" s="37"/>
      <c r="W63" s="38"/>
      <c r="X63" s="223"/>
    </row>
    <row r="64" spans="2:24" ht="173.25" x14ac:dyDescent="0.25">
      <c r="B64" s="76" t="s">
        <v>175</v>
      </c>
      <c r="C64" s="77" t="s">
        <v>410</v>
      </c>
      <c r="D64" s="132" t="s">
        <v>385</v>
      </c>
      <c r="E64" s="78" t="s">
        <v>254</v>
      </c>
      <c r="F64" s="205" t="s">
        <v>291</v>
      </c>
      <c r="G64" s="213">
        <f t="shared" si="1"/>
        <v>6369</v>
      </c>
      <c r="H64" s="278">
        <v>1607</v>
      </c>
      <c r="I64" s="278">
        <v>1348</v>
      </c>
      <c r="J64" s="278">
        <v>1487</v>
      </c>
      <c r="K64" s="278">
        <v>1927</v>
      </c>
      <c r="L64" s="12"/>
      <c r="M64" s="13"/>
      <c r="N64" s="13"/>
      <c r="O64" s="15"/>
      <c r="P64" s="39"/>
      <c r="Q64" s="27"/>
      <c r="R64" s="27"/>
      <c r="S64" s="28"/>
      <c r="T64" s="39"/>
      <c r="U64" s="16"/>
      <c r="V64" s="37"/>
      <c r="W64" s="38"/>
      <c r="X64" s="221"/>
    </row>
    <row r="65" spans="2:24" ht="103.5" x14ac:dyDescent="0.25">
      <c r="B65" s="3" t="s">
        <v>176</v>
      </c>
      <c r="C65" s="246" t="s">
        <v>332</v>
      </c>
      <c r="D65" s="4" t="s">
        <v>333</v>
      </c>
      <c r="E65" s="5" t="s">
        <v>254</v>
      </c>
      <c r="F65" s="206" t="s">
        <v>335</v>
      </c>
      <c r="G65" s="212">
        <f t="shared" si="1"/>
        <v>329</v>
      </c>
      <c r="H65" s="278">
        <v>76</v>
      </c>
      <c r="I65" s="278">
        <v>74</v>
      </c>
      <c r="J65" s="278">
        <v>86</v>
      </c>
      <c r="K65" s="278">
        <v>93</v>
      </c>
      <c r="L65" s="12"/>
      <c r="M65" s="13"/>
      <c r="N65" s="13"/>
      <c r="O65" s="15"/>
      <c r="P65" s="39"/>
      <c r="Q65" s="27"/>
      <c r="R65" s="27"/>
      <c r="S65" s="28"/>
      <c r="T65" s="39"/>
      <c r="U65" s="16"/>
      <c r="V65" s="37"/>
      <c r="W65" s="38"/>
      <c r="X65" s="223"/>
    </row>
    <row r="66" spans="2:24" ht="173.25" x14ac:dyDescent="0.25">
      <c r="B66" s="3" t="s">
        <v>176</v>
      </c>
      <c r="C66" s="246" t="s">
        <v>365</v>
      </c>
      <c r="D66" s="4" t="s">
        <v>386</v>
      </c>
      <c r="E66" s="5" t="s">
        <v>254</v>
      </c>
      <c r="F66" s="206" t="s">
        <v>336</v>
      </c>
      <c r="G66" s="212">
        <f t="shared" si="1"/>
        <v>1148</v>
      </c>
      <c r="H66" s="278">
        <v>349</v>
      </c>
      <c r="I66" s="278">
        <v>241</v>
      </c>
      <c r="J66" s="278">
        <v>289</v>
      </c>
      <c r="K66" s="278">
        <v>269</v>
      </c>
      <c r="L66" s="12"/>
      <c r="M66" s="13"/>
      <c r="N66" s="13"/>
      <c r="O66" s="15"/>
      <c r="P66" s="39"/>
      <c r="Q66" s="27"/>
      <c r="R66" s="27"/>
      <c r="S66" s="28"/>
      <c r="T66" s="39"/>
      <c r="U66" s="16"/>
      <c r="V66" s="37"/>
      <c r="W66" s="38"/>
      <c r="X66" s="223"/>
    </row>
    <row r="67" spans="2:24" ht="160.5" x14ac:dyDescent="0.25">
      <c r="B67" s="3" t="s">
        <v>176</v>
      </c>
      <c r="C67" s="246" t="s">
        <v>366</v>
      </c>
      <c r="D67" s="4" t="s">
        <v>177</v>
      </c>
      <c r="E67" s="5" t="s">
        <v>254</v>
      </c>
      <c r="F67" s="206" t="s">
        <v>294</v>
      </c>
      <c r="G67" s="212">
        <f t="shared" si="1"/>
        <v>4906</v>
      </c>
      <c r="H67" s="278">
        <v>1385</v>
      </c>
      <c r="I67" s="278">
        <v>785</v>
      </c>
      <c r="J67" s="278">
        <v>1298</v>
      </c>
      <c r="K67" s="278">
        <v>1438</v>
      </c>
      <c r="L67" s="12"/>
      <c r="M67" s="13"/>
      <c r="N67" s="13"/>
      <c r="O67" s="15"/>
      <c r="P67" s="39"/>
      <c r="Q67" s="27"/>
      <c r="R67" s="27"/>
      <c r="S67" s="28"/>
      <c r="T67" s="39"/>
      <c r="U67" s="16"/>
      <c r="V67" s="37"/>
      <c r="W67" s="38"/>
      <c r="X67" s="223"/>
    </row>
    <row r="68" spans="2:24" ht="103.5" x14ac:dyDescent="0.25">
      <c r="B68" s="3" t="s">
        <v>176</v>
      </c>
      <c r="C68" s="117" t="s">
        <v>334</v>
      </c>
      <c r="D68" s="4" t="s">
        <v>178</v>
      </c>
      <c r="E68" s="5" t="s">
        <v>254</v>
      </c>
      <c r="F68" s="206" t="s">
        <v>292</v>
      </c>
      <c r="G68" s="212">
        <f t="shared" si="1"/>
        <v>32246</v>
      </c>
      <c r="H68" s="278">
        <v>7968</v>
      </c>
      <c r="I68" s="278">
        <v>7820</v>
      </c>
      <c r="J68" s="278">
        <v>8118</v>
      </c>
      <c r="K68" s="278">
        <v>8340</v>
      </c>
      <c r="L68" s="12"/>
      <c r="M68" s="13"/>
      <c r="N68" s="13"/>
      <c r="O68" s="15"/>
      <c r="P68" s="39"/>
      <c r="Q68" s="27"/>
      <c r="R68" s="27"/>
      <c r="S68" s="28"/>
      <c r="T68" s="39"/>
      <c r="U68" s="16"/>
      <c r="V68" s="37"/>
      <c r="W68" s="38"/>
      <c r="X68" s="223"/>
    </row>
    <row r="69" spans="2:24" ht="103.5" x14ac:dyDescent="0.25">
      <c r="B69" s="3" t="s">
        <v>176</v>
      </c>
      <c r="C69" s="117" t="s">
        <v>367</v>
      </c>
      <c r="D69" s="4" t="s">
        <v>179</v>
      </c>
      <c r="E69" s="5" t="s">
        <v>254</v>
      </c>
      <c r="F69" s="206" t="s">
        <v>292</v>
      </c>
      <c r="G69" s="212">
        <f t="shared" si="1"/>
        <v>180655</v>
      </c>
      <c r="H69" s="278">
        <v>43652</v>
      </c>
      <c r="I69" s="278">
        <v>43211</v>
      </c>
      <c r="J69" s="278">
        <v>45965</v>
      </c>
      <c r="K69" s="278">
        <v>47827</v>
      </c>
      <c r="L69" s="12"/>
      <c r="M69" s="13"/>
      <c r="N69" s="13"/>
      <c r="O69" s="15"/>
      <c r="P69" s="39"/>
      <c r="Q69" s="27"/>
      <c r="R69" s="27"/>
      <c r="S69" s="28"/>
      <c r="T69" s="39"/>
      <c r="U69" s="16"/>
      <c r="V69" s="37"/>
      <c r="W69" s="38"/>
      <c r="X69" s="223"/>
    </row>
    <row r="70" spans="2:24" ht="158.25" x14ac:dyDescent="0.25">
      <c r="B70" s="76" t="s">
        <v>180</v>
      </c>
      <c r="C70" s="77" t="s">
        <v>368</v>
      </c>
      <c r="D70" s="123" t="s">
        <v>387</v>
      </c>
      <c r="E70" s="78" t="s">
        <v>254</v>
      </c>
      <c r="F70" s="200" t="s">
        <v>400</v>
      </c>
      <c r="G70" s="213">
        <f t="shared" si="1"/>
        <v>3275</v>
      </c>
      <c r="H70" s="278">
        <v>1123</v>
      </c>
      <c r="I70" s="278">
        <v>687</v>
      </c>
      <c r="J70" s="278">
        <v>692</v>
      </c>
      <c r="K70" s="278">
        <v>773</v>
      </c>
      <c r="L70" s="12"/>
      <c r="M70" s="13"/>
      <c r="N70" s="13"/>
      <c r="O70" s="15"/>
      <c r="P70" s="39"/>
      <c r="Q70" s="27"/>
      <c r="R70" s="27"/>
      <c r="S70" s="28"/>
      <c r="T70" s="39"/>
      <c r="U70" s="16"/>
      <c r="V70" s="37"/>
      <c r="W70" s="38"/>
      <c r="X70" s="221"/>
    </row>
    <row r="71" spans="2:24" ht="102.75" x14ac:dyDescent="0.25">
      <c r="B71" s="3" t="s">
        <v>181</v>
      </c>
      <c r="C71" s="136" t="s">
        <v>369</v>
      </c>
      <c r="D71" s="130" t="s">
        <v>182</v>
      </c>
      <c r="E71" s="178" t="s">
        <v>254</v>
      </c>
      <c r="F71" s="178" t="s">
        <v>295</v>
      </c>
      <c r="G71" s="212">
        <f>SUM(H71:K71)</f>
        <v>1893</v>
      </c>
      <c r="H71" s="278">
        <v>476</v>
      </c>
      <c r="I71" s="278">
        <v>442</v>
      </c>
      <c r="J71" s="278">
        <v>496</v>
      </c>
      <c r="K71" s="278">
        <v>479</v>
      </c>
      <c r="L71" s="12"/>
      <c r="M71" s="13"/>
      <c r="N71" s="13"/>
      <c r="O71" s="15"/>
      <c r="P71" s="39"/>
      <c r="Q71" s="27"/>
      <c r="R71" s="27"/>
      <c r="S71" s="28"/>
      <c r="T71" s="39"/>
      <c r="U71" s="16"/>
      <c r="V71" s="37"/>
      <c r="W71" s="38"/>
      <c r="X71" s="223"/>
    </row>
    <row r="72" spans="2:24" ht="102.75" x14ac:dyDescent="0.25">
      <c r="B72" s="116" t="s">
        <v>181</v>
      </c>
      <c r="C72" s="136" t="s">
        <v>183</v>
      </c>
      <c r="D72" s="130" t="s">
        <v>388</v>
      </c>
      <c r="E72" s="178" t="s">
        <v>254</v>
      </c>
      <c r="F72" s="178" t="s">
        <v>296</v>
      </c>
      <c r="G72" s="212">
        <f t="shared" ref="G72:G87" si="3">SUM(H72:K72)</f>
        <v>20</v>
      </c>
      <c r="H72" s="278">
        <v>8</v>
      </c>
      <c r="I72" s="278">
        <v>2</v>
      </c>
      <c r="J72" s="278">
        <v>3</v>
      </c>
      <c r="K72" s="278">
        <v>7</v>
      </c>
      <c r="L72" s="12"/>
      <c r="M72" s="13"/>
      <c r="N72" s="13"/>
      <c r="O72" s="15"/>
      <c r="P72" s="39"/>
      <c r="Q72" s="27"/>
      <c r="R72" s="27"/>
      <c r="S72" s="28"/>
      <c r="T72" s="39"/>
      <c r="U72" s="16"/>
      <c r="V72" s="37"/>
      <c r="W72" s="38"/>
      <c r="X72" s="223"/>
    </row>
    <row r="73" spans="2:24" ht="102.75" x14ac:dyDescent="0.25">
      <c r="B73" s="3" t="s">
        <v>181</v>
      </c>
      <c r="C73" s="136" t="s">
        <v>184</v>
      </c>
      <c r="D73" s="130" t="s">
        <v>185</v>
      </c>
      <c r="E73" s="178" t="s">
        <v>254</v>
      </c>
      <c r="F73" s="178" t="s">
        <v>297</v>
      </c>
      <c r="G73" s="212">
        <f t="shared" si="3"/>
        <v>13</v>
      </c>
      <c r="H73" s="278">
        <v>2</v>
      </c>
      <c r="I73" s="278">
        <v>5</v>
      </c>
      <c r="J73" s="278">
        <v>4</v>
      </c>
      <c r="K73" s="278">
        <v>2</v>
      </c>
      <c r="L73" s="12"/>
      <c r="M73" s="13"/>
      <c r="N73" s="13"/>
      <c r="O73" s="15"/>
      <c r="P73" s="39"/>
      <c r="Q73" s="27"/>
      <c r="R73" s="27"/>
      <c r="S73" s="28"/>
      <c r="T73" s="39"/>
      <c r="U73" s="16"/>
      <c r="V73" s="37"/>
      <c r="W73" s="38"/>
      <c r="X73" s="223"/>
    </row>
    <row r="74" spans="2:24" ht="102.75" x14ac:dyDescent="0.25">
      <c r="B74" s="158" t="s">
        <v>186</v>
      </c>
      <c r="C74" s="159" t="s">
        <v>187</v>
      </c>
      <c r="D74" s="160" t="s">
        <v>389</v>
      </c>
      <c r="E74" s="184" t="s">
        <v>254</v>
      </c>
      <c r="F74" s="184" t="s">
        <v>274</v>
      </c>
      <c r="G74" s="213">
        <f t="shared" si="3"/>
        <v>8130</v>
      </c>
      <c r="H74" s="278">
        <v>2700</v>
      </c>
      <c r="I74" s="278">
        <v>1500</v>
      </c>
      <c r="J74" s="278">
        <v>1580</v>
      </c>
      <c r="K74" s="278">
        <v>2350</v>
      </c>
      <c r="L74" s="12"/>
      <c r="M74" s="13"/>
      <c r="N74" s="13"/>
      <c r="O74" s="15"/>
      <c r="P74" s="39"/>
      <c r="Q74" s="27"/>
      <c r="R74" s="27"/>
      <c r="S74" s="28"/>
      <c r="T74" s="39"/>
      <c r="U74" s="16"/>
      <c r="V74" s="37"/>
      <c r="W74" s="38"/>
      <c r="X74" s="221"/>
    </row>
    <row r="75" spans="2:24" ht="117.75" x14ac:dyDescent="0.25">
      <c r="B75" s="155" t="s">
        <v>188</v>
      </c>
      <c r="C75" s="246" t="s">
        <v>189</v>
      </c>
      <c r="D75" s="4" t="s">
        <v>390</v>
      </c>
      <c r="E75" s="5" t="s">
        <v>254</v>
      </c>
      <c r="F75" s="5" t="s">
        <v>298</v>
      </c>
      <c r="G75" s="236">
        <f t="shared" si="3"/>
        <v>15</v>
      </c>
      <c r="H75" s="278">
        <v>3</v>
      </c>
      <c r="I75" s="278">
        <v>3</v>
      </c>
      <c r="J75" s="278">
        <v>4</v>
      </c>
      <c r="K75" s="278">
        <v>5</v>
      </c>
      <c r="L75" s="12"/>
      <c r="M75" s="13"/>
      <c r="N75" s="13"/>
      <c r="O75" s="15"/>
      <c r="P75" s="39"/>
      <c r="Q75" s="27"/>
      <c r="R75" s="27"/>
      <c r="S75" s="28"/>
      <c r="T75" s="39"/>
      <c r="U75" s="16"/>
      <c r="V75" s="37"/>
      <c r="W75" s="38"/>
      <c r="X75" s="223"/>
    </row>
    <row r="76" spans="2:24" ht="144" x14ac:dyDescent="0.25">
      <c r="B76" s="238" t="s">
        <v>190</v>
      </c>
      <c r="C76" s="255" t="s">
        <v>191</v>
      </c>
      <c r="D76" s="256" t="s">
        <v>391</v>
      </c>
      <c r="E76" s="260" t="s">
        <v>254</v>
      </c>
      <c r="F76" s="261" t="s">
        <v>299</v>
      </c>
      <c r="G76" s="213">
        <f t="shared" si="3"/>
        <v>2500</v>
      </c>
      <c r="H76" s="278">
        <v>600</v>
      </c>
      <c r="I76" s="278">
        <v>750</v>
      </c>
      <c r="J76" s="278">
        <v>650</v>
      </c>
      <c r="K76" s="278">
        <v>500</v>
      </c>
      <c r="L76" s="12"/>
      <c r="M76" s="13"/>
      <c r="N76" s="13"/>
      <c r="O76" s="15"/>
      <c r="P76" s="39"/>
      <c r="Q76" s="27"/>
      <c r="R76" s="27"/>
      <c r="S76" s="28"/>
      <c r="T76" s="39"/>
      <c r="U76" s="16"/>
      <c r="V76" s="37"/>
      <c r="W76" s="38"/>
      <c r="X76" s="221"/>
    </row>
    <row r="77" spans="2:24" ht="102.75" x14ac:dyDescent="0.25">
      <c r="B77" s="237" t="s">
        <v>192</v>
      </c>
      <c r="C77" s="257" t="s">
        <v>193</v>
      </c>
      <c r="D77" s="258" t="s">
        <v>392</v>
      </c>
      <c r="E77" s="262" t="s">
        <v>254</v>
      </c>
      <c r="F77" s="263" t="s">
        <v>300</v>
      </c>
      <c r="G77" s="236">
        <f t="shared" si="3"/>
        <v>370</v>
      </c>
      <c r="H77" s="278">
        <v>85</v>
      </c>
      <c r="I77" s="278">
        <v>110</v>
      </c>
      <c r="J77" s="278">
        <v>95</v>
      </c>
      <c r="K77" s="278">
        <v>80</v>
      </c>
      <c r="L77" s="12"/>
      <c r="M77" s="13"/>
      <c r="N77" s="13"/>
      <c r="O77" s="15"/>
      <c r="P77" s="39"/>
      <c r="Q77" s="27"/>
      <c r="R77" s="27"/>
      <c r="S77" s="28"/>
      <c r="T77" s="39"/>
      <c r="U77" s="16"/>
      <c r="V77" s="37"/>
      <c r="W77" s="38"/>
      <c r="X77" s="223"/>
    </row>
    <row r="78" spans="2:24" ht="102.75" x14ac:dyDescent="0.25">
      <c r="B78" s="234" t="s">
        <v>192</v>
      </c>
      <c r="C78" s="259" t="s">
        <v>194</v>
      </c>
      <c r="D78" s="259" t="s">
        <v>195</v>
      </c>
      <c r="E78" s="264" t="s">
        <v>254</v>
      </c>
      <c r="F78" s="265" t="s">
        <v>301</v>
      </c>
      <c r="G78" s="236">
        <f t="shared" si="3"/>
        <v>3</v>
      </c>
      <c r="H78" s="278">
        <v>1</v>
      </c>
      <c r="I78" s="278">
        <v>1</v>
      </c>
      <c r="J78" s="278">
        <v>0</v>
      </c>
      <c r="K78" s="278">
        <v>1</v>
      </c>
      <c r="L78" s="12"/>
      <c r="M78" s="13"/>
      <c r="N78" s="13"/>
      <c r="O78" s="15"/>
      <c r="P78" s="39"/>
      <c r="Q78" s="27"/>
      <c r="R78" s="27"/>
      <c r="S78" s="28"/>
      <c r="T78" s="39"/>
      <c r="U78" s="16"/>
      <c r="V78" s="37"/>
      <c r="W78" s="38"/>
      <c r="X78" s="223"/>
    </row>
    <row r="79" spans="2:24" ht="129" x14ac:dyDescent="0.25">
      <c r="B79" s="235" t="s">
        <v>196</v>
      </c>
      <c r="C79" s="145" t="s">
        <v>370</v>
      </c>
      <c r="D79" s="140" t="s">
        <v>401</v>
      </c>
      <c r="E79" s="182" t="s">
        <v>254</v>
      </c>
      <c r="F79" s="204" t="s">
        <v>302</v>
      </c>
      <c r="G79" s="213">
        <f t="shared" si="3"/>
        <v>12700</v>
      </c>
      <c r="H79" s="278">
        <v>3300</v>
      </c>
      <c r="I79" s="278">
        <v>3100</v>
      </c>
      <c r="J79" s="278">
        <v>2950</v>
      </c>
      <c r="K79" s="278">
        <v>3350</v>
      </c>
      <c r="L79" s="12"/>
      <c r="M79" s="13"/>
      <c r="N79" s="13"/>
      <c r="O79" s="15"/>
      <c r="P79" s="39"/>
      <c r="Q79" s="27"/>
      <c r="R79" s="27"/>
      <c r="S79" s="28"/>
      <c r="T79" s="39"/>
      <c r="U79" s="16"/>
      <c r="V79" s="37"/>
      <c r="W79" s="38"/>
      <c r="X79" s="221"/>
    </row>
    <row r="80" spans="2:24" ht="103.5" x14ac:dyDescent="0.25">
      <c r="B80" s="141" t="s">
        <v>197</v>
      </c>
      <c r="C80" s="142" t="s">
        <v>198</v>
      </c>
      <c r="D80" s="143" t="s">
        <v>421</v>
      </c>
      <c r="E80" s="183" t="s">
        <v>254</v>
      </c>
      <c r="F80" s="186" t="s">
        <v>303</v>
      </c>
      <c r="G80" s="236">
        <f t="shared" si="3"/>
        <v>16</v>
      </c>
      <c r="H80" s="278">
        <v>4</v>
      </c>
      <c r="I80" s="278">
        <v>4</v>
      </c>
      <c r="J80" s="278">
        <v>4</v>
      </c>
      <c r="K80" s="278">
        <v>4</v>
      </c>
      <c r="L80" s="12"/>
      <c r="M80" s="13"/>
      <c r="N80" s="13"/>
      <c r="O80" s="15"/>
      <c r="P80" s="39"/>
      <c r="Q80" s="27"/>
      <c r="R80" s="27"/>
      <c r="S80" s="28"/>
      <c r="T80" s="39"/>
      <c r="U80" s="16"/>
      <c r="V80" s="37"/>
      <c r="W80" s="38"/>
      <c r="X80" s="223"/>
    </row>
    <row r="81" spans="2:24" ht="102.75" x14ac:dyDescent="0.25">
      <c r="B81" s="141" t="s">
        <v>197</v>
      </c>
      <c r="C81" s="142" t="s">
        <v>199</v>
      </c>
      <c r="D81" s="143" t="s">
        <v>422</v>
      </c>
      <c r="E81" s="183" t="s">
        <v>254</v>
      </c>
      <c r="F81" s="186" t="s">
        <v>304</v>
      </c>
      <c r="G81" s="236">
        <f t="shared" si="3"/>
        <v>21</v>
      </c>
      <c r="H81" s="278">
        <v>10</v>
      </c>
      <c r="I81" s="278">
        <v>4</v>
      </c>
      <c r="J81" s="278">
        <v>3</v>
      </c>
      <c r="K81" s="278">
        <v>4</v>
      </c>
      <c r="L81" s="12"/>
      <c r="M81" s="13"/>
      <c r="N81" s="13"/>
      <c r="O81" s="15"/>
      <c r="P81" s="39"/>
      <c r="Q81" s="27"/>
      <c r="R81" s="27"/>
      <c r="S81" s="28"/>
      <c r="T81" s="39"/>
      <c r="U81" s="16"/>
      <c r="V81" s="37"/>
      <c r="W81" s="38"/>
      <c r="X81" s="223"/>
    </row>
    <row r="82" spans="2:24" ht="117" x14ac:dyDescent="0.25">
      <c r="B82" s="116" t="s">
        <v>200</v>
      </c>
      <c r="C82" s="144" t="s">
        <v>423</v>
      </c>
      <c r="D82" s="144" t="s">
        <v>242</v>
      </c>
      <c r="E82" s="175" t="s">
        <v>254</v>
      </c>
      <c r="F82" s="197" t="s">
        <v>305</v>
      </c>
      <c r="G82" s="236">
        <f t="shared" si="3"/>
        <v>918</v>
      </c>
      <c r="H82" s="278">
        <v>240</v>
      </c>
      <c r="I82" s="278">
        <v>228</v>
      </c>
      <c r="J82" s="278">
        <v>201</v>
      </c>
      <c r="K82" s="278">
        <v>249</v>
      </c>
      <c r="L82" s="12"/>
      <c r="M82" s="13"/>
      <c r="N82" s="13"/>
      <c r="O82" s="15"/>
      <c r="P82" s="39"/>
      <c r="Q82" s="27"/>
      <c r="R82" s="27"/>
      <c r="S82" s="28"/>
      <c r="T82" s="39"/>
      <c r="U82" s="16"/>
      <c r="V82" s="37"/>
      <c r="W82" s="38"/>
      <c r="X82" s="223"/>
    </row>
    <row r="83" spans="2:24" ht="102.75" x14ac:dyDescent="0.25">
      <c r="B83" s="116" t="s">
        <v>197</v>
      </c>
      <c r="C83" s="117" t="s">
        <v>201</v>
      </c>
      <c r="D83" s="121" t="s">
        <v>202</v>
      </c>
      <c r="E83" s="185" t="s">
        <v>254</v>
      </c>
      <c r="F83" s="185" t="s">
        <v>306</v>
      </c>
      <c r="G83" s="236">
        <f t="shared" si="3"/>
        <v>4</v>
      </c>
      <c r="H83" s="278">
        <v>0</v>
      </c>
      <c r="I83" s="278">
        <v>1</v>
      </c>
      <c r="J83" s="278">
        <v>2</v>
      </c>
      <c r="K83" s="278">
        <v>1</v>
      </c>
      <c r="L83" s="12"/>
      <c r="M83" s="13"/>
      <c r="N83" s="13"/>
      <c r="O83" s="15"/>
      <c r="P83" s="39"/>
      <c r="Q83" s="27"/>
      <c r="R83" s="27"/>
      <c r="S83" s="28"/>
      <c r="T83" s="39"/>
      <c r="U83" s="16"/>
      <c r="V83" s="37"/>
      <c r="W83" s="38"/>
      <c r="X83" s="223"/>
    </row>
    <row r="84" spans="2:24" ht="118.5" x14ac:dyDescent="0.25">
      <c r="B84" s="138" t="s">
        <v>203</v>
      </c>
      <c r="C84" s="139" t="s">
        <v>204</v>
      </c>
      <c r="D84" s="140" t="s">
        <v>205</v>
      </c>
      <c r="E84" s="182" t="s">
        <v>254</v>
      </c>
      <c r="F84" s="204" t="s">
        <v>307</v>
      </c>
      <c r="G84" s="213">
        <f t="shared" si="3"/>
        <v>3430000</v>
      </c>
      <c r="H84" s="278">
        <v>932500</v>
      </c>
      <c r="I84" s="278">
        <v>632500</v>
      </c>
      <c r="J84" s="278">
        <v>932500</v>
      </c>
      <c r="K84" s="278">
        <v>932500</v>
      </c>
      <c r="L84" s="12"/>
      <c r="M84" s="13"/>
      <c r="N84" s="13"/>
      <c r="O84" s="15"/>
      <c r="P84" s="39"/>
      <c r="Q84" s="27"/>
      <c r="R84" s="27"/>
      <c r="S84" s="28"/>
      <c r="T84" s="39"/>
      <c r="U84" s="16"/>
      <c r="V84" s="37"/>
      <c r="W84" s="38"/>
      <c r="X84" s="221"/>
    </row>
    <row r="85" spans="2:24" ht="102.75" x14ac:dyDescent="0.25">
      <c r="B85" s="141" t="s">
        <v>206</v>
      </c>
      <c r="C85" s="142" t="s">
        <v>207</v>
      </c>
      <c r="D85" s="143" t="s">
        <v>208</v>
      </c>
      <c r="E85" s="183" t="s">
        <v>254</v>
      </c>
      <c r="F85" s="186" t="s">
        <v>308</v>
      </c>
      <c r="G85" s="236">
        <f t="shared" si="3"/>
        <v>3300000</v>
      </c>
      <c r="H85" s="278">
        <v>900000</v>
      </c>
      <c r="I85" s="278">
        <v>600000</v>
      </c>
      <c r="J85" s="278">
        <v>900000</v>
      </c>
      <c r="K85" s="278">
        <v>900000</v>
      </c>
      <c r="L85" s="12"/>
      <c r="M85" s="13"/>
      <c r="N85" s="13"/>
      <c r="O85" s="15"/>
      <c r="P85" s="39"/>
      <c r="Q85" s="27"/>
      <c r="R85" s="27"/>
      <c r="S85" s="28"/>
      <c r="T85" s="39"/>
      <c r="U85" s="16"/>
      <c r="V85" s="37"/>
      <c r="W85" s="38"/>
      <c r="X85" s="223"/>
    </row>
    <row r="86" spans="2:24" ht="102.75" x14ac:dyDescent="0.25">
      <c r="B86" s="141" t="s">
        <v>206</v>
      </c>
      <c r="C86" s="142" t="s">
        <v>371</v>
      </c>
      <c r="D86" s="142" t="s">
        <v>209</v>
      </c>
      <c r="E86" s="186" t="s">
        <v>254</v>
      </c>
      <c r="F86" s="186" t="s">
        <v>308</v>
      </c>
      <c r="G86" s="236">
        <f t="shared" si="3"/>
        <v>114000</v>
      </c>
      <c r="H86" s="278">
        <v>28500</v>
      </c>
      <c r="I86" s="278">
        <v>28500</v>
      </c>
      <c r="J86" s="278">
        <v>28500</v>
      </c>
      <c r="K86" s="278">
        <v>28500</v>
      </c>
      <c r="L86" s="12"/>
      <c r="M86" s="13"/>
      <c r="N86" s="13"/>
      <c r="O86" s="15"/>
      <c r="P86" s="39"/>
      <c r="Q86" s="27"/>
      <c r="R86" s="27"/>
      <c r="S86" s="28"/>
      <c r="T86" s="39"/>
      <c r="U86" s="16"/>
      <c r="V86" s="37"/>
      <c r="W86" s="38"/>
      <c r="X86" s="223"/>
    </row>
    <row r="87" spans="2:24" ht="102.75" x14ac:dyDescent="0.25">
      <c r="B87" s="141" t="s">
        <v>206</v>
      </c>
      <c r="C87" s="142" t="s">
        <v>210</v>
      </c>
      <c r="D87" s="142" t="s">
        <v>211</v>
      </c>
      <c r="E87" s="183" t="s">
        <v>254</v>
      </c>
      <c r="F87" s="186" t="s">
        <v>309</v>
      </c>
      <c r="G87" s="236">
        <f t="shared" si="3"/>
        <v>16000</v>
      </c>
      <c r="H87" s="278">
        <v>4000</v>
      </c>
      <c r="I87" s="278">
        <v>4000</v>
      </c>
      <c r="J87" s="278">
        <v>4000</v>
      </c>
      <c r="K87" s="278">
        <v>4000</v>
      </c>
      <c r="L87" s="12"/>
      <c r="M87" s="13"/>
      <c r="N87" s="13"/>
      <c r="O87" s="15"/>
      <c r="P87" s="39"/>
      <c r="Q87" s="27"/>
      <c r="R87" s="27"/>
      <c r="S87" s="28"/>
      <c r="T87" s="39"/>
      <c r="U87" s="16"/>
      <c r="V87" s="37"/>
      <c r="W87" s="38"/>
      <c r="X87" s="223"/>
    </row>
    <row r="88" spans="2:24" ht="141" x14ac:dyDescent="0.25">
      <c r="B88" s="161" t="s">
        <v>212</v>
      </c>
      <c r="C88" s="162" t="s">
        <v>243</v>
      </c>
      <c r="D88" s="163" t="s">
        <v>244</v>
      </c>
      <c r="E88" s="187" t="s">
        <v>254</v>
      </c>
      <c r="F88" s="207" t="s">
        <v>310</v>
      </c>
      <c r="G88" s="215">
        <f>SUM(H88:K88)</f>
        <v>21517</v>
      </c>
      <c r="H88" s="278">
        <f>H89+H90+H91</f>
        <v>5421</v>
      </c>
      <c r="I88" s="278">
        <f t="shared" ref="I88:K88" si="4">I89+I90+I91</f>
        <v>5338</v>
      </c>
      <c r="J88" s="278">
        <f t="shared" si="4"/>
        <v>5421</v>
      </c>
      <c r="K88" s="278">
        <f t="shared" si="4"/>
        <v>5337</v>
      </c>
      <c r="L88" s="12"/>
      <c r="M88" s="13"/>
      <c r="N88" s="13"/>
      <c r="O88" s="15"/>
      <c r="P88" s="39"/>
      <c r="Q88" s="27"/>
      <c r="R88" s="27"/>
      <c r="S88" s="28"/>
      <c r="T88" s="39"/>
      <c r="U88" s="16"/>
      <c r="V88" s="37"/>
      <c r="W88" s="38"/>
      <c r="X88" s="221"/>
    </row>
    <row r="89" spans="2:24" ht="139.5" x14ac:dyDescent="0.25">
      <c r="B89" s="164" t="s">
        <v>213</v>
      </c>
      <c r="C89" s="165" t="s">
        <v>372</v>
      </c>
      <c r="D89" s="166" t="s">
        <v>245</v>
      </c>
      <c r="E89" s="188" t="s">
        <v>254</v>
      </c>
      <c r="F89" s="188" t="s">
        <v>311</v>
      </c>
      <c r="G89" s="216">
        <f>SUM(H89:K89)</f>
        <v>11283</v>
      </c>
      <c r="H89" s="278">
        <v>2821</v>
      </c>
      <c r="I89" s="278">
        <v>2821</v>
      </c>
      <c r="J89" s="278">
        <v>2821</v>
      </c>
      <c r="K89" s="278">
        <v>2820</v>
      </c>
      <c r="L89" s="12"/>
      <c r="M89" s="13"/>
      <c r="N89" s="13"/>
      <c r="O89" s="15"/>
      <c r="P89" s="39"/>
      <c r="Q89" s="27"/>
      <c r="R89" s="27"/>
      <c r="S89" s="28"/>
      <c r="T89" s="39"/>
      <c r="U89" s="16"/>
      <c r="V89" s="37"/>
      <c r="W89" s="38"/>
      <c r="X89" s="223"/>
    </row>
    <row r="90" spans="2:24" ht="139.5" x14ac:dyDescent="0.25">
      <c r="B90" s="167" t="s">
        <v>214</v>
      </c>
      <c r="C90" s="168" t="s">
        <v>246</v>
      </c>
      <c r="D90" s="169" t="s">
        <v>247</v>
      </c>
      <c r="E90" s="189" t="s">
        <v>254</v>
      </c>
      <c r="F90" s="189" t="s">
        <v>311</v>
      </c>
      <c r="G90" s="216">
        <f t="shared" ref="G90:G101" si="5">SUM(H90:K90)</f>
        <v>1313</v>
      </c>
      <c r="H90" s="278">
        <v>370</v>
      </c>
      <c r="I90" s="278">
        <v>287</v>
      </c>
      <c r="J90" s="278">
        <v>370</v>
      </c>
      <c r="K90" s="278">
        <v>286</v>
      </c>
      <c r="L90" s="12"/>
      <c r="M90" s="13"/>
      <c r="N90" s="13"/>
      <c r="O90" s="15"/>
      <c r="P90" s="39"/>
      <c r="Q90" s="27"/>
      <c r="R90" s="27"/>
      <c r="S90" s="28"/>
      <c r="T90" s="39"/>
      <c r="U90" s="16"/>
      <c r="V90" s="37"/>
      <c r="W90" s="38"/>
      <c r="X90" s="223"/>
    </row>
    <row r="91" spans="2:24" ht="138.75" x14ac:dyDescent="0.25">
      <c r="B91" s="167" t="s">
        <v>215</v>
      </c>
      <c r="C91" s="168" t="s">
        <v>248</v>
      </c>
      <c r="D91" s="169" t="s">
        <v>424</v>
      </c>
      <c r="E91" s="189" t="s">
        <v>254</v>
      </c>
      <c r="F91" s="189" t="s">
        <v>312</v>
      </c>
      <c r="G91" s="216">
        <f t="shared" si="5"/>
        <v>8921</v>
      </c>
      <c r="H91" s="278">
        <v>2230</v>
      </c>
      <c r="I91" s="278">
        <v>2230</v>
      </c>
      <c r="J91" s="278">
        <v>2230</v>
      </c>
      <c r="K91" s="278">
        <v>2231</v>
      </c>
      <c r="L91" s="12"/>
      <c r="M91" s="13"/>
      <c r="N91" s="13"/>
      <c r="O91" s="15"/>
      <c r="P91" s="39"/>
      <c r="Q91" s="27"/>
      <c r="R91" s="27"/>
      <c r="S91" s="28"/>
      <c r="T91" s="39"/>
      <c r="U91" s="16"/>
      <c r="V91" s="37"/>
      <c r="W91" s="38"/>
      <c r="X91" s="223"/>
    </row>
    <row r="92" spans="2:24" ht="166.5" x14ac:dyDescent="0.25">
      <c r="B92" s="161" t="s">
        <v>216</v>
      </c>
      <c r="C92" s="170" t="s">
        <v>249</v>
      </c>
      <c r="D92" s="171" t="s">
        <v>250</v>
      </c>
      <c r="E92" s="190" t="s">
        <v>254</v>
      </c>
      <c r="F92" s="208" t="s">
        <v>313</v>
      </c>
      <c r="G92" s="217">
        <f t="shared" si="5"/>
        <v>22334</v>
      </c>
      <c r="H92" s="278">
        <f t="shared" ref="H92:K92" si="6">H93+H95</f>
        <v>5528</v>
      </c>
      <c r="I92" s="278">
        <f t="shared" si="6"/>
        <v>5639</v>
      </c>
      <c r="J92" s="278">
        <f t="shared" si="6"/>
        <v>5639</v>
      </c>
      <c r="K92" s="278">
        <f t="shared" si="6"/>
        <v>5528</v>
      </c>
      <c r="L92" s="12"/>
      <c r="M92" s="13"/>
      <c r="N92" s="13"/>
      <c r="O92" s="15"/>
      <c r="P92" s="39"/>
      <c r="Q92" s="27"/>
      <c r="R92" s="27"/>
      <c r="S92" s="28"/>
      <c r="T92" s="39"/>
      <c r="U92" s="16"/>
      <c r="V92" s="37"/>
      <c r="W92" s="38"/>
      <c r="X92" s="221"/>
    </row>
    <row r="93" spans="2:24" ht="154.5" x14ac:dyDescent="0.25">
      <c r="B93" s="167" t="s">
        <v>217</v>
      </c>
      <c r="C93" s="172" t="s">
        <v>251</v>
      </c>
      <c r="D93" s="169" t="s">
        <v>252</v>
      </c>
      <c r="E93" s="191" t="s">
        <v>254</v>
      </c>
      <c r="F93" s="191" t="s">
        <v>314</v>
      </c>
      <c r="G93" s="218">
        <f t="shared" si="5"/>
        <v>7602</v>
      </c>
      <c r="H93" s="278">
        <v>1895</v>
      </c>
      <c r="I93" s="278">
        <v>1906</v>
      </c>
      <c r="J93" s="278">
        <v>1906</v>
      </c>
      <c r="K93" s="278">
        <v>1895</v>
      </c>
      <c r="L93" s="12"/>
      <c r="M93" s="13"/>
      <c r="N93" s="13"/>
      <c r="O93" s="15"/>
      <c r="P93" s="39"/>
      <c r="Q93" s="27"/>
      <c r="R93" s="27"/>
      <c r="S93" s="28"/>
      <c r="T93" s="39"/>
      <c r="U93" s="16"/>
      <c r="V93" s="37"/>
      <c r="W93" s="38"/>
      <c r="X93" s="223"/>
    </row>
    <row r="94" spans="2:24" ht="139.5" x14ac:dyDescent="0.25">
      <c r="B94" s="164" t="s">
        <v>217</v>
      </c>
      <c r="C94" s="168" t="s">
        <v>404</v>
      </c>
      <c r="D94" s="173" t="s">
        <v>402</v>
      </c>
      <c r="E94" s="192" t="s">
        <v>254</v>
      </c>
      <c r="F94" s="266" t="s">
        <v>403</v>
      </c>
      <c r="G94" s="218">
        <f t="shared" si="5"/>
        <v>0</v>
      </c>
      <c r="H94" s="278" t="s">
        <v>425</v>
      </c>
      <c r="I94" s="278" t="s">
        <v>425</v>
      </c>
      <c r="J94" s="278" t="s">
        <v>425</v>
      </c>
      <c r="K94" s="278" t="s">
        <v>425</v>
      </c>
      <c r="L94" s="12"/>
      <c r="M94" s="13"/>
      <c r="N94" s="13"/>
      <c r="O94" s="15"/>
      <c r="P94" s="39"/>
      <c r="Q94" s="27"/>
      <c r="R94" s="27"/>
      <c r="S94" s="28"/>
      <c r="T94" s="39"/>
      <c r="U94" s="16"/>
      <c r="V94" s="37"/>
      <c r="W94" s="38"/>
      <c r="X94" s="223"/>
    </row>
    <row r="95" spans="2:24" ht="154.5" x14ac:dyDescent="0.25">
      <c r="B95" s="164" t="s">
        <v>217</v>
      </c>
      <c r="C95" s="168" t="s">
        <v>405</v>
      </c>
      <c r="D95" s="173" t="s">
        <v>253</v>
      </c>
      <c r="E95" s="192" t="s">
        <v>254</v>
      </c>
      <c r="F95" s="209" t="s">
        <v>315</v>
      </c>
      <c r="G95" s="218">
        <f t="shared" si="5"/>
        <v>14732</v>
      </c>
      <c r="H95" s="278">
        <v>3633</v>
      </c>
      <c r="I95" s="278">
        <v>3733</v>
      </c>
      <c r="J95" s="278">
        <v>3733</v>
      </c>
      <c r="K95" s="278">
        <v>3633</v>
      </c>
      <c r="L95" s="12"/>
      <c r="M95" s="13"/>
      <c r="N95" s="13"/>
      <c r="O95" s="15"/>
      <c r="P95" s="39"/>
      <c r="Q95" s="27"/>
      <c r="R95" s="27"/>
      <c r="S95" s="28"/>
      <c r="T95" s="39"/>
      <c r="U95" s="16"/>
      <c r="V95" s="37"/>
      <c r="W95" s="38"/>
      <c r="X95" s="223"/>
    </row>
    <row r="96" spans="2:24" ht="103.5" x14ac:dyDescent="0.25">
      <c r="B96" s="76" t="s">
        <v>218</v>
      </c>
      <c r="C96" s="146" t="s">
        <v>219</v>
      </c>
      <c r="D96" s="147" t="s">
        <v>220</v>
      </c>
      <c r="E96" s="193" t="s">
        <v>254</v>
      </c>
      <c r="F96" s="210" t="s">
        <v>316</v>
      </c>
      <c r="G96" s="219">
        <f t="shared" si="5"/>
        <v>22</v>
      </c>
      <c r="H96" s="278">
        <v>7</v>
      </c>
      <c r="I96" s="278">
        <v>5</v>
      </c>
      <c r="J96" s="278">
        <v>6</v>
      </c>
      <c r="K96" s="278">
        <v>4</v>
      </c>
      <c r="L96" s="12"/>
      <c r="M96" s="13"/>
      <c r="N96" s="13"/>
      <c r="O96" s="15"/>
      <c r="P96" s="39"/>
      <c r="Q96" s="27"/>
      <c r="R96" s="27"/>
      <c r="S96" s="28"/>
      <c r="T96" s="39"/>
      <c r="U96" s="16"/>
      <c r="V96" s="37"/>
      <c r="W96" s="38"/>
      <c r="X96" s="221"/>
    </row>
    <row r="97" spans="2:24" ht="102.75" x14ac:dyDescent="0.25">
      <c r="B97" s="116" t="s">
        <v>221</v>
      </c>
      <c r="C97" s="125" t="s">
        <v>222</v>
      </c>
      <c r="D97" s="148" t="s">
        <v>223</v>
      </c>
      <c r="E97" s="185" t="s">
        <v>254</v>
      </c>
      <c r="F97" s="185" t="s">
        <v>317</v>
      </c>
      <c r="G97" s="218">
        <f t="shared" si="5"/>
        <v>52</v>
      </c>
      <c r="H97" s="278">
        <v>11</v>
      </c>
      <c r="I97" s="278">
        <v>15</v>
      </c>
      <c r="J97" s="278">
        <v>16</v>
      </c>
      <c r="K97" s="278">
        <v>10</v>
      </c>
      <c r="L97" s="12"/>
      <c r="M97" s="13"/>
      <c r="N97" s="13"/>
      <c r="O97" s="15"/>
      <c r="P97" s="39"/>
      <c r="Q97" s="27"/>
      <c r="R97" s="27"/>
      <c r="S97" s="28"/>
      <c r="T97" s="39"/>
      <c r="U97" s="16"/>
      <c r="V97" s="37"/>
      <c r="W97" s="38"/>
      <c r="X97" s="223"/>
    </row>
    <row r="98" spans="2:24" ht="103.5" x14ac:dyDescent="0.25">
      <c r="B98" s="76" t="s">
        <v>224</v>
      </c>
      <c r="C98" s="146" t="s">
        <v>225</v>
      </c>
      <c r="D98" s="147" t="s">
        <v>226</v>
      </c>
      <c r="E98" s="193" t="s">
        <v>254</v>
      </c>
      <c r="F98" s="210" t="s">
        <v>318</v>
      </c>
      <c r="G98" s="219">
        <f t="shared" si="5"/>
        <v>25771</v>
      </c>
      <c r="H98" s="278">
        <v>6450</v>
      </c>
      <c r="I98" s="278">
        <v>6704</v>
      </c>
      <c r="J98" s="278">
        <v>6894</v>
      </c>
      <c r="K98" s="278">
        <v>5723</v>
      </c>
      <c r="L98" s="12"/>
      <c r="M98" s="13"/>
      <c r="N98" s="13"/>
      <c r="O98" s="15"/>
      <c r="P98" s="39"/>
      <c r="Q98" s="27"/>
      <c r="R98" s="27"/>
      <c r="S98" s="28"/>
      <c r="T98" s="39"/>
      <c r="U98" s="16"/>
      <c r="V98" s="37"/>
      <c r="W98" s="38"/>
      <c r="X98" s="221"/>
    </row>
    <row r="99" spans="2:24" ht="159.75" x14ac:dyDescent="0.25">
      <c r="B99" s="116" t="s">
        <v>227</v>
      </c>
      <c r="C99" s="125" t="s">
        <v>228</v>
      </c>
      <c r="D99" s="148" t="s">
        <v>229</v>
      </c>
      <c r="E99" s="185" t="s">
        <v>254</v>
      </c>
      <c r="F99" s="185" t="s">
        <v>319</v>
      </c>
      <c r="G99" s="214">
        <f t="shared" si="5"/>
        <v>16986</v>
      </c>
      <c r="H99" s="278">
        <v>4401</v>
      </c>
      <c r="I99" s="278">
        <v>4603</v>
      </c>
      <c r="J99" s="278">
        <v>4284</v>
      </c>
      <c r="K99" s="278">
        <v>3698</v>
      </c>
      <c r="L99" s="12"/>
      <c r="M99" s="13"/>
      <c r="N99" s="13"/>
      <c r="O99" s="15"/>
      <c r="P99" s="39"/>
      <c r="Q99" s="27"/>
      <c r="R99" s="27"/>
      <c r="S99" s="28"/>
      <c r="T99" s="39"/>
      <c r="U99" s="16"/>
      <c r="V99" s="37"/>
      <c r="W99" s="38"/>
      <c r="X99" s="223"/>
    </row>
    <row r="100" spans="2:24" ht="102.75" x14ac:dyDescent="0.25">
      <c r="B100" s="116" t="s">
        <v>227</v>
      </c>
      <c r="C100" s="149" t="s">
        <v>230</v>
      </c>
      <c r="D100" s="148" t="s">
        <v>393</v>
      </c>
      <c r="E100" s="194" t="s">
        <v>255</v>
      </c>
      <c r="F100" s="185" t="s">
        <v>320</v>
      </c>
      <c r="G100" s="214">
        <f t="shared" si="5"/>
        <v>760</v>
      </c>
      <c r="H100" s="278">
        <v>175</v>
      </c>
      <c r="I100" s="278">
        <v>195</v>
      </c>
      <c r="J100" s="278">
        <v>215</v>
      </c>
      <c r="K100" s="278">
        <v>175</v>
      </c>
      <c r="L100" s="12"/>
      <c r="M100" s="13"/>
      <c r="N100" s="13"/>
      <c r="O100" s="15"/>
      <c r="P100" s="39"/>
      <c r="Q100" s="27"/>
      <c r="R100" s="27"/>
      <c r="S100" s="28"/>
      <c r="T100" s="39"/>
      <c r="U100" s="16"/>
      <c r="V100" s="37"/>
      <c r="W100" s="38"/>
      <c r="X100" s="223"/>
    </row>
    <row r="101" spans="2:24" ht="117" x14ac:dyDescent="0.25">
      <c r="B101" s="116" t="s">
        <v>227</v>
      </c>
      <c r="C101" s="117" t="s">
        <v>231</v>
      </c>
      <c r="D101" s="121" t="s">
        <v>232</v>
      </c>
      <c r="E101" s="175" t="s">
        <v>254</v>
      </c>
      <c r="F101" s="175" t="s">
        <v>321</v>
      </c>
      <c r="G101" s="214">
        <f t="shared" si="5"/>
        <v>8025</v>
      </c>
      <c r="H101" s="278">
        <v>1874</v>
      </c>
      <c r="I101" s="278">
        <v>1906</v>
      </c>
      <c r="J101" s="278">
        <v>2395</v>
      </c>
      <c r="K101" s="278">
        <v>1850</v>
      </c>
      <c r="L101" s="12"/>
      <c r="M101" s="13"/>
      <c r="N101" s="13"/>
      <c r="O101" s="15"/>
      <c r="P101" s="39"/>
      <c r="Q101" s="27"/>
      <c r="R101" s="27"/>
      <c r="S101" s="28"/>
      <c r="T101" s="39"/>
      <c r="U101" s="16"/>
      <c r="V101" s="37"/>
      <c r="W101" s="38"/>
      <c r="X101" s="223"/>
    </row>
    <row r="102" spans="2:24" ht="158.25" x14ac:dyDescent="0.25">
      <c r="B102" s="76" t="s">
        <v>224</v>
      </c>
      <c r="C102" s="77" t="s">
        <v>373</v>
      </c>
      <c r="D102" s="123" t="s">
        <v>394</v>
      </c>
      <c r="E102" s="78" t="s">
        <v>254</v>
      </c>
      <c r="F102" s="78" t="s">
        <v>322</v>
      </c>
      <c r="G102" s="213">
        <f>SUM(H102:K102)</f>
        <v>37</v>
      </c>
      <c r="H102" s="278">
        <v>12</v>
      </c>
      <c r="I102" s="278">
        <v>6</v>
      </c>
      <c r="J102" s="278">
        <v>12</v>
      </c>
      <c r="K102" s="278">
        <v>7</v>
      </c>
      <c r="L102" s="12"/>
      <c r="M102" s="13"/>
      <c r="N102" s="13"/>
      <c r="O102" s="15"/>
      <c r="P102" s="39"/>
      <c r="Q102" s="27"/>
      <c r="R102" s="27"/>
      <c r="S102" s="28"/>
      <c r="T102" s="39"/>
      <c r="U102" s="16"/>
      <c r="V102" s="37"/>
      <c r="W102" s="38"/>
      <c r="X102" s="221"/>
    </row>
    <row r="103" spans="2:24" ht="117" x14ac:dyDescent="0.25">
      <c r="B103" s="116" t="s">
        <v>227</v>
      </c>
      <c r="C103" s="117" t="s">
        <v>374</v>
      </c>
      <c r="D103" s="121" t="s">
        <v>406</v>
      </c>
      <c r="E103" s="175" t="s">
        <v>254</v>
      </c>
      <c r="F103" s="175" t="s">
        <v>323</v>
      </c>
      <c r="G103" s="212">
        <f>SUM(H103:K103)</f>
        <v>275</v>
      </c>
      <c r="H103" s="278">
        <v>75</v>
      </c>
      <c r="I103" s="278">
        <v>73</v>
      </c>
      <c r="J103" s="278">
        <v>65</v>
      </c>
      <c r="K103" s="278">
        <v>62</v>
      </c>
      <c r="L103" s="12"/>
      <c r="M103" s="13"/>
      <c r="N103" s="13"/>
      <c r="O103" s="15"/>
      <c r="P103" s="39"/>
      <c r="Q103" s="27"/>
      <c r="R103" s="27"/>
      <c r="S103" s="28"/>
      <c r="T103" s="39"/>
      <c r="U103" s="16"/>
      <c r="V103" s="37"/>
      <c r="W103" s="38"/>
      <c r="X103" s="223"/>
    </row>
    <row r="104" spans="2:24" ht="188.25" x14ac:dyDescent="0.25">
      <c r="B104" s="116" t="s">
        <v>227</v>
      </c>
      <c r="C104" s="117" t="s">
        <v>375</v>
      </c>
      <c r="D104" s="121" t="s">
        <v>233</v>
      </c>
      <c r="E104" s="175" t="s">
        <v>254</v>
      </c>
      <c r="F104" s="175" t="s">
        <v>324</v>
      </c>
      <c r="G104" s="212">
        <f t="shared" ref="G104:G105" si="7">SUM(H104:K104)</f>
        <v>1100</v>
      </c>
      <c r="H104" s="278">
        <v>280</v>
      </c>
      <c r="I104" s="278">
        <v>290</v>
      </c>
      <c r="J104" s="278">
        <v>280</v>
      </c>
      <c r="K104" s="278">
        <v>250</v>
      </c>
      <c r="L104" s="12"/>
      <c r="M104" s="13"/>
      <c r="N104" s="13"/>
      <c r="O104" s="15"/>
      <c r="P104" s="39"/>
      <c r="Q104" s="27"/>
      <c r="R104" s="27"/>
      <c r="S104" s="28"/>
      <c r="T104" s="39"/>
      <c r="U104" s="16"/>
      <c r="V104" s="37"/>
      <c r="W104" s="38"/>
      <c r="X104" s="223"/>
    </row>
    <row r="105" spans="2:24" ht="117" x14ac:dyDescent="0.25">
      <c r="B105" s="116" t="s">
        <v>227</v>
      </c>
      <c r="C105" s="117" t="s">
        <v>376</v>
      </c>
      <c r="D105" s="121" t="s">
        <v>234</v>
      </c>
      <c r="E105" s="175" t="s">
        <v>255</v>
      </c>
      <c r="F105" s="175" t="s">
        <v>325</v>
      </c>
      <c r="G105" s="212">
        <f t="shared" si="7"/>
        <v>25200</v>
      </c>
      <c r="H105" s="278">
        <v>5900</v>
      </c>
      <c r="I105" s="278">
        <v>6500</v>
      </c>
      <c r="J105" s="278">
        <v>6600</v>
      </c>
      <c r="K105" s="278">
        <v>6200</v>
      </c>
      <c r="L105" s="12"/>
      <c r="M105" s="13"/>
      <c r="N105" s="13"/>
      <c r="O105" s="15"/>
      <c r="P105" s="39"/>
      <c r="Q105" s="27"/>
      <c r="R105" s="27"/>
      <c r="S105" s="28"/>
      <c r="T105" s="39"/>
      <c r="U105" s="16"/>
      <c r="V105" s="37"/>
      <c r="W105" s="38"/>
      <c r="X105" s="223"/>
    </row>
    <row r="106" spans="2:24" ht="103.5" x14ac:dyDescent="0.25">
      <c r="B106" s="76" t="s">
        <v>235</v>
      </c>
      <c r="C106" s="77" t="s">
        <v>377</v>
      </c>
      <c r="D106" s="123" t="s">
        <v>236</v>
      </c>
      <c r="E106" s="78" t="s">
        <v>254</v>
      </c>
      <c r="F106" s="205" t="s">
        <v>326</v>
      </c>
      <c r="G106" s="213">
        <f>SUM(H106:K106)</f>
        <v>6040</v>
      </c>
      <c r="H106" s="278">
        <v>1510</v>
      </c>
      <c r="I106" s="278">
        <v>1510</v>
      </c>
      <c r="J106" s="278">
        <v>1510</v>
      </c>
      <c r="K106" s="278">
        <v>1510</v>
      </c>
      <c r="L106" s="12"/>
      <c r="M106" s="13"/>
      <c r="N106" s="13"/>
      <c r="O106" s="15"/>
      <c r="P106" s="39"/>
      <c r="Q106" s="27"/>
      <c r="R106" s="27"/>
      <c r="S106" s="28"/>
      <c r="T106" s="39"/>
      <c r="U106" s="16"/>
      <c r="V106" s="37"/>
      <c r="W106" s="38"/>
      <c r="X106" s="221"/>
    </row>
    <row r="107" spans="2:24" ht="103.5" x14ac:dyDescent="0.25">
      <c r="B107" s="116" t="s">
        <v>237</v>
      </c>
      <c r="C107" s="117" t="s">
        <v>238</v>
      </c>
      <c r="D107" s="121" t="s">
        <v>395</v>
      </c>
      <c r="E107" s="175" t="s">
        <v>254</v>
      </c>
      <c r="F107" s="197" t="s">
        <v>327</v>
      </c>
      <c r="G107" s="212">
        <f>SUM(H107:K107)</f>
        <v>100</v>
      </c>
      <c r="H107" s="278">
        <v>25</v>
      </c>
      <c r="I107" s="278">
        <v>25</v>
      </c>
      <c r="J107" s="278">
        <v>25</v>
      </c>
      <c r="K107" s="278">
        <v>25</v>
      </c>
      <c r="L107" s="12"/>
      <c r="M107" s="13"/>
      <c r="N107" s="13"/>
      <c r="O107" s="15"/>
      <c r="P107" s="39"/>
      <c r="Q107" s="27"/>
      <c r="R107" s="27"/>
      <c r="S107" s="28"/>
      <c r="T107" s="39"/>
      <c r="U107" s="16"/>
      <c r="V107" s="37"/>
      <c r="W107" s="38"/>
      <c r="X107" s="223"/>
    </row>
    <row r="108" spans="2:24" ht="104.25" thickBot="1" x14ac:dyDescent="0.3">
      <c r="B108" s="150" t="s">
        <v>237</v>
      </c>
      <c r="C108" s="151" t="s">
        <v>239</v>
      </c>
      <c r="D108" s="152" t="s">
        <v>240</v>
      </c>
      <c r="E108" s="195" t="s">
        <v>254</v>
      </c>
      <c r="F108" s="211" t="s">
        <v>328</v>
      </c>
      <c r="G108" s="220">
        <f>SUM(H108:K108)</f>
        <v>9</v>
      </c>
      <c r="H108" s="279">
        <v>2</v>
      </c>
      <c r="I108" s="279">
        <v>2</v>
      </c>
      <c r="J108" s="279">
        <v>3</v>
      </c>
      <c r="K108" s="279">
        <v>2</v>
      </c>
      <c r="L108" s="18"/>
      <c r="M108" s="19"/>
      <c r="N108" s="19"/>
      <c r="O108" s="21"/>
      <c r="P108" s="34"/>
      <c r="Q108" s="35"/>
      <c r="R108" s="35"/>
      <c r="S108" s="36"/>
      <c r="T108" s="34"/>
      <c r="U108" s="90"/>
      <c r="V108" s="42"/>
      <c r="W108" s="43"/>
      <c r="X108" s="222"/>
    </row>
    <row r="119" spans="3:24" ht="71.25" customHeight="1" x14ac:dyDescent="0.25">
      <c r="C119" s="433" t="s">
        <v>337</v>
      </c>
      <c r="D119" s="433"/>
      <c r="E119" s="433"/>
      <c r="F119" s="433"/>
      <c r="G119" s="49"/>
      <c r="L119" s="433" t="s">
        <v>33</v>
      </c>
      <c r="M119" s="434"/>
      <c r="N119" s="434"/>
      <c r="O119" s="434"/>
      <c r="P119" s="434"/>
      <c r="Q119" s="434"/>
      <c r="V119" s="433" t="s">
        <v>338</v>
      </c>
      <c r="W119" s="434"/>
      <c r="X119" s="434"/>
    </row>
    <row r="122" spans="3:24" ht="15.75" thickBot="1" x14ac:dyDescent="0.3"/>
    <row r="123" spans="3:24" ht="15.75" customHeight="1" thickBot="1" x14ac:dyDescent="0.3">
      <c r="E123" s="406" t="s">
        <v>35</v>
      </c>
      <c r="F123" s="407"/>
      <c r="G123" s="407"/>
      <c r="H123" s="407"/>
      <c r="I123" s="407"/>
      <c r="J123" s="407"/>
      <c r="K123" s="407"/>
      <c r="L123" s="407"/>
      <c r="M123" s="407"/>
      <c r="N123" s="407"/>
      <c r="O123" s="407"/>
      <c r="P123" s="407"/>
      <c r="Q123" s="407"/>
      <c r="R123" s="407"/>
      <c r="S123" s="407"/>
      <c r="T123" s="407"/>
      <c r="U123" s="407"/>
      <c r="V123" s="407"/>
      <c r="W123" s="407"/>
      <c r="X123" s="408"/>
    </row>
    <row r="124" spans="3:24" ht="27" customHeight="1" thickBot="1" x14ac:dyDescent="0.3">
      <c r="E124" s="402" t="s">
        <v>36</v>
      </c>
      <c r="F124" s="402" t="s">
        <v>59</v>
      </c>
      <c r="G124" s="409" t="s">
        <v>38</v>
      </c>
      <c r="H124" s="410"/>
      <c r="I124" s="410"/>
      <c r="J124" s="411"/>
      <c r="K124" s="409" t="s">
        <v>39</v>
      </c>
      <c r="L124" s="410"/>
      <c r="M124" s="410"/>
      <c r="N124" s="411"/>
      <c r="O124" s="409" t="s">
        <v>40</v>
      </c>
      <c r="P124" s="410"/>
      <c r="Q124" s="410"/>
      <c r="R124" s="411"/>
      <c r="S124" s="409" t="s">
        <v>41</v>
      </c>
      <c r="T124" s="410"/>
      <c r="U124" s="410"/>
      <c r="V124" s="414"/>
      <c r="W124" s="415" t="s">
        <v>60</v>
      </c>
      <c r="X124" s="416"/>
    </row>
    <row r="125" spans="3:24" ht="27" customHeight="1" thickBot="1" x14ac:dyDescent="0.3">
      <c r="E125" s="403"/>
      <c r="F125" s="403"/>
      <c r="G125" s="10" t="s">
        <v>418</v>
      </c>
      <c r="H125" s="86" t="s">
        <v>62</v>
      </c>
      <c r="I125" s="11" t="s">
        <v>63</v>
      </c>
      <c r="J125" s="87" t="s">
        <v>64</v>
      </c>
      <c r="K125" s="10" t="s">
        <v>61</v>
      </c>
      <c r="L125" s="86" t="s">
        <v>62</v>
      </c>
      <c r="M125" s="11" t="s">
        <v>63</v>
      </c>
      <c r="N125" s="87" t="s">
        <v>64</v>
      </c>
      <c r="O125" s="10" t="s">
        <v>61</v>
      </c>
      <c r="P125" s="86" t="s">
        <v>62</v>
      </c>
      <c r="Q125" s="11" t="s">
        <v>63</v>
      </c>
      <c r="R125" s="87" t="s">
        <v>64</v>
      </c>
      <c r="S125" s="10" t="s">
        <v>61</v>
      </c>
      <c r="T125" s="86" t="s">
        <v>62</v>
      </c>
      <c r="U125" s="11" t="s">
        <v>63</v>
      </c>
      <c r="V125" s="92" t="s">
        <v>64</v>
      </c>
      <c r="W125" s="417"/>
      <c r="X125" s="418"/>
    </row>
    <row r="126" spans="3:24" x14ac:dyDescent="0.25">
      <c r="E126" s="94"/>
      <c r="F126" s="95"/>
      <c r="G126" s="22"/>
      <c r="H126" s="45"/>
      <c r="I126" s="45"/>
      <c r="J126" s="46"/>
      <c r="K126" s="44"/>
      <c r="L126" s="45"/>
      <c r="M126" s="45"/>
      <c r="N126" s="47"/>
      <c r="O126" s="96" t="str">
        <f>IFERROR((K126/G126),"NO APLICA")</f>
        <v>NO APLICA</v>
      </c>
      <c r="P126" s="97" t="str">
        <f>IFERROR((L126/H126),"NO APLICA")</f>
        <v>NO APLICA</v>
      </c>
      <c r="Q126" s="97" t="str">
        <f t="shared" ref="Q126:R129" si="8">IFERROR((M126/I126),"NO APLICA")</f>
        <v>NO APLICA</v>
      </c>
      <c r="R126" s="98" t="str">
        <f t="shared" si="8"/>
        <v>NO APLICA</v>
      </c>
      <c r="S126" s="96" t="str">
        <f>IFERROR(((K126)/(G126)),"NO APLICA")</f>
        <v>NO APLICA</v>
      </c>
      <c r="T126" s="97" t="str">
        <f>IFERROR(((K126+L126)/(G126+H126)),"NO APLICA")</f>
        <v>NO APLICA</v>
      </c>
      <c r="U126" s="97" t="str">
        <f>IFERROR(((K126+L126+M126)/(G126+H126+I126)),"NO APLICA")</f>
        <v>NO APLICA</v>
      </c>
      <c r="V126" s="98" t="str">
        <f>IFERROR(((K126+L126+M126+N126)/(G126+H126+I126+J126)),"NO APLICA")</f>
        <v>NO APLICA</v>
      </c>
      <c r="W126" s="431"/>
      <c r="X126" s="432"/>
    </row>
    <row r="127" spans="3:24" x14ac:dyDescent="0.25">
      <c r="E127" s="99"/>
      <c r="F127" s="100">
        <v>0</v>
      </c>
      <c r="G127" s="22"/>
      <c r="H127" s="23"/>
      <c r="I127" s="23"/>
      <c r="J127" s="24"/>
      <c r="K127" s="22"/>
      <c r="L127" s="25"/>
      <c r="M127" s="25"/>
      <c r="N127" s="26"/>
      <c r="O127" s="96" t="str">
        <f t="shared" ref="O127:P129" si="9">IFERROR((K127/G127),"NO APLICA")</f>
        <v>NO APLICA</v>
      </c>
      <c r="P127" s="97" t="str">
        <f t="shared" si="9"/>
        <v>NO APLICA</v>
      </c>
      <c r="Q127" s="97" t="str">
        <f t="shared" si="8"/>
        <v>NO APLICA</v>
      </c>
      <c r="R127" s="101" t="str">
        <f t="shared" si="8"/>
        <v>NO APLICA</v>
      </c>
      <c r="S127" s="96" t="str">
        <f t="shared" ref="S127:S129" si="10">IFERROR(((K127)/(G127)),"NO APLICA")</f>
        <v>NO APLICA</v>
      </c>
      <c r="T127" s="97" t="str">
        <f t="shared" ref="T127:T129" si="11">IFERROR(((K127+L127)/(G127+H127)),"NO APLICA")</f>
        <v>NO APLICA</v>
      </c>
      <c r="U127" s="97" t="str">
        <f t="shared" ref="U127:U129" si="12">IFERROR(((K127+L127+M127)/(G127+H127+I127)),"NO APLICA")</f>
        <v>NO APLICA</v>
      </c>
      <c r="V127" s="101" t="str">
        <f t="shared" ref="V127:V129" si="13">IFERROR(((K127+L127+M127+N127)/(G127+H127+I127+J127)),"NO APLICA")</f>
        <v>NO APLICA</v>
      </c>
      <c r="W127" s="425"/>
      <c r="X127" s="426"/>
    </row>
    <row r="128" spans="3:24" x14ac:dyDescent="0.25">
      <c r="E128" s="99"/>
      <c r="F128" s="100">
        <v>0</v>
      </c>
      <c r="G128" s="22"/>
      <c r="H128" s="23"/>
      <c r="I128" s="23"/>
      <c r="J128" s="24"/>
      <c r="K128" s="22"/>
      <c r="L128" s="25"/>
      <c r="M128" s="25"/>
      <c r="N128" s="26"/>
      <c r="O128" s="96" t="str">
        <f t="shared" si="9"/>
        <v>NO APLICA</v>
      </c>
      <c r="P128" s="97" t="str">
        <f t="shared" si="9"/>
        <v>NO APLICA</v>
      </c>
      <c r="Q128" s="97" t="str">
        <f t="shared" si="8"/>
        <v>NO APLICA</v>
      </c>
      <c r="R128" s="101" t="str">
        <f t="shared" si="8"/>
        <v>NO APLICA</v>
      </c>
      <c r="S128" s="96" t="str">
        <f t="shared" si="10"/>
        <v>NO APLICA</v>
      </c>
      <c r="T128" s="97" t="str">
        <f t="shared" si="11"/>
        <v>NO APLICA</v>
      </c>
      <c r="U128" s="97" t="str">
        <f t="shared" si="12"/>
        <v>NO APLICA</v>
      </c>
      <c r="V128" s="101" t="str">
        <f t="shared" si="13"/>
        <v>NO APLICA</v>
      </c>
      <c r="W128" s="425"/>
      <c r="X128" s="426"/>
    </row>
    <row r="129" spans="5:24" ht="15.75" thickBot="1" x14ac:dyDescent="0.3">
      <c r="E129" s="102"/>
      <c r="F129" s="103"/>
      <c r="G129" s="29"/>
      <c r="H129" s="30"/>
      <c r="I129" s="30"/>
      <c r="J129" s="31"/>
      <c r="K129" s="29"/>
      <c r="L129" s="32"/>
      <c r="M129" s="32"/>
      <c r="N129" s="33"/>
      <c r="O129" s="104" t="str">
        <f t="shared" si="9"/>
        <v>NO APLICA</v>
      </c>
      <c r="P129" s="105" t="str">
        <f t="shared" si="9"/>
        <v>NO APLICA</v>
      </c>
      <c r="Q129" s="105" t="str">
        <f t="shared" si="8"/>
        <v>NO APLICA</v>
      </c>
      <c r="R129" s="106" t="str">
        <f t="shared" si="8"/>
        <v>NO APLICA</v>
      </c>
      <c r="S129" s="104" t="str">
        <f t="shared" si="10"/>
        <v>NO APLICA</v>
      </c>
      <c r="T129" s="105" t="str">
        <f t="shared" si="11"/>
        <v>NO APLICA</v>
      </c>
      <c r="U129" s="105" t="str">
        <f t="shared" si="12"/>
        <v>NO APLICA</v>
      </c>
      <c r="V129" s="106" t="str">
        <f t="shared" si="13"/>
        <v>NO APLICA</v>
      </c>
      <c r="W129" s="427"/>
      <c r="X129" s="428"/>
    </row>
  </sheetData>
  <mergeCells count="30">
    <mergeCell ref="E2:S2"/>
    <mergeCell ref="E3:S3"/>
    <mergeCell ref="E4:S4"/>
    <mergeCell ref="E5:S5"/>
    <mergeCell ref="G10:X10"/>
    <mergeCell ref="B33:B34"/>
    <mergeCell ref="C33:C34"/>
    <mergeCell ref="B11:B12"/>
    <mergeCell ref="W126:X126"/>
    <mergeCell ref="W127:X127"/>
    <mergeCell ref="C119:F119"/>
    <mergeCell ref="L119:Q119"/>
    <mergeCell ref="V119:X119"/>
    <mergeCell ref="C11:C12"/>
    <mergeCell ref="D11:F11"/>
    <mergeCell ref="G11:K11"/>
    <mergeCell ref="L11:O11"/>
    <mergeCell ref="P11:S11"/>
    <mergeCell ref="T11:W11"/>
    <mergeCell ref="X11:X12"/>
    <mergeCell ref="W128:X128"/>
    <mergeCell ref="W129:X129"/>
    <mergeCell ref="E123:X123"/>
    <mergeCell ref="E124:E125"/>
    <mergeCell ref="F124:F125"/>
    <mergeCell ref="G124:J124"/>
    <mergeCell ref="K124:N124"/>
    <mergeCell ref="O124:R124"/>
    <mergeCell ref="S124:V124"/>
    <mergeCell ref="W124:X125"/>
  </mergeCells>
  <conditionalFormatting sqref="H13:H14">
    <cfRule type="cellIs" priority="27" operator="equal">
      <formula>"NO DISPONIBLE"</formula>
    </cfRule>
  </conditionalFormatting>
  <conditionalFormatting sqref="H15:K108 G126:J129">
    <cfRule type="containsBlanks" dxfId="56" priority="30">
      <formula>LEN(TRIM(G15))=0</formula>
    </cfRule>
  </conditionalFormatting>
  <conditionalFormatting sqref="I13:K14">
    <cfRule type="cellIs" dxfId="55" priority="26" operator="equal">
      <formula>"NO DISPONIBLE"</formula>
    </cfRule>
  </conditionalFormatting>
  <conditionalFormatting sqref="L13:L14">
    <cfRule type="cellIs" priority="25" operator="equal">
      <formula>"NO DISPONIBLE"</formula>
    </cfRule>
  </conditionalFormatting>
  <conditionalFormatting sqref="L15:O15 Q15:S15">
    <cfRule type="containsBlanks" dxfId="54" priority="29">
      <formula>LEN(TRIM(L15))=0</formula>
    </cfRule>
  </conditionalFormatting>
  <conditionalFormatting sqref="M13:O14">
    <cfRule type="cellIs" dxfId="53" priority="18" operator="equal">
      <formula>"NO DISPONIBLE"</formula>
    </cfRule>
  </conditionalFormatting>
  <conditionalFormatting sqref="O126:V129">
    <cfRule type="cellIs" dxfId="52" priority="19" operator="equal">
      <formula>"NO APLICA"</formula>
    </cfRule>
    <cfRule type="cellIs" dxfId="51" priority="20" operator="between">
      <formula>0.7</formula>
      <formula>1.2</formula>
    </cfRule>
    <cfRule type="cellIs" dxfId="50" priority="21" operator="between">
      <formula>0.5</formula>
      <formula>0.7</formula>
    </cfRule>
    <cfRule type="cellIs" dxfId="49" priority="22" operator="lessThan">
      <formula>0.5</formula>
    </cfRule>
    <cfRule type="cellIs" dxfId="48" priority="23" operator="greaterThan">
      <formula>1.2</formula>
    </cfRule>
  </conditionalFormatting>
  <conditionalFormatting sqref="P13">
    <cfRule type="cellIs" priority="24" operator="equal">
      <formula>"NO DISPONIBLE"</formula>
    </cfRule>
  </conditionalFormatting>
  <conditionalFormatting sqref="P14:S14 P15 U15:W108">
    <cfRule type="cellIs" dxfId="47" priority="7" stopIfTrue="1" operator="equal">
      <formula>"100%"</formula>
    </cfRule>
    <cfRule type="cellIs" dxfId="46" priority="8" stopIfTrue="1" operator="lessThan">
      <formula>0.5</formula>
    </cfRule>
    <cfRule type="cellIs" dxfId="45" priority="9" stopIfTrue="1" operator="between">
      <formula>0.5</formula>
      <formula>0.7</formula>
    </cfRule>
    <cfRule type="cellIs" dxfId="44" priority="10" stopIfTrue="1" operator="between">
      <formula>0.7</formula>
      <formula>1.2</formula>
    </cfRule>
    <cfRule type="cellIs" dxfId="43" priority="11" stopIfTrue="1" operator="greaterThanOrEqual">
      <formula>1.2</formula>
    </cfRule>
    <cfRule type="containsBlanks" dxfId="42" priority="12" stopIfTrue="1">
      <formula>LEN(TRIM(P14))=0</formula>
    </cfRule>
  </conditionalFormatting>
  <conditionalFormatting sqref="Q13:S13">
    <cfRule type="cellIs" dxfId="41" priority="13" operator="equal">
      <formula>"NO DISPONIBLE"</formula>
    </cfRule>
  </conditionalFormatting>
  <conditionalFormatting sqref="T13:W13">
    <cfRule type="cellIs" dxfId="40" priority="14" operator="equal">
      <formula>"NO DISPONIBLE"</formula>
    </cfRule>
    <cfRule type="cellIs" dxfId="39" priority="15" operator="lessThanOrEqual">
      <formula>0</formula>
    </cfRule>
    <cfRule type="cellIs" dxfId="38" priority="16" operator="between">
      <formula>0</formula>
      <formula>0.15</formula>
    </cfRule>
    <cfRule type="cellIs" dxfId="37" priority="17" operator="greaterThanOrEqual">
      <formula>0.15</formula>
    </cfRule>
  </conditionalFormatting>
  <conditionalFormatting sqref="U15:W108 L16:T108 K126:N129">
    <cfRule type="containsBlanks" dxfId="36" priority="28">
      <formula>LEN(TRIM(K15))=0</formula>
    </cfRule>
  </conditionalFormatting>
  <conditionalFormatting sqref="W14">
    <cfRule type="cellIs" dxfId="35" priority="1" stopIfTrue="1" operator="equal">
      <formula>"100%"</formula>
    </cfRule>
    <cfRule type="cellIs" dxfId="34" priority="2" stopIfTrue="1" operator="lessThan">
      <formula>0.5</formula>
    </cfRule>
    <cfRule type="cellIs" dxfId="33" priority="3" stopIfTrue="1" operator="between">
      <formula>0.5</formula>
      <formula>0.7</formula>
    </cfRule>
    <cfRule type="cellIs" dxfId="32" priority="4" stopIfTrue="1" operator="between">
      <formula>0.7</formula>
      <formula>1.2</formula>
    </cfRule>
    <cfRule type="cellIs" dxfId="31" priority="5" stopIfTrue="1" operator="greaterThanOrEqual">
      <formula>1.2</formula>
    </cfRule>
    <cfRule type="containsBlanks" dxfId="30" priority="6" stopIfTrue="1">
      <formula>LEN(TRIM(W14))=0</formula>
    </cfRule>
  </conditionalFormatting>
  <printOptions horizontalCentered="1"/>
  <pageMargins left="0.19685039370078741" right="3.937007874015748E-2" top="0.35433070866141736" bottom="0.35433070866141736" header="0.31496062992125984" footer="0.31496062992125984"/>
  <pageSetup paperSize="5" scale="3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8A0D-FA2D-4D94-A267-D02D1A04BCF6}">
  <dimension ref="B1:X32"/>
  <sheetViews>
    <sheetView zoomScale="70" zoomScaleNormal="70" zoomScaleSheetLayoutView="25" workbookViewId="0">
      <selection activeCell="E15" sqref="E15"/>
    </sheetView>
  </sheetViews>
  <sheetFormatPr baseColWidth="10" defaultColWidth="11.42578125" defaultRowHeight="15" x14ac:dyDescent="0.25"/>
  <cols>
    <col min="1" max="1" width="11.42578125" customWidth="1"/>
    <col min="2" max="2" width="21.85546875" customWidth="1"/>
    <col min="3" max="3" width="29" customWidth="1"/>
    <col min="4" max="4" width="26.42578125" customWidth="1"/>
    <col min="5" max="5" width="27" customWidth="1"/>
    <col min="6" max="7" width="22" customWidth="1"/>
    <col min="8" max="15" width="20.140625" customWidth="1"/>
    <col min="16" max="23" width="19.7109375" customWidth="1"/>
    <col min="24" max="24" width="88.140625" customWidth="1"/>
  </cols>
  <sheetData>
    <row r="1" spans="2:24" ht="15.75" thickBot="1" x14ac:dyDescent="0.3"/>
    <row r="2" spans="2:24" ht="63" customHeight="1" x14ac:dyDescent="0.25">
      <c r="E2" s="378" t="s">
        <v>65</v>
      </c>
      <c r="F2" s="379"/>
      <c r="G2" s="379"/>
      <c r="H2" s="379"/>
      <c r="I2" s="379"/>
      <c r="J2" s="379"/>
      <c r="K2" s="379"/>
      <c r="L2" s="379"/>
      <c r="M2" s="379"/>
      <c r="N2" s="379"/>
      <c r="O2" s="379"/>
      <c r="P2" s="379"/>
      <c r="Q2" s="379"/>
      <c r="R2" s="379"/>
      <c r="S2" s="380"/>
    </row>
    <row r="3" spans="2:24" ht="30" customHeight="1" x14ac:dyDescent="0.25">
      <c r="E3" s="381" t="s">
        <v>1</v>
      </c>
      <c r="F3" s="382"/>
      <c r="G3" s="382"/>
      <c r="H3" s="382"/>
      <c r="I3" s="382"/>
      <c r="J3" s="382"/>
      <c r="K3" s="382"/>
      <c r="L3" s="382"/>
      <c r="M3" s="382"/>
      <c r="N3" s="382"/>
      <c r="O3" s="382"/>
      <c r="P3" s="382"/>
      <c r="Q3" s="382"/>
      <c r="R3" s="382"/>
      <c r="S3" s="383"/>
    </row>
    <row r="4" spans="2:24" ht="30" customHeight="1" x14ac:dyDescent="0.25">
      <c r="E4" s="381" t="s">
        <v>2</v>
      </c>
      <c r="F4" s="382"/>
      <c r="G4" s="382"/>
      <c r="H4" s="382"/>
      <c r="I4" s="382"/>
      <c r="J4" s="382"/>
      <c r="K4" s="382"/>
      <c r="L4" s="382"/>
      <c r="M4" s="382"/>
      <c r="N4" s="382"/>
      <c r="O4" s="382"/>
      <c r="P4" s="382"/>
      <c r="Q4" s="382"/>
      <c r="R4" s="382"/>
      <c r="S4" s="383"/>
    </row>
    <row r="5" spans="2:24" ht="30" customHeight="1" x14ac:dyDescent="0.25">
      <c r="E5" s="381" t="s">
        <v>3</v>
      </c>
      <c r="F5" s="382"/>
      <c r="G5" s="382"/>
      <c r="H5" s="382"/>
      <c r="I5" s="382"/>
      <c r="J5" s="382"/>
      <c r="K5" s="382"/>
      <c r="L5" s="382"/>
      <c r="M5" s="382"/>
      <c r="N5" s="382"/>
      <c r="O5" s="382"/>
      <c r="P5" s="382"/>
      <c r="Q5" s="382"/>
      <c r="R5" s="382"/>
      <c r="S5" s="383"/>
    </row>
    <row r="6" spans="2:24" ht="15.75" customHeight="1" thickBot="1" x14ac:dyDescent="0.3">
      <c r="E6" s="67"/>
      <c r="F6" s="68"/>
      <c r="G6" s="68"/>
      <c r="H6" s="68"/>
      <c r="I6" s="68"/>
      <c r="J6" s="68"/>
      <c r="K6" s="68"/>
      <c r="L6" s="68"/>
      <c r="M6" s="68"/>
      <c r="N6" s="68"/>
      <c r="O6" s="68"/>
      <c r="P6" s="68"/>
      <c r="Q6" s="68"/>
      <c r="R6" s="68"/>
      <c r="S6" s="69"/>
    </row>
    <row r="10" spans="2:24" ht="21" thickBot="1" x14ac:dyDescent="0.3">
      <c r="G10" s="435" t="s">
        <v>66</v>
      </c>
      <c r="H10" s="436"/>
      <c r="I10" s="436"/>
      <c r="J10" s="436"/>
      <c r="K10" s="436"/>
      <c r="L10" s="436"/>
      <c r="M10" s="436"/>
      <c r="N10" s="436"/>
      <c r="O10" s="436"/>
      <c r="P10" s="436"/>
      <c r="Q10" s="436"/>
      <c r="R10" s="436"/>
      <c r="S10" s="436"/>
      <c r="T10" s="436"/>
      <c r="U10" s="436"/>
      <c r="V10" s="436"/>
      <c r="W10" s="436"/>
      <c r="X10" s="436"/>
    </row>
    <row r="11" spans="2:24" ht="33" customHeight="1" thickBot="1" x14ac:dyDescent="0.3">
      <c r="B11" s="398" t="s">
        <v>5</v>
      </c>
      <c r="C11" s="398" t="s">
        <v>6</v>
      </c>
      <c r="D11" s="384" t="s">
        <v>7</v>
      </c>
      <c r="E11" s="385"/>
      <c r="F11" s="386"/>
      <c r="G11" s="392" t="s">
        <v>67</v>
      </c>
      <c r="H11" s="393"/>
      <c r="I11" s="393"/>
      <c r="J11" s="393"/>
      <c r="K11" s="394"/>
      <c r="L11" s="387" t="s">
        <v>68</v>
      </c>
      <c r="M11" s="387"/>
      <c r="N11" s="387"/>
      <c r="O11" s="388"/>
      <c r="P11" s="389" t="s">
        <v>69</v>
      </c>
      <c r="Q11" s="390"/>
      <c r="R11" s="390"/>
      <c r="S11" s="391"/>
      <c r="T11" s="390" t="s">
        <v>70</v>
      </c>
      <c r="U11" s="390"/>
      <c r="V11" s="390"/>
      <c r="W11" s="412"/>
      <c r="X11" s="400" t="s">
        <v>71</v>
      </c>
    </row>
    <row r="12" spans="2:24" ht="144.75" thickBot="1" x14ac:dyDescent="0.3">
      <c r="B12" s="430"/>
      <c r="C12" s="430"/>
      <c r="D12" s="70" t="s">
        <v>12</v>
      </c>
      <c r="E12" s="70" t="s">
        <v>13</v>
      </c>
      <c r="F12" s="70" t="s">
        <v>14</v>
      </c>
      <c r="G12" s="81" t="s">
        <v>15</v>
      </c>
      <c r="H12" s="50" t="s">
        <v>16</v>
      </c>
      <c r="I12" s="82" t="s">
        <v>17</v>
      </c>
      <c r="J12" s="51" t="s">
        <v>18</v>
      </c>
      <c r="K12" s="83" t="s">
        <v>19</v>
      </c>
      <c r="L12" s="2" t="s">
        <v>16</v>
      </c>
      <c r="M12" s="84" t="s">
        <v>17</v>
      </c>
      <c r="N12" s="1" t="s">
        <v>18</v>
      </c>
      <c r="O12" s="85" t="s">
        <v>19</v>
      </c>
      <c r="P12" s="2" t="s">
        <v>16</v>
      </c>
      <c r="Q12" s="84" t="s">
        <v>17</v>
      </c>
      <c r="R12" s="1" t="s">
        <v>18</v>
      </c>
      <c r="S12" s="85" t="s">
        <v>19</v>
      </c>
      <c r="T12" s="2" t="s">
        <v>16</v>
      </c>
      <c r="U12" s="84" t="s">
        <v>17</v>
      </c>
      <c r="V12" s="1" t="s">
        <v>18</v>
      </c>
      <c r="W12" s="85" t="s">
        <v>19</v>
      </c>
      <c r="X12" s="401"/>
    </row>
    <row r="13" spans="2:24" ht="408" customHeight="1" x14ac:dyDescent="0.25">
      <c r="B13" s="64" t="s">
        <v>20</v>
      </c>
      <c r="C13" s="65" t="s">
        <v>21</v>
      </c>
      <c r="D13" s="65" t="s">
        <v>22</v>
      </c>
      <c r="E13" s="66" t="s">
        <v>23</v>
      </c>
      <c r="F13" s="93" t="s">
        <v>24</v>
      </c>
      <c r="G13" s="88" t="s">
        <v>25</v>
      </c>
      <c r="H13" s="89" t="s">
        <v>25</v>
      </c>
      <c r="I13" s="62" t="s">
        <v>25</v>
      </c>
      <c r="J13" s="62" t="s">
        <v>25</v>
      </c>
      <c r="K13" s="63" t="s">
        <v>25</v>
      </c>
      <c r="L13" s="89" t="s">
        <v>25</v>
      </c>
      <c r="M13" s="62" t="s">
        <v>25</v>
      </c>
      <c r="N13" s="62" t="s">
        <v>25</v>
      </c>
      <c r="O13" s="63" t="s">
        <v>25</v>
      </c>
      <c r="P13" s="89" t="s">
        <v>25</v>
      </c>
      <c r="Q13" s="62" t="s">
        <v>25</v>
      </c>
      <c r="R13" s="62" t="s">
        <v>25</v>
      </c>
      <c r="S13" s="63" t="s">
        <v>25</v>
      </c>
      <c r="T13" s="57" t="str">
        <f>IFERROR(((L13+M13)-(H13+I13))/(H13+I13),"NO DISPONIBLE")</f>
        <v>NO DISPONIBLE</v>
      </c>
      <c r="U13" s="59" t="str">
        <f>IFERROR(((K13+L13+M13)-(G13+H13+I13))/(G13+H13+I13),"NO DISPONIBLE")</f>
        <v>NO DISPONIBLE</v>
      </c>
      <c r="V13" s="59" t="str">
        <f>IFERROR(((L13+M13+N13)-(H13+I13+J13))/(H13+I13+J13),"NO DISPONIBLE")</f>
        <v>NO DISPONIBLE</v>
      </c>
      <c r="W13" s="58" t="str">
        <f>IFERROR(((L13+M13+N13+O13)-(H13+I13+J13+K13))/(H13+I13+K13+K13),"NO DISPONIBLE")</f>
        <v>NO DISPONIBLE</v>
      </c>
      <c r="X13" s="91" t="s">
        <v>72</v>
      </c>
    </row>
    <row r="14" spans="2:24" ht="321.95" customHeight="1" x14ac:dyDescent="0.25">
      <c r="B14" s="437" t="s">
        <v>26</v>
      </c>
      <c r="C14" s="438"/>
      <c r="D14" s="438"/>
      <c r="E14" s="438"/>
      <c r="F14" s="438"/>
      <c r="G14" s="60">
        <v>1000</v>
      </c>
      <c r="H14" s="61">
        <v>200</v>
      </c>
      <c r="I14" s="62">
        <v>300</v>
      </c>
      <c r="J14" s="62">
        <v>100</v>
      </c>
      <c r="K14" s="63">
        <v>400</v>
      </c>
      <c r="L14" s="89" t="s">
        <v>25</v>
      </c>
      <c r="M14" s="62" t="s">
        <v>25</v>
      </c>
      <c r="N14" s="62" t="s">
        <v>25</v>
      </c>
      <c r="O14" s="63" t="s">
        <v>25</v>
      </c>
      <c r="P14" s="89" t="s">
        <v>25</v>
      </c>
      <c r="Q14" s="62" t="s">
        <v>25</v>
      </c>
      <c r="R14" s="62" t="s">
        <v>25</v>
      </c>
      <c r="S14" s="63" t="s">
        <v>25</v>
      </c>
      <c r="T14" s="57" t="str">
        <f>IFERROR(((L14+M14)/(H14+I14)),"NO DISPONIBLE")</f>
        <v>NO DISPONIBLE</v>
      </c>
      <c r="U14" s="59" t="str">
        <f>IFERROR(((K14+L14+M14)/(G14+H14+I14)),"NO DISPONIBLE")</f>
        <v>NO DISPONIBLE</v>
      </c>
      <c r="V14" s="59" t="str">
        <f>IFERROR(((L14+M14+N14)/(H14+I14+J14)),"NO DISPONIBLE")</f>
        <v>NO DISPONIBLE</v>
      </c>
      <c r="W14" s="58" t="str">
        <f>IFERROR(((L14+M14+N14+O14)/(H14+I14+J14+K14)),"NO DISPONIBLE")</f>
        <v>NO DISPONIBLE</v>
      </c>
      <c r="X14" s="56"/>
    </row>
    <row r="15" spans="2:24" ht="59.25" customHeight="1" x14ac:dyDescent="0.25">
      <c r="B15" s="72" t="s">
        <v>27</v>
      </c>
      <c r="C15" s="73"/>
      <c r="D15" s="73"/>
      <c r="E15" s="74"/>
      <c r="F15" s="107" t="s">
        <v>48</v>
      </c>
      <c r="G15" s="75"/>
      <c r="H15" s="52"/>
      <c r="I15" s="13"/>
      <c r="J15" s="13"/>
      <c r="K15" s="14"/>
      <c r="L15" s="12"/>
      <c r="M15" s="13"/>
      <c r="N15" s="13"/>
      <c r="O15" s="15"/>
      <c r="P15" s="39"/>
      <c r="Q15" s="27"/>
      <c r="R15" s="27"/>
      <c r="S15" s="28"/>
      <c r="T15" s="17"/>
      <c r="U15" s="16"/>
      <c r="V15" s="37"/>
      <c r="W15" s="38"/>
      <c r="X15" s="71" t="s">
        <v>28</v>
      </c>
    </row>
    <row r="16" spans="2:24" ht="59.25" customHeight="1" x14ac:dyDescent="0.25">
      <c r="B16" s="76" t="s">
        <v>29</v>
      </c>
      <c r="C16" s="77"/>
      <c r="D16" s="77"/>
      <c r="E16" s="78"/>
      <c r="F16" s="108" t="s">
        <v>48</v>
      </c>
      <c r="G16" s="79"/>
      <c r="H16" s="52"/>
      <c r="I16" s="13"/>
      <c r="J16" s="13"/>
      <c r="K16" s="14"/>
      <c r="L16" s="12"/>
      <c r="M16" s="13"/>
      <c r="N16" s="13"/>
      <c r="O16" s="15"/>
      <c r="P16" s="39"/>
      <c r="Q16" s="27"/>
      <c r="R16" s="27"/>
      <c r="S16" s="28"/>
      <c r="T16" s="17"/>
      <c r="U16" s="16"/>
      <c r="V16" s="37"/>
      <c r="W16" s="38"/>
      <c r="X16" s="80" t="s">
        <v>30</v>
      </c>
    </row>
    <row r="17" spans="2:24" ht="59.25" customHeight="1" x14ac:dyDescent="0.25">
      <c r="B17" s="3" t="s">
        <v>31</v>
      </c>
      <c r="C17" s="4"/>
      <c r="D17" s="4"/>
      <c r="E17" s="5"/>
      <c r="F17" s="109" t="s">
        <v>48</v>
      </c>
      <c r="G17" s="54"/>
      <c r="H17" s="52"/>
      <c r="I17" s="13"/>
      <c r="J17" s="13"/>
      <c r="K17" s="14"/>
      <c r="L17" s="12"/>
      <c r="M17" s="13"/>
      <c r="N17" s="13"/>
      <c r="O17" s="15"/>
      <c r="P17" s="39"/>
      <c r="Q17" s="27"/>
      <c r="R17" s="27"/>
      <c r="S17" s="28"/>
      <c r="T17" s="17"/>
      <c r="U17" s="16"/>
      <c r="V17" s="37"/>
      <c r="W17" s="38"/>
      <c r="X17" s="40" t="s">
        <v>30</v>
      </c>
    </row>
    <row r="18" spans="2:24" ht="59.25" customHeight="1" thickBot="1" x14ac:dyDescent="0.3">
      <c r="B18" s="6" t="s">
        <v>31</v>
      </c>
      <c r="C18" s="7"/>
      <c r="D18" s="8"/>
      <c r="E18" s="9"/>
      <c r="F18" s="110" t="s">
        <v>48</v>
      </c>
      <c r="G18" s="55"/>
      <c r="H18" s="53"/>
      <c r="I18" s="19"/>
      <c r="J18" s="19"/>
      <c r="K18" s="20"/>
      <c r="L18" s="18"/>
      <c r="M18" s="19"/>
      <c r="N18" s="19"/>
      <c r="O18" s="21"/>
      <c r="P18" s="34"/>
      <c r="Q18" s="35"/>
      <c r="R18" s="35"/>
      <c r="S18" s="36"/>
      <c r="T18" s="41"/>
      <c r="U18" s="90"/>
      <c r="V18" s="42"/>
      <c r="W18" s="43"/>
      <c r="X18" s="48" t="s">
        <v>30</v>
      </c>
    </row>
    <row r="22" spans="2:24" ht="51" customHeight="1" x14ac:dyDescent="0.25">
      <c r="C22" s="433" t="s">
        <v>32</v>
      </c>
      <c r="D22" s="434"/>
      <c r="E22" s="434"/>
      <c r="F22" s="434"/>
      <c r="G22" s="49"/>
      <c r="L22" s="433" t="s">
        <v>33</v>
      </c>
      <c r="M22" s="434"/>
      <c r="N22" s="434"/>
      <c r="O22" s="434"/>
      <c r="P22" s="434"/>
      <c r="Q22" s="434"/>
      <c r="V22" s="433" t="s">
        <v>34</v>
      </c>
      <c r="W22" s="434"/>
      <c r="X22" s="434"/>
    </row>
    <row r="25" spans="2:24" ht="15.75" thickBot="1" x14ac:dyDescent="0.3"/>
    <row r="26" spans="2:24" ht="15.75" customHeight="1" thickBot="1" x14ac:dyDescent="0.3">
      <c r="E26" s="406" t="s">
        <v>35</v>
      </c>
      <c r="F26" s="407"/>
      <c r="G26" s="407"/>
      <c r="H26" s="407"/>
      <c r="I26" s="407"/>
      <c r="J26" s="407"/>
      <c r="K26" s="407"/>
      <c r="L26" s="407"/>
      <c r="M26" s="407"/>
      <c r="N26" s="407"/>
      <c r="O26" s="407"/>
      <c r="P26" s="407"/>
      <c r="Q26" s="407"/>
      <c r="R26" s="407"/>
      <c r="S26" s="407"/>
      <c r="T26" s="407"/>
      <c r="U26" s="407"/>
      <c r="V26" s="407"/>
      <c r="W26" s="407"/>
      <c r="X26" s="408"/>
    </row>
    <row r="27" spans="2:24" ht="27" customHeight="1" thickBot="1" x14ac:dyDescent="0.3">
      <c r="E27" s="402" t="s">
        <v>36</v>
      </c>
      <c r="F27" s="402" t="s">
        <v>73</v>
      </c>
      <c r="G27" s="409" t="s">
        <v>38</v>
      </c>
      <c r="H27" s="410"/>
      <c r="I27" s="410"/>
      <c r="J27" s="411"/>
      <c r="K27" s="409" t="s">
        <v>39</v>
      </c>
      <c r="L27" s="410"/>
      <c r="M27" s="410"/>
      <c r="N27" s="411"/>
      <c r="O27" s="409" t="s">
        <v>40</v>
      </c>
      <c r="P27" s="410"/>
      <c r="Q27" s="410"/>
      <c r="R27" s="411"/>
      <c r="S27" s="409" t="s">
        <v>41</v>
      </c>
      <c r="T27" s="410"/>
      <c r="U27" s="410"/>
      <c r="V27" s="414"/>
      <c r="W27" s="415" t="s">
        <v>74</v>
      </c>
      <c r="X27" s="416"/>
    </row>
    <row r="28" spans="2:24" ht="27" customHeight="1" thickBot="1" x14ac:dyDescent="0.3">
      <c r="E28" s="403"/>
      <c r="F28" s="403"/>
      <c r="G28" s="10" t="s">
        <v>75</v>
      </c>
      <c r="H28" s="86" t="s">
        <v>76</v>
      </c>
      <c r="I28" s="11" t="s">
        <v>77</v>
      </c>
      <c r="J28" s="87" t="s">
        <v>78</v>
      </c>
      <c r="K28" s="10" t="s">
        <v>75</v>
      </c>
      <c r="L28" s="86" t="s">
        <v>76</v>
      </c>
      <c r="M28" s="11" t="s">
        <v>77</v>
      </c>
      <c r="N28" s="87" t="s">
        <v>78</v>
      </c>
      <c r="O28" s="10" t="s">
        <v>75</v>
      </c>
      <c r="P28" s="86" t="s">
        <v>76</v>
      </c>
      <c r="Q28" s="11" t="s">
        <v>77</v>
      </c>
      <c r="R28" s="87" t="s">
        <v>78</v>
      </c>
      <c r="S28" s="10" t="s">
        <v>75</v>
      </c>
      <c r="T28" s="86" t="s">
        <v>76</v>
      </c>
      <c r="U28" s="11" t="s">
        <v>77</v>
      </c>
      <c r="V28" s="92" t="s">
        <v>78</v>
      </c>
      <c r="W28" s="417"/>
      <c r="X28" s="418"/>
    </row>
    <row r="29" spans="2:24" x14ac:dyDescent="0.25">
      <c r="E29" s="94"/>
      <c r="F29" s="95"/>
      <c r="G29" s="22"/>
      <c r="H29" s="45"/>
      <c r="I29" s="45"/>
      <c r="J29" s="46"/>
      <c r="K29" s="44"/>
      <c r="L29" s="45"/>
      <c r="M29" s="45"/>
      <c r="N29" s="47"/>
      <c r="O29" s="96" t="str">
        <f>IFERROR((K29/G29),"NO APLICA")</f>
        <v>NO APLICA</v>
      </c>
      <c r="P29" s="97" t="str">
        <f>IFERROR((L29/H29),"NO APLICA")</f>
        <v>NO APLICA</v>
      </c>
      <c r="Q29" s="97" t="str">
        <f t="shared" ref="Q29:R32" si="0">IFERROR((M29/I29),"NO APLICA")</f>
        <v>NO APLICA</v>
      </c>
      <c r="R29" s="98" t="str">
        <f t="shared" si="0"/>
        <v>NO APLICA</v>
      </c>
      <c r="S29" s="96" t="str">
        <f>IFERROR(((K29)/(G29)),"NO APLICA")</f>
        <v>NO APLICA</v>
      </c>
      <c r="T29" s="97" t="str">
        <f>IFERROR(((K29+L29)/(G29+H29)),"NO APLICA")</f>
        <v>NO APLICA</v>
      </c>
      <c r="U29" s="97" t="str">
        <f>IFERROR(((K29+L29+M29)/(G29+H29+I29)),"NO APLICA")</f>
        <v>NO APLICA</v>
      </c>
      <c r="V29" s="98" t="str">
        <f>IFERROR(((K29+L29+M29+N29)/(G29+H29+I29+J29)),"NO APLICA")</f>
        <v>NO APLICA</v>
      </c>
      <c r="W29" s="431"/>
      <c r="X29" s="432"/>
    </row>
    <row r="30" spans="2:24" x14ac:dyDescent="0.25">
      <c r="E30" s="99"/>
      <c r="F30" s="100">
        <v>0</v>
      </c>
      <c r="G30" s="22"/>
      <c r="H30" s="23"/>
      <c r="I30" s="23"/>
      <c r="J30" s="24"/>
      <c r="K30" s="22"/>
      <c r="L30" s="25"/>
      <c r="M30" s="25"/>
      <c r="N30" s="26"/>
      <c r="O30" s="96" t="str">
        <f t="shared" ref="O30:P32" si="1">IFERROR((K30/G30),"NO APLICA")</f>
        <v>NO APLICA</v>
      </c>
      <c r="P30" s="97" t="str">
        <f t="shared" si="1"/>
        <v>NO APLICA</v>
      </c>
      <c r="Q30" s="97" t="str">
        <f t="shared" si="0"/>
        <v>NO APLICA</v>
      </c>
      <c r="R30" s="101" t="str">
        <f t="shared" si="0"/>
        <v>NO APLICA</v>
      </c>
      <c r="S30" s="96" t="str">
        <f t="shared" ref="S30:S32" si="2">IFERROR(((K30)/(G30)),"NO APLICA")</f>
        <v>NO APLICA</v>
      </c>
      <c r="T30" s="97" t="str">
        <f t="shared" ref="T30:T32" si="3">IFERROR(((K30+L30)/(G30+H30)),"NO APLICA")</f>
        <v>NO APLICA</v>
      </c>
      <c r="U30" s="97" t="str">
        <f t="shared" ref="U30:U32" si="4">IFERROR(((K30+L30+M30)/(G30+H30+I30)),"NO APLICA")</f>
        <v>NO APLICA</v>
      </c>
      <c r="V30" s="101" t="str">
        <f t="shared" ref="V30:V32" si="5">IFERROR(((K30+L30+M30+N30)/(G30+H30+I30+J30)),"NO APLICA")</f>
        <v>NO APLICA</v>
      </c>
      <c r="W30" s="425"/>
      <c r="X30" s="426"/>
    </row>
    <row r="31" spans="2:24" x14ac:dyDescent="0.25">
      <c r="E31" s="99"/>
      <c r="F31" s="100">
        <v>0</v>
      </c>
      <c r="G31" s="22"/>
      <c r="H31" s="23"/>
      <c r="I31" s="23"/>
      <c r="J31" s="24"/>
      <c r="K31" s="22"/>
      <c r="L31" s="25"/>
      <c r="M31" s="25"/>
      <c r="N31" s="26"/>
      <c r="O31" s="96" t="str">
        <f t="shared" si="1"/>
        <v>NO APLICA</v>
      </c>
      <c r="P31" s="97" t="str">
        <f t="shared" si="1"/>
        <v>NO APLICA</v>
      </c>
      <c r="Q31" s="97" t="str">
        <f t="shared" si="0"/>
        <v>NO APLICA</v>
      </c>
      <c r="R31" s="101" t="str">
        <f t="shared" si="0"/>
        <v>NO APLICA</v>
      </c>
      <c r="S31" s="96" t="str">
        <f t="shared" si="2"/>
        <v>NO APLICA</v>
      </c>
      <c r="T31" s="97" t="str">
        <f t="shared" si="3"/>
        <v>NO APLICA</v>
      </c>
      <c r="U31" s="97" t="str">
        <f t="shared" si="4"/>
        <v>NO APLICA</v>
      </c>
      <c r="V31" s="101" t="str">
        <f t="shared" si="5"/>
        <v>NO APLICA</v>
      </c>
      <c r="W31" s="425"/>
      <c r="X31" s="426"/>
    </row>
    <row r="32" spans="2:24" ht="15.75" thickBot="1" x14ac:dyDescent="0.3">
      <c r="E32" s="102"/>
      <c r="F32" s="103"/>
      <c r="G32" s="29"/>
      <c r="H32" s="30"/>
      <c r="I32" s="30"/>
      <c r="J32" s="31"/>
      <c r="K32" s="29"/>
      <c r="L32" s="32"/>
      <c r="M32" s="32"/>
      <c r="N32" s="33"/>
      <c r="O32" s="104" t="str">
        <f t="shared" si="1"/>
        <v>NO APLICA</v>
      </c>
      <c r="P32" s="105" t="str">
        <f t="shared" si="1"/>
        <v>NO APLICA</v>
      </c>
      <c r="Q32" s="105" t="str">
        <f t="shared" si="0"/>
        <v>NO APLICA</v>
      </c>
      <c r="R32" s="106" t="str">
        <f t="shared" si="0"/>
        <v>NO APLICA</v>
      </c>
      <c r="S32" s="104" t="str">
        <f t="shared" si="2"/>
        <v>NO APLICA</v>
      </c>
      <c r="T32" s="105" t="str">
        <f t="shared" si="3"/>
        <v>NO APLICA</v>
      </c>
      <c r="U32" s="105" t="str">
        <f t="shared" si="4"/>
        <v>NO APLICA</v>
      </c>
      <c r="V32" s="106" t="str">
        <f t="shared" si="5"/>
        <v>NO APLICA</v>
      </c>
      <c r="W32" s="427"/>
      <c r="X32" s="428"/>
    </row>
  </sheetData>
  <mergeCells count="29">
    <mergeCell ref="W29:X29"/>
    <mergeCell ref="W30:X30"/>
    <mergeCell ref="W31:X31"/>
    <mergeCell ref="W32:X32"/>
    <mergeCell ref="E26:X26"/>
    <mergeCell ref="E27:E28"/>
    <mergeCell ref="F27:F28"/>
    <mergeCell ref="G27:J27"/>
    <mergeCell ref="K27:N27"/>
    <mergeCell ref="O27:R27"/>
    <mergeCell ref="S27:V27"/>
    <mergeCell ref="W27:X28"/>
    <mergeCell ref="P11:S11"/>
    <mergeCell ref="T11:W11"/>
    <mergeCell ref="X11:X12"/>
    <mergeCell ref="B14:F14"/>
    <mergeCell ref="C22:F22"/>
    <mergeCell ref="L22:Q22"/>
    <mergeCell ref="V22:X22"/>
    <mergeCell ref="B11:B12"/>
    <mergeCell ref="C11:C12"/>
    <mergeCell ref="D11:F11"/>
    <mergeCell ref="G11:K11"/>
    <mergeCell ref="L11:O11"/>
    <mergeCell ref="E2:S2"/>
    <mergeCell ref="E3:S3"/>
    <mergeCell ref="E4:S4"/>
    <mergeCell ref="E5:S5"/>
    <mergeCell ref="G10:X10"/>
  </mergeCells>
  <conditionalFormatting sqref="G29:J32">
    <cfRule type="containsBlanks" dxfId="29" priority="25">
      <formula>LEN(TRIM(G29))=0</formula>
    </cfRule>
  </conditionalFormatting>
  <conditionalFormatting sqref="H13">
    <cfRule type="cellIs" priority="15" operator="equal">
      <formula>"NO DISPONIBLE"</formula>
    </cfRule>
  </conditionalFormatting>
  <conditionalFormatting sqref="H14:K18">
    <cfRule type="containsBlanks" dxfId="28" priority="17">
      <formula>LEN(TRIM(H14))=0</formula>
    </cfRule>
  </conditionalFormatting>
  <conditionalFormatting sqref="I13:K13">
    <cfRule type="cellIs" dxfId="27" priority="14" operator="equal">
      <formula>"NO DISPONIBLE"</formula>
    </cfRule>
  </conditionalFormatting>
  <conditionalFormatting sqref="K29:N32">
    <cfRule type="containsBlanks" dxfId="26" priority="16">
      <formula>LEN(TRIM(K29))=0</formula>
    </cfRule>
  </conditionalFormatting>
  <conditionalFormatting sqref="L13:L14">
    <cfRule type="cellIs" priority="13" operator="equal">
      <formula>"NO DISPONIBLE"</formula>
    </cfRule>
  </conditionalFormatting>
  <conditionalFormatting sqref="L15:W18">
    <cfRule type="containsBlanks" dxfId="25" priority="18">
      <formula>LEN(TRIM(L15))=0</formula>
    </cfRule>
  </conditionalFormatting>
  <conditionalFormatting sqref="M13:O14">
    <cfRule type="cellIs" dxfId="24" priority="6" operator="equal">
      <formula>"NO DISPONIBLE"</formula>
    </cfRule>
  </conditionalFormatting>
  <conditionalFormatting sqref="O29:V32">
    <cfRule type="cellIs" dxfId="23" priority="7" operator="equal">
      <formula>"NO APLICA"</formula>
    </cfRule>
    <cfRule type="cellIs" dxfId="22" priority="8" operator="between">
      <formula>0.7</formula>
      <formula>1.2</formula>
    </cfRule>
    <cfRule type="cellIs" dxfId="21" priority="9" operator="between">
      <formula>0.5</formula>
      <formula>0.7</formula>
    </cfRule>
    <cfRule type="cellIs" dxfId="20" priority="10" operator="lessThan">
      <formula>0.5</formula>
    </cfRule>
    <cfRule type="cellIs" dxfId="19" priority="11" operator="greaterThan">
      <formula>1.2</formula>
    </cfRule>
  </conditionalFormatting>
  <conditionalFormatting sqref="P13:P14">
    <cfRule type="cellIs" priority="12" operator="equal">
      <formula>"NO DISPONIBLE"</formula>
    </cfRule>
  </conditionalFormatting>
  <conditionalFormatting sqref="Q13:S14">
    <cfRule type="cellIs" dxfId="18" priority="1" operator="equal">
      <formula>"NO DISPONIBLE"</formula>
    </cfRule>
  </conditionalFormatting>
  <conditionalFormatting sqref="T13:W14">
    <cfRule type="cellIs" dxfId="17" priority="2" operator="equal">
      <formula>"NO DISPONIBLE"</formula>
    </cfRule>
    <cfRule type="cellIs" dxfId="16" priority="3" operator="lessThanOrEqual">
      <formula>0</formula>
    </cfRule>
    <cfRule type="cellIs" dxfId="15" priority="4" operator="between">
      <formula>0</formula>
      <formula>0.15</formula>
    </cfRule>
    <cfRule type="cellIs" dxfId="14" priority="5" operator="greaterThanOrEqual">
      <formula>0.15</formula>
    </cfRule>
  </conditionalFormatting>
  <conditionalFormatting sqref="T15:W18">
    <cfRule type="cellIs" dxfId="13" priority="19" stopIfTrue="1" operator="equal">
      <formula>"100%"</formula>
    </cfRule>
    <cfRule type="cellIs" dxfId="12" priority="20" stopIfTrue="1" operator="lessThan">
      <formula>0.5</formula>
    </cfRule>
    <cfRule type="cellIs" dxfId="11" priority="21" stopIfTrue="1" operator="between">
      <formula>0.5</formula>
      <formula>0.7</formula>
    </cfRule>
    <cfRule type="cellIs" dxfId="10" priority="22" stopIfTrue="1" operator="between">
      <formula>0.7</formula>
      <formula>1.2</formula>
    </cfRule>
    <cfRule type="cellIs" dxfId="9" priority="23" stopIfTrue="1" operator="greaterThanOrEqual">
      <formula>1.2</formula>
    </cfRule>
    <cfRule type="containsBlanks" dxfId="8" priority="24" stopIfTrue="1">
      <formula>LEN(TRIM(T15))=0</formula>
    </cfRule>
  </conditionalFormatting>
  <printOptions horizontalCentered="1"/>
  <pageMargins left="0.19685039370078741" right="3.937007874015748E-2" top="0.35433070866141736" bottom="0.35433070866141736" header="0.31496062992125984" footer="0.31496062992125984"/>
  <pageSetup paperSize="5" scale="32" orientation="landscape" r:id="rId1"/>
  <rowBreaks count="1" manualBreakCount="1">
    <brk id="1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308A1-16F8-445B-AB25-068169258B9A}">
  <dimension ref="A1:B6"/>
  <sheetViews>
    <sheetView workbookViewId="0">
      <selection activeCell="B17" sqref="B17"/>
    </sheetView>
  </sheetViews>
  <sheetFormatPr baseColWidth="10" defaultColWidth="11.42578125" defaultRowHeight="15" x14ac:dyDescent="0.25"/>
  <cols>
    <col min="1" max="1" width="20.28515625" customWidth="1"/>
    <col min="2" max="2" width="34.7109375" customWidth="1"/>
  </cols>
  <sheetData>
    <row r="1" spans="1:2" x14ac:dyDescent="0.25">
      <c r="A1" s="111" t="s">
        <v>49</v>
      </c>
    </row>
    <row r="3" spans="1:2" ht="120" customHeight="1" x14ac:dyDescent="0.25">
      <c r="A3" s="439" t="s">
        <v>50</v>
      </c>
      <c r="B3" s="439"/>
    </row>
    <row r="5" spans="1:2" ht="45" x14ac:dyDescent="0.25">
      <c r="A5" s="112"/>
      <c r="B5" s="113" t="s">
        <v>51</v>
      </c>
    </row>
    <row r="6" spans="1:2" ht="60" x14ac:dyDescent="0.25">
      <c r="A6" s="114"/>
      <c r="B6" s="113" t="s">
        <v>52</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SEGUIMIENTO 2025</vt:lpstr>
      <vt:lpstr>SEGUIMIENTO 2026</vt:lpstr>
      <vt:lpstr>SEGUIMIENTO 2027</vt:lpstr>
      <vt:lpstr>Instrucciones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Gustavo Teoval Cruz</cp:lastModifiedBy>
  <cp:revision/>
  <cp:lastPrinted>2025-10-06T20:18:35Z</cp:lastPrinted>
  <dcterms:created xsi:type="dcterms:W3CDTF">2021-03-11T02:28:07Z</dcterms:created>
  <dcterms:modified xsi:type="dcterms:W3CDTF">2025-10-06T20:20:12Z</dcterms:modified>
  <cp:category/>
  <cp:contentStatus/>
</cp:coreProperties>
</file>