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xr:revisionPtr revIDLastSave="0" documentId="13_ncr:1_{B1BE6896-18AA-4B79-A70F-41E13B50AD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1 2024" sheetId="3" r:id="rId1"/>
    <sheet name="Instrucciones" sheetId="4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3" l="1"/>
  <c r="J43" i="3"/>
  <c r="J44" i="3"/>
  <c r="F44" i="3"/>
  <c r="P44" i="3" s="1"/>
  <c r="F43" i="3"/>
  <c r="P43" i="3" s="1"/>
  <c r="H42" i="3"/>
  <c r="F42" i="3"/>
  <c r="P42" i="3" s="1"/>
  <c r="P23" i="3" l="1"/>
  <c r="U42" i="3" l="1"/>
  <c r="T42" i="3"/>
  <c r="S42" i="3"/>
  <c r="U44" i="3"/>
  <c r="U43" i="3"/>
  <c r="R44" i="3"/>
  <c r="Q44" i="3"/>
  <c r="R43" i="3"/>
  <c r="Q43" i="3"/>
  <c r="R42" i="3"/>
  <c r="Q42" i="3"/>
  <c r="V25" i="3" l="1"/>
  <c r="S25" i="3"/>
  <c r="T25" i="3" l="1"/>
  <c r="U25" i="3"/>
  <c r="R25" i="3"/>
  <c r="T44" i="3" l="1"/>
  <c r="T43" i="3"/>
  <c r="O42" i="3"/>
  <c r="V42" i="3" s="1"/>
  <c r="P24" i="3"/>
  <c r="P15" i="3" l="1"/>
  <c r="Q25" i="3" l="1"/>
  <c r="G16" i="3"/>
  <c r="G17" i="3"/>
  <c r="G18" i="3"/>
  <c r="G19" i="3"/>
  <c r="G20" i="3"/>
  <c r="G21" i="3"/>
  <c r="G22" i="3"/>
  <c r="G23" i="3"/>
  <c r="G24" i="3"/>
  <c r="G15" i="3"/>
  <c r="P22" i="3" l="1"/>
  <c r="P21" i="3"/>
  <c r="P20" i="3"/>
  <c r="P19" i="3"/>
  <c r="P18" i="3"/>
  <c r="P17" i="3"/>
  <c r="P16" i="3"/>
  <c r="P25" i="3" l="1"/>
  <c r="S43" i="3"/>
  <c r="O43" i="3"/>
  <c r="V43" i="3" s="1"/>
  <c r="U41" i="3" l="1"/>
  <c r="T41" i="3"/>
  <c r="S41" i="3"/>
  <c r="R41" i="3"/>
  <c r="Q41" i="3"/>
  <c r="P41" i="3"/>
  <c r="O41" i="3"/>
  <c r="V41" i="3" s="1"/>
  <c r="S44" i="3" l="1"/>
  <c r="P14" i="3" l="1"/>
  <c r="O44" i="3" l="1"/>
  <c r="V44" i="3" s="1"/>
</calcChain>
</file>

<file path=xl/sharedStrings.xml><?xml version="1.0" encoding="utf-8"?>
<sst xmlns="http://schemas.openxmlformats.org/spreadsheetml/2006/main" count="139" uniqueCount="102">
  <si>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</si>
  <si>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</si>
  <si>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</si>
  <si>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</si>
  <si>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</si>
  <si>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</si>
  <si>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</si>
  <si>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</si>
  <si>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</si>
  <si>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</si>
  <si>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</si>
  <si>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</si>
  <si>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</si>
  <si>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</si>
  <si>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REVISÓ
Mtro. Enrique E. Encalada Sánchez
Dirección de Planeación de la DGPM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</si>
  <si>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</si>
  <si>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</si>
  <si>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</si>
  <si>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</si>
  <si>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</si>
  <si>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</si>
  <si>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</si>
  <si>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</si>
  <si>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</si>
  <si>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</si>
  <si>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</si>
  <si>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</si>
  <si>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</si>
  <si>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EJEMPLO</t>
  </si>
  <si>
    <t xml:space="preserve">Propósito (Dirección General) </t>
  </si>
  <si>
    <t>Componente
(Dirección de Noticias)</t>
  </si>
  <si>
    <t>Componente (Dirección de Programación Cultural y Musical)</t>
  </si>
  <si>
    <t>Componente (Coordinación administrativa)</t>
  </si>
  <si>
    <t>Trimestral</t>
  </si>
  <si>
    <r>
      <rPr>
        <b/>
        <sz val="11"/>
        <color theme="1"/>
        <rFont val="Arial"/>
        <family val="2"/>
      </rPr>
      <t>PICT:</t>
    </r>
    <r>
      <rPr>
        <sz val="11"/>
        <color theme="1"/>
        <rFont val="Arial"/>
        <family val="2"/>
      </rPr>
      <t>Porcentaje de información en las cápsulas transmitidas.</t>
    </r>
  </si>
  <si>
    <r>
      <t>PPCT:</t>
    </r>
    <r>
      <rPr>
        <sz val="11"/>
        <color theme="1"/>
        <rFont val="Arial"/>
        <family val="2"/>
      </rPr>
      <t>Porcentaje de programas culturales transmitidos</t>
    </r>
  </si>
  <si>
    <r>
      <t>PAC:</t>
    </r>
    <r>
      <rPr>
        <sz val="11"/>
        <color theme="1"/>
        <rFont val="Arial"/>
        <family val="2"/>
      </rPr>
      <t>Porcentaje de actividades administrativas</t>
    </r>
  </si>
  <si>
    <r>
      <rPr>
        <b/>
        <sz val="11"/>
        <color theme="1"/>
        <rFont val="Arial"/>
        <family val="2"/>
      </rPr>
      <t>PER:</t>
    </r>
    <r>
      <rPr>
        <sz val="11"/>
        <color theme="1"/>
        <rFont val="Arial"/>
        <family val="2"/>
      </rPr>
      <t>Porcentaje de elaboración de requisiciones</t>
    </r>
  </si>
  <si>
    <t>DIRECCIÓN DE NOTICIAS</t>
  </si>
  <si>
    <t>COORDINACIÓN ADMINISTRATIVA</t>
  </si>
  <si>
    <t>DIRECCIÓN DE PROGRAMACION CULTURAL</t>
  </si>
  <si>
    <t>ANUAL</t>
  </si>
  <si>
    <t>RADIO CULTURAL AYUNTAMIENTO</t>
  </si>
  <si>
    <t>AVANCE EN CUMPLIMIENTO DE METAS TRIMESTRAL Y ANUAL ACUMULADO 2024</t>
  </si>
  <si>
    <t>META PROGRAMADA 2024</t>
  </si>
  <si>
    <t>META REALIZADA 2024</t>
  </si>
  <si>
    <t>PORCENTAJE DE AVANCE TRIMESTRAL 2024</t>
  </si>
  <si>
    <t>PORCENTAJE DE AVANCE TRIMESTRAL ACUMULADO 2024</t>
  </si>
  <si>
    <t>CLAVE Y NOMBRE DEL PPA: E-PPA 1.7  PROGRAMA DE SERVICIO DE RADIODIFUSIÓN QUE 
PROMUEVE LA INTEGRACIÓN MUNICIPAL</t>
  </si>
  <si>
    <t>SEGUIMIENTO DE AVANCE EN CUMPLIMIENTO DE METAS Y OBJETIVOS 2024</t>
  </si>
  <si>
    <t>TRIMESTRE 2 2024</t>
  </si>
  <si>
    <t>TRIMESTRE 3 2024</t>
  </si>
  <si>
    <t>TRIMESTRE 4 2024</t>
  </si>
  <si>
    <t>TRIMESTRE 1 2024</t>
  </si>
  <si>
    <t>ELABORÓ
Aurora Cocoletzi Solis
Contadora de Radio Cultural Ayuntamiento</t>
  </si>
  <si>
    <t>AUTORIZÓ
Fausto Adrián Palacios
Dirección General de Radio Cultural Ayuntamiento</t>
  </si>
  <si>
    <t>JUSTIFICACION TRIMESTRAL DE AVANCE DE RESULTADOS 2024</t>
  </si>
  <si>
    <r>
      <rPr>
        <b/>
        <sz val="12"/>
        <color theme="1"/>
        <rFont val="Arial"/>
        <family val="2"/>
      </rPr>
      <t xml:space="preserve">Justificación Trimestral: </t>
    </r>
    <r>
      <rPr>
        <sz val="12"/>
        <color theme="1"/>
        <rFont val="Arial"/>
        <family val="2"/>
      </rPr>
      <t xml:space="preserve">Se alcanzó el 19.28% debido a que  falta que nos depositen la ministración para equipamiento.                                                  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</t>
    </r>
  </si>
  <si>
    <r>
      <rPr>
        <b/>
        <sz val="12"/>
        <color theme="1"/>
        <rFont val="Arial"/>
        <family val="2"/>
      </rPr>
      <t xml:space="preserve">Justificación Trimestral: </t>
    </r>
    <r>
      <rPr>
        <sz val="12"/>
        <color theme="1"/>
        <rFont val="Arial"/>
        <family val="2"/>
      </rPr>
      <t xml:space="preserve">Se alcanzó el 20.89% debido a que  se optimizarón los recursos en materiales de administración,  alimentos, artículos de contrucción, 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herramientas menores y  servicios profesionales.</t>
    </r>
  </si>
  <si>
    <r>
      <rPr>
        <b/>
        <sz val="12"/>
        <color theme="1"/>
        <rFont val="Arial"/>
        <family val="2"/>
      </rPr>
      <t>Justificación Trimestral:</t>
    </r>
    <r>
      <rPr>
        <sz val="12"/>
        <color theme="1"/>
        <rFont val="Arial"/>
        <family val="2"/>
      </rPr>
      <t xml:space="preserve"> Se alcanzó el 77.79% debido a que  se optimizarón los recursos en  artículos de contrucción,  herramientas menores y  servicio de instalación y reparación.</t>
    </r>
  </si>
  <si>
    <r>
      <t xml:space="preserve">Justificación Trimestral: </t>
    </r>
    <r>
      <rPr>
        <sz val="13"/>
        <color theme="1"/>
        <rFont val="Arial"/>
        <family val="2"/>
      </rPr>
      <t xml:space="preserve">Se alcanzó el  97.53% de la meta planeada, ya que en ese horario hubo apagón por afectaciones climatológicas lo que ocasionó que salieramos fuera del aire.       </t>
    </r>
    <r>
      <rPr>
        <b/>
        <sz val="13"/>
        <color theme="1"/>
        <rFont val="Arial"/>
        <family val="2"/>
      </rPr>
      <t xml:space="preserve">    </t>
    </r>
  </si>
  <si>
    <r>
      <t xml:space="preserve">Justificación Trimestral: </t>
    </r>
    <r>
      <rPr>
        <sz val="13"/>
        <color theme="1"/>
        <rFont val="Arial"/>
        <family val="2"/>
      </rPr>
      <t xml:space="preserve">Se alcanzó el 100% de lo planeado, ya que la información administrativa que se genera, no incremeto y/o disminuyó por parte de las áreas solicitantes. </t>
    </r>
    <r>
      <rPr>
        <b/>
        <sz val="13"/>
        <color theme="1"/>
        <rFont val="Arial"/>
        <family val="2"/>
      </rPr>
      <t xml:space="preserve">                        </t>
    </r>
  </si>
  <si>
    <r>
      <t xml:space="preserve">Justificación Trimestral: </t>
    </r>
    <r>
      <rPr>
        <sz val="13"/>
        <color theme="1"/>
        <rFont val="Arial"/>
        <family val="2"/>
      </rPr>
      <t>Se alcanzó el 107.43% de lo planeado, ya que se van reanudando los programas, eventos y solicitudes de spot por parte de instituciones, organismos</t>
    </r>
    <r>
      <rPr>
        <b/>
        <sz val="13"/>
        <color theme="1"/>
        <rFont val="Arial"/>
        <family val="2"/>
      </rPr>
      <t xml:space="preserve"> </t>
    </r>
    <r>
      <rPr>
        <sz val="13"/>
        <color theme="1"/>
        <rFont val="Arial"/>
        <family val="2"/>
      </rPr>
      <t>etc.</t>
    </r>
    <r>
      <rPr>
        <b/>
        <sz val="13"/>
        <color theme="1"/>
        <rFont val="Arial"/>
        <family val="2"/>
      </rPr>
      <t xml:space="preserve">                                                                      </t>
    </r>
  </si>
  <si>
    <r>
      <t xml:space="preserve">Justificación Trimestral: </t>
    </r>
    <r>
      <rPr>
        <sz val="13"/>
        <color theme="1"/>
        <rFont val="Arial"/>
        <family val="2"/>
      </rPr>
      <t>Se alcanzó la meta del 96.92%  debido a que hubo apagón en la zona por afectaciones climatológicas, lo que ocasionó que salieramos fuera del aire.</t>
    </r>
    <r>
      <rPr>
        <b/>
        <sz val="13"/>
        <color theme="1"/>
        <rFont val="Arial"/>
        <family val="2"/>
      </rPr>
      <t xml:space="preserve">                                                          </t>
    </r>
  </si>
  <si>
    <r>
      <t xml:space="preserve">Justificación Trimestral: </t>
    </r>
    <r>
      <rPr>
        <sz val="13"/>
        <color theme="0"/>
        <rFont val="Arial"/>
        <family val="2"/>
      </rPr>
      <t>Se alcanzó la meta del  99.73%</t>
    </r>
    <r>
      <rPr>
        <b/>
        <sz val="13"/>
        <color theme="0"/>
        <rFont val="Arial"/>
        <family val="2"/>
      </rPr>
      <t xml:space="preserve"> </t>
    </r>
    <r>
      <rPr>
        <sz val="13"/>
        <color theme="0"/>
        <rFont val="Arial"/>
        <family val="2"/>
      </rPr>
      <t xml:space="preserve"> debido a que hubo apagón en la zona por afectaciones climatológicas, lo que ocasionó que salieramos fuera del aire.        </t>
    </r>
  </si>
  <si>
    <r>
      <t xml:space="preserve">Justificación Trimestral: </t>
    </r>
    <r>
      <rPr>
        <sz val="13"/>
        <color theme="1"/>
        <rFont val="Arial"/>
        <family val="2"/>
      </rPr>
      <t xml:space="preserve">Se alcanzó la meta del 97.11% debido a que hubo apagón por afectaciones climatológicas, lo que ocasionó que salieramos fuera del aire.             </t>
    </r>
  </si>
  <si>
    <r>
      <t xml:space="preserve">Justificación Trimestral: </t>
    </r>
    <r>
      <rPr>
        <sz val="13"/>
        <color theme="1"/>
        <rFont val="Arial"/>
        <family val="2"/>
      </rPr>
      <t xml:space="preserve">Se alcanzó la meta del 99.36%  debido a que hubo apagón por afectaciones climatológicas, lo que ocasionó que salieramos fuera del aire.             </t>
    </r>
    <r>
      <rPr>
        <b/>
        <sz val="13"/>
        <color theme="1"/>
        <rFont val="Arial"/>
        <family val="2"/>
      </rPr>
      <t xml:space="preserve">                                                 </t>
    </r>
  </si>
  <si>
    <r>
      <t xml:space="preserve">Justificación Trimestral: </t>
    </r>
    <r>
      <rPr>
        <sz val="13"/>
        <color theme="1"/>
        <rFont val="Arial"/>
        <family val="2"/>
      </rPr>
      <t>Se alcanzó el 83.75% de la meta planeada debido a que aumentó el programa "Garra Tigre", "Sala de Prensa", "Hora de la Iguana","Mujer es Deporte" y"Jazzeando" ademas salieron de la barra programática los programas: "Escalofrios", La Voz ciudadana", "Uniendo" y el "Jefe vargas", también se transmitió el Carnaval 2024, las Sesiones de Cabildo y la "Socca Copa America"</t>
    </r>
    <r>
      <rPr>
        <b/>
        <sz val="13"/>
        <color theme="1"/>
        <rFont val="Arial"/>
        <family val="2"/>
      </rPr>
      <t>,</t>
    </r>
    <r>
      <rPr>
        <sz val="13"/>
        <color theme="1"/>
        <rFont val="Arial"/>
        <family val="2"/>
      </rPr>
      <t xml:space="preserve"> así mismo tuvo afectaciones en la barra programática por afectaciones climatológicas.</t>
    </r>
  </si>
  <si>
    <r>
      <t xml:space="preserve">Justificación Trimestral: </t>
    </r>
    <r>
      <rPr>
        <sz val="13"/>
        <color theme="1"/>
        <rFont val="Arial"/>
        <family val="2"/>
      </rPr>
      <t>Se alcanzó el 103.79% de la meta planeada debido a que aumento horas de colección musical por los días de asueto de la semana santa al no transmitir programas.</t>
    </r>
  </si>
  <si>
    <r>
      <t xml:space="preserve">Justificación Trimestral: </t>
    </r>
    <r>
      <rPr>
        <sz val="13"/>
        <color theme="1"/>
        <rFont val="Arial"/>
        <family val="2"/>
      </rPr>
      <t>Se alcanzó el 83.33% debido a que  se optimizarón los recursos en materiales de administración,  alimentos,</t>
    </r>
    <r>
      <rPr>
        <b/>
        <sz val="13"/>
        <color theme="1"/>
        <rFont val="Arial"/>
        <family val="2"/>
      </rPr>
      <t xml:space="preserve"> </t>
    </r>
    <r>
      <rPr>
        <sz val="13"/>
        <color theme="1"/>
        <rFont val="Arial"/>
        <family val="2"/>
      </rPr>
      <t>artículos de contrucción,  herramientas menores,  servicios basicos,  servicio de instalación, reparación y profesionales,  equipo de comunicación y telecomunicaciones.</t>
    </r>
  </si>
  <si>
    <r>
      <t xml:space="preserve">1.7.1 </t>
    </r>
    <r>
      <rPr>
        <sz val="11"/>
        <color theme="1"/>
        <rFont val="Arial"/>
        <family val="2"/>
      </rPr>
      <t xml:space="preserve">Contribuir a la renovación de los mecanismos de gestión, flexibilizando nuestras estructuras y procedimientos administrativos con calidad, innovación tecnológica y combate a la corrupción </t>
    </r>
    <r>
      <rPr>
        <b/>
        <sz val="11"/>
        <color theme="1"/>
        <rFont val="Arial"/>
        <family val="2"/>
      </rPr>
      <t>mediante</t>
    </r>
    <r>
      <rPr>
        <sz val="11"/>
        <color theme="1"/>
        <rFont val="Arial"/>
        <family val="2"/>
      </rPr>
      <t xml:space="preserve"> la diversificación de programas educativos, culturales, cívicos y de información pública del acontecer  en la sociedad para fortalecer la integración municipal. </t>
    </r>
  </si>
  <si>
    <t>Anual</t>
  </si>
  <si>
    <r>
      <t xml:space="preserve">1.7.1.1. </t>
    </r>
    <r>
      <rPr>
        <sz val="11"/>
        <color theme="0"/>
        <rFont val="Arial"/>
        <family val="2"/>
      </rPr>
      <t xml:space="preserve">Diversificar los programas educativos, culturales, cívicos y de información pública del acontecer  en la sociedad para fortalecer la integración municipal </t>
    </r>
  </si>
  <si>
    <r>
      <t xml:space="preserve">1.7.1.1.1.  </t>
    </r>
    <r>
      <rPr>
        <sz val="11"/>
        <color theme="1"/>
        <rFont val="Arial"/>
        <family val="2"/>
      </rPr>
      <t>Programas informativos transmitidos</t>
    </r>
  </si>
  <si>
    <r>
      <t xml:space="preserve">1.7.1.1.1.1.   </t>
    </r>
    <r>
      <rPr>
        <sz val="11"/>
        <color theme="1"/>
        <rFont val="Arial"/>
        <family val="2"/>
      </rPr>
      <t>Ampliación de difusíon  de noticias más importantes que sucedieron y se están presentando a nivel local, estatal, nacional e internacional</t>
    </r>
  </si>
  <si>
    <r>
      <t xml:space="preserve">1.7.1.1.1.2. </t>
    </r>
    <r>
      <rPr>
        <sz val="11"/>
        <color theme="1"/>
        <rFont val="Arial"/>
        <family val="2"/>
      </rPr>
      <t>Preparación de material para cápsulas informativas para las transmisiones</t>
    </r>
  </si>
  <si>
    <r>
      <t xml:space="preserve">1.7.1.1.2. </t>
    </r>
    <r>
      <rPr>
        <sz val="11"/>
        <color theme="1"/>
        <rFont val="Arial"/>
        <family val="2"/>
      </rPr>
      <t>Programas culturales, deportivos, entretenimiento, gestión  y de ayuda social transmitidos</t>
    </r>
  </si>
  <si>
    <r>
      <t xml:space="preserve">1.7.1.1.2.1. </t>
    </r>
    <r>
      <rPr>
        <sz val="11"/>
        <color theme="1"/>
        <rFont val="Arial"/>
        <family val="2"/>
      </rPr>
      <t>Implementación  de programas enfocados a la equidad de género</t>
    </r>
  </si>
  <si>
    <r>
      <t xml:space="preserve">1.7.1.1.2.2.  </t>
    </r>
    <r>
      <rPr>
        <sz val="11"/>
        <color theme="1"/>
        <rFont val="Arial"/>
        <family val="2"/>
      </rPr>
      <t>Difusión  de una amplia colección musical  de que se dispone</t>
    </r>
  </si>
  <si>
    <r>
      <t xml:space="preserve"> 1.7.1.1.3. </t>
    </r>
    <r>
      <rPr>
        <sz val="11"/>
        <color theme="1"/>
        <rFont val="Arial"/>
        <family val="2"/>
      </rPr>
      <t>Actividades administrativas para la aplicación de lineamiento y políticas establecidas</t>
    </r>
  </si>
  <si>
    <r>
      <t xml:space="preserve"> 1.7.1.1.3.1. </t>
    </r>
    <r>
      <rPr>
        <sz val="11"/>
        <color theme="1"/>
        <rFont val="Arial"/>
        <family val="2"/>
      </rPr>
      <t xml:space="preserve">Elaboración de requisiciones para solicitud de recursos materiales y equipos </t>
    </r>
  </si>
  <si>
    <r>
      <t xml:space="preserve"> 1.7.1.1.3.2. </t>
    </r>
    <r>
      <rPr>
        <sz val="11"/>
        <color theme="1"/>
        <rFont val="Arial"/>
        <family val="2"/>
      </rPr>
      <t>Atención de las diferentes solicitudes de información de los entes públicos y fiscalizables</t>
    </r>
  </si>
  <si>
    <r>
      <t>PPIT:</t>
    </r>
    <r>
      <rPr>
        <sz val="11"/>
        <color theme="1"/>
        <rFont val="Arial"/>
        <family val="2"/>
      </rPr>
      <t>Porcentaje de programas informativos transmitidos.</t>
    </r>
  </si>
  <si>
    <r>
      <t xml:space="preserve">PPD: </t>
    </r>
    <r>
      <rPr>
        <sz val="11"/>
        <color theme="0"/>
        <rFont val="Arial"/>
        <family val="2"/>
      </rPr>
      <t>Porcentaje de programas diversificados</t>
    </r>
  </si>
  <si>
    <r>
      <rPr>
        <b/>
        <sz val="11"/>
        <color theme="1"/>
        <rFont val="Arial"/>
        <family val="2"/>
      </rPr>
      <t>PND:</t>
    </r>
    <r>
      <rPr>
        <sz val="11"/>
        <color theme="1"/>
        <rFont val="Arial"/>
        <family val="2"/>
      </rPr>
      <t>Porcentaje de noticias difundidas</t>
    </r>
  </si>
  <si>
    <r>
      <rPr>
        <b/>
        <sz val="11"/>
        <color theme="1"/>
        <rFont val="Arial"/>
        <family val="2"/>
      </rPr>
      <t>PPI:</t>
    </r>
    <r>
      <rPr>
        <sz val="11"/>
        <color theme="1"/>
        <rFont val="Arial"/>
        <family val="2"/>
      </rPr>
      <t>Porcentaje de programas implementados</t>
    </r>
  </si>
  <si>
    <r>
      <rPr>
        <b/>
        <sz val="11"/>
        <color theme="1"/>
        <rFont val="Arial"/>
        <family val="2"/>
      </rPr>
      <t>DCM:</t>
    </r>
    <r>
      <rPr>
        <sz val="11"/>
        <color theme="1"/>
        <rFont val="Arial"/>
        <family val="2"/>
      </rPr>
      <t>Porcentaje de programas musicales difundidos</t>
    </r>
  </si>
  <si>
    <r>
      <rPr>
        <b/>
        <sz val="11"/>
        <color theme="1"/>
        <rFont val="Arial"/>
        <family val="2"/>
      </rPr>
      <t>PAS:</t>
    </r>
    <r>
      <rPr>
        <sz val="11"/>
        <color theme="1"/>
        <rFont val="Arial"/>
        <family val="2"/>
      </rPr>
      <t xml:space="preserve">Porcentaje de atención  de solicitudes </t>
    </r>
  </si>
  <si>
    <r>
      <t xml:space="preserve">UNIDAD DE MEDIDA DEL INDICADOR: </t>
    </r>
    <r>
      <rPr>
        <sz val="11"/>
        <color theme="0"/>
        <rFont val="Arial"/>
        <family val="2"/>
      </rPr>
      <t>Porcentaje</t>
    </r>
    <r>
      <rPr>
        <b/>
        <sz val="11"/>
        <color theme="0"/>
        <rFont val="Arial"/>
        <family val="2"/>
      </rPr>
      <t xml:space="preserve">
UNIDAD DE MEDIDA DE LAS VARIABLES:</t>
    </r>
    <r>
      <rPr>
        <sz val="11"/>
        <color theme="0"/>
        <rFont val="Arial"/>
        <family val="2"/>
      </rPr>
      <t xml:space="preserve">  Horas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</si>
  <si>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Programas informativos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</si>
  <si>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Notas  transmitidas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</si>
  <si>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 
UNIDAD DE MEDIDA DE LAS VARIABLES: </t>
    </r>
    <r>
      <rPr>
        <sz val="11"/>
        <color theme="1"/>
        <rFont val="Arial"/>
        <family val="2"/>
      </rPr>
      <t xml:space="preserve">Càpsulas informativas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</si>
  <si>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 Programas culturales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</si>
  <si>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Programa con equidad de genero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</si>
  <si>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 
UNIDAD DE MEDIDA DE LAS VARIABLES: </t>
    </r>
    <r>
      <rPr>
        <sz val="11"/>
        <color theme="1"/>
        <rFont val="Arial"/>
        <family val="2"/>
      </rPr>
      <t>Transmisión de Colección musical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</si>
  <si>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Actividades administrativas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</si>
  <si>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 
UNIDAD DE MEDIDA DE LAS VARIABLES: </t>
    </r>
    <r>
      <rPr>
        <sz val="11"/>
        <color theme="1"/>
        <rFont val="Arial"/>
        <family val="2"/>
      </rPr>
      <t>Requisiciones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</si>
  <si>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 
UNIDAD DE MEDIDA DE LAS VARIABLES: </t>
    </r>
    <r>
      <rPr>
        <sz val="11"/>
        <color theme="1"/>
        <rFont val="Arial"/>
        <family val="2"/>
      </rPr>
      <t>Solicitudes</t>
    </r>
  </si>
  <si>
    <t>NO DISPONIBLE</t>
  </si>
  <si>
    <t>El indicador se modificó con la actualización del PMS 2021-2024.
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</si>
  <si>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IAG: Índice de Avance General en la implantación y operación del modelo PbR-SED</t>
  </si>
  <si>
    <t xml:space="preserve">Unidad de medida del Indicador:
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</si>
</sst>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Arial"/>
      <family val="2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14999847407452621"/>
        <bgColor rgb="FF000000"/>
      </patternFill>
    </fill>
  </fills>
  <borders count="97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thin">
        <color indexed="64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medium">
        <color indexed="64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dashed">
        <color theme="1"/>
      </left>
      <right/>
      <top style="thin">
        <color indexed="64"/>
      </top>
      <bottom style="dashed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theme="1"/>
      </right>
      <top style="thin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9">
    <xf numFmtId="0" fontId="0" fillId="0" borderId="0" xfId="0"/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left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top" wrapText="1"/>
    </xf>
    <xf numFmtId="0" fontId="7" fillId="4" borderId="34" xfId="0" applyFont="1" applyFill="1" applyBorder="1" applyAlignment="1">
      <alignment horizontal="center" vertical="center" wrapText="1"/>
    </xf>
    <xf numFmtId="0" fontId="4" fillId="8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164" fontId="1" fillId="8" borderId="35" xfId="0" applyNumberFormat="1" applyFont="1" applyFill="1" applyBorder="1" applyAlignment="1">
      <alignment horizontal="center" vertical="center" wrapText="1"/>
    </xf>
    <xf numFmtId="164" fontId="1" fillId="8" borderId="24" xfId="0" applyNumberFormat="1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/>
    </xf>
    <xf numFmtId="0" fontId="1" fillId="8" borderId="28" xfId="0" applyFont="1" applyFill="1" applyBorder="1" applyAlignment="1">
      <alignment horizontal="center" vertical="center" wrapText="1"/>
    </xf>
    <xf numFmtId="164" fontId="1" fillId="8" borderId="28" xfId="0" applyNumberFormat="1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52" xfId="0" applyNumberForma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6" borderId="55" xfId="0" applyNumberForma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3" fontId="2" fillId="2" borderId="60" xfId="0" applyNumberFormat="1" applyFont="1" applyFill="1" applyBorder="1" applyAlignment="1">
      <alignment horizontal="center" vertical="center" wrapText="1"/>
    </xf>
    <xf numFmtId="3" fontId="2" fillId="2" borderId="6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3" fontId="2" fillId="2" borderId="6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/>
    <xf numFmtId="3" fontId="2" fillId="2" borderId="66" xfId="0" applyNumberFormat="1" applyFont="1" applyFill="1" applyBorder="1" applyAlignment="1">
      <alignment horizontal="center" vertical="center" wrapText="1"/>
    </xf>
    <xf numFmtId="44" fontId="2" fillId="2" borderId="56" xfId="1" applyFont="1" applyFill="1" applyBorder="1" applyAlignment="1">
      <alignment horizontal="center" vertical="center" wrapText="1"/>
    </xf>
    <xf numFmtId="44" fontId="2" fillId="2" borderId="57" xfId="1" applyFont="1" applyFill="1" applyBorder="1" applyAlignment="1">
      <alignment horizontal="center" vertical="center" wrapText="1"/>
    </xf>
    <xf numFmtId="44" fontId="2" fillId="2" borderId="58" xfId="1" applyFont="1" applyFill="1" applyBorder="1" applyAlignment="1">
      <alignment horizontal="center" vertical="center" wrapText="1"/>
    </xf>
    <xf numFmtId="44" fontId="2" fillId="2" borderId="67" xfId="1" applyFont="1" applyFill="1" applyBorder="1" applyAlignment="1">
      <alignment horizontal="center" vertical="center" wrapText="1"/>
    </xf>
    <xf numFmtId="44" fontId="2" fillId="2" borderId="68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6" xfId="1" applyFont="1" applyFill="1" applyBorder="1" applyAlignment="1">
      <alignment horizontal="center" vertical="center" wrapText="1"/>
    </xf>
    <xf numFmtId="44" fontId="2" fillId="2" borderId="32" xfId="1" applyFont="1" applyFill="1" applyBorder="1" applyAlignment="1">
      <alignment horizontal="center" vertical="center" wrapText="1"/>
    </xf>
    <xf numFmtId="44" fontId="2" fillId="2" borderId="69" xfId="1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70" xfId="1" applyFont="1" applyFill="1" applyBorder="1" applyAlignment="1">
      <alignment horizontal="center" vertical="center" wrapText="1"/>
    </xf>
    <xf numFmtId="44" fontId="2" fillId="2" borderId="71" xfId="1" applyFont="1" applyFill="1" applyBorder="1" applyAlignment="1">
      <alignment horizontal="center" vertical="center" wrapText="1"/>
    </xf>
    <xf numFmtId="10" fontId="0" fillId="6" borderId="72" xfId="0" applyNumberFormat="1" applyFill="1" applyBorder="1" applyAlignment="1">
      <alignment horizontal="center" vertical="center" wrapText="1"/>
    </xf>
    <xf numFmtId="3" fontId="2" fillId="4" borderId="6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73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75" xfId="0" applyFont="1" applyFill="1" applyBorder="1" applyAlignment="1">
      <alignment horizontal="center" vertical="center" wrapText="1"/>
    </xf>
    <xf numFmtId="0" fontId="5" fillId="5" borderId="73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2" borderId="54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8" borderId="10" xfId="0" applyNumberFormat="1" applyFont="1" applyFill="1" applyBorder="1" applyAlignment="1">
      <alignment horizontal="center" vertical="center" wrapText="1"/>
    </xf>
    <xf numFmtId="3" fontId="2" fillId="8" borderId="63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8" xfId="0" applyNumberFormat="1" applyFont="1" applyFill="1" applyBorder="1" applyAlignment="1">
      <alignment horizontal="center" vertical="center" wrapText="1"/>
    </xf>
    <xf numFmtId="3" fontId="2" fillId="8" borderId="11" xfId="0" applyNumberFormat="1" applyFont="1" applyFill="1" applyBorder="1" applyAlignment="1">
      <alignment horizontal="center" vertical="center" wrapText="1"/>
    </xf>
    <xf numFmtId="3" fontId="2" fillId="5" borderId="63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10" xfId="0" applyNumberFormat="1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left" vertical="center" wrapText="1"/>
    </xf>
    <xf numFmtId="0" fontId="1" fillId="8" borderId="3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4" fillId="8" borderId="76" xfId="0" applyFont="1" applyFill="1" applyBorder="1" applyAlignment="1">
      <alignment horizontal="center" vertical="center" wrapText="1"/>
    </xf>
    <xf numFmtId="3" fontId="2" fillId="4" borderId="74" xfId="0" applyNumberFormat="1" applyFont="1" applyFill="1" applyBorder="1" applyAlignment="1">
      <alignment horizontal="center" vertical="center" wrapText="1"/>
    </xf>
    <xf numFmtId="44" fontId="2" fillId="2" borderId="77" xfId="1" applyFont="1" applyFill="1" applyBorder="1" applyAlignment="1">
      <alignment horizontal="center" vertical="center" wrapText="1"/>
    </xf>
    <xf numFmtId="44" fontId="2" fillId="2" borderId="74" xfId="1" applyFont="1" applyFill="1" applyBorder="1" applyAlignment="1">
      <alignment horizontal="center" vertical="center" wrapText="1"/>
    </xf>
    <xf numFmtId="44" fontId="2" fillId="2" borderId="78" xfId="1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left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" fillId="2" borderId="80" xfId="0" applyFont="1" applyFill="1" applyBorder="1" applyAlignment="1">
      <alignment horizontal="center" vertical="center" wrapText="1"/>
    </xf>
    <xf numFmtId="0" fontId="7" fillId="8" borderId="80" xfId="0" applyFont="1" applyFill="1" applyBorder="1" applyAlignment="1">
      <alignment horizontal="center" vertical="center" wrapText="1"/>
    </xf>
    <xf numFmtId="0" fontId="1" fillId="2" borderId="81" xfId="0" applyFont="1" applyFill="1" applyBorder="1" applyAlignment="1">
      <alignment horizontal="center" vertical="center" wrapText="1"/>
    </xf>
    <xf numFmtId="0" fontId="12" fillId="7" borderId="82" xfId="0" applyFont="1" applyFill="1" applyBorder="1" applyAlignment="1">
      <alignment horizontal="center" vertical="center" wrapText="1"/>
    </xf>
    <xf numFmtId="0" fontId="7" fillId="8" borderId="84" xfId="0" applyFont="1" applyFill="1" applyBorder="1" applyAlignment="1">
      <alignment horizontal="center" vertical="center" wrapText="1"/>
    </xf>
    <xf numFmtId="3" fontId="2" fillId="5" borderId="74" xfId="0" applyNumberFormat="1" applyFont="1" applyFill="1" applyBorder="1" applyAlignment="1">
      <alignment horizontal="center" vertical="center" wrapText="1"/>
    </xf>
    <xf numFmtId="3" fontId="2" fillId="2" borderId="74" xfId="0" applyNumberFormat="1" applyFont="1" applyFill="1" applyBorder="1" applyAlignment="1">
      <alignment horizontal="center" vertical="center" wrapText="1"/>
    </xf>
    <xf numFmtId="3" fontId="2" fillId="8" borderId="74" xfId="0" applyNumberFormat="1" applyFont="1" applyFill="1" applyBorder="1" applyAlignment="1">
      <alignment horizontal="center" vertical="center" wrapText="1"/>
    </xf>
    <xf numFmtId="3" fontId="2" fillId="8" borderId="78" xfId="0" applyNumberFormat="1" applyFont="1" applyFill="1" applyBorder="1" applyAlignment="1">
      <alignment horizontal="center" vertical="center" wrapText="1"/>
    </xf>
    <xf numFmtId="0" fontId="18" fillId="11" borderId="86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3" fontId="7" fillId="2" borderId="88" xfId="0" applyNumberFormat="1" applyFont="1" applyFill="1" applyBorder="1" applyAlignment="1">
      <alignment horizontal="center" vertical="center" wrapText="1"/>
    </xf>
    <xf numFmtId="3" fontId="7" fillId="2" borderId="89" xfId="0" applyNumberFormat="1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justify" vertical="center" wrapText="1"/>
    </xf>
    <xf numFmtId="3" fontId="2" fillId="8" borderId="64" xfId="0" applyNumberFormat="1" applyFont="1" applyFill="1" applyBorder="1" applyAlignment="1">
      <alignment horizontal="center" vertical="center" wrapText="1"/>
    </xf>
    <xf numFmtId="10" fontId="16" fillId="5" borderId="80" xfId="0" applyNumberFormat="1" applyFont="1" applyFill="1" applyBorder="1" applyAlignment="1">
      <alignment horizontal="center" vertical="center"/>
    </xf>
    <xf numFmtId="44" fontId="0" fillId="0" borderId="0" xfId="0" applyNumberFormat="1"/>
    <xf numFmtId="10" fontId="19" fillId="6" borderId="22" xfId="0" applyNumberFormat="1" applyFont="1" applyFill="1" applyBorder="1" applyAlignment="1">
      <alignment horizontal="center" vertical="center" wrapText="1"/>
    </xf>
    <xf numFmtId="10" fontId="19" fillId="6" borderId="23" xfId="0" applyNumberFormat="1" applyFont="1" applyFill="1" applyBorder="1" applyAlignment="1">
      <alignment horizontal="center" vertical="center" wrapText="1"/>
    </xf>
    <xf numFmtId="10" fontId="19" fillId="6" borderId="92" xfId="0" applyNumberFormat="1" applyFont="1" applyFill="1" applyBorder="1" applyAlignment="1">
      <alignment horizontal="center" vertical="center" wrapText="1"/>
    </xf>
    <xf numFmtId="10" fontId="19" fillId="6" borderId="25" xfId="0" applyNumberFormat="1" applyFont="1" applyFill="1" applyBorder="1" applyAlignment="1">
      <alignment horizontal="center" vertical="center" wrapText="1"/>
    </xf>
    <xf numFmtId="10" fontId="19" fillId="6" borderId="26" xfId="0" applyNumberFormat="1" applyFont="1" applyFill="1" applyBorder="1" applyAlignment="1">
      <alignment horizontal="center" vertical="center" wrapText="1"/>
    </xf>
    <xf numFmtId="10" fontId="19" fillId="6" borderId="27" xfId="0" applyNumberFormat="1" applyFont="1" applyFill="1" applyBorder="1" applyAlignment="1">
      <alignment horizontal="center" vertical="center" wrapText="1"/>
    </xf>
    <xf numFmtId="10" fontId="19" fillId="6" borderId="95" xfId="0" applyNumberFormat="1" applyFont="1" applyFill="1" applyBorder="1" applyAlignment="1">
      <alignment horizontal="center" vertical="center" wrapText="1"/>
    </xf>
    <xf numFmtId="10" fontId="19" fillId="6" borderId="93" xfId="0" applyNumberFormat="1" applyFont="1" applyFill="1" applyBorder="1" applyAlignment="1">
      <alignment horizontal="center" vertical="center" wrapText="1"/>
    </xf>
    <xf numFmtId="10" fontId="19" fillId="6" borderId="94" xfId="0" applyNumberFormat="1" applyFont="1" applyFill="1" applyBorder="1" applyAlignment="1">
      <alignment horizontal="center" vertical="center" wrapText="1"/>
    </xf>
    <xf numFmtId="10" fontId="19" fillId="6" borderId="9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0" fontId="0" fillId="0" borderId="3" xfId="0" applyBorder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" fillId="8" borderId="31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2" fillId="5" borderId="39" xfId="0" applyFont="1" applyFill="1" applyBorder="1" applyAlignment="1">
      <alignment horizontal="left" vertical="center" wrapText="1"/>
    </xf>
    <xf numFmtId="0" fontId="24" fillId="3" borderId="39" xfId="0" applyFont="1" applyFill="1" applyBorder="1" applyAlignment="1">
      <alignment horizontal="left" vertical="center" wrapText="1"/>
    </xf>
    <xf numFmtId="0" fontId="24" fillId="8" borderId="39" xfId="0" applyFont="1" applyFill="1" applyBorder="1" applyAlignment="1">
      <alignment horizontal="left" vertical="center" wrapText="1"/>
    </xf>
    <xf numFmtId="0" fontId="24" fillId="8" borderId="40" xfId="0" applyFont="1" applyFill="1" applyBorder="1" applyAlignment="1">
      <alignment horizontal="left" vertical="center" wrapText="1"/>
    </xf>
    <xf numFmtId="0" fontId="1" fillId="8" borderId="31" xfId="0" applyFont="1" applyFill="1" applyBorder="1" applyAlignment="1">
      <alignment horizontal="justify" vertical="center" wrapText="1"/>
    </xf>
    <xf numFmtId="0" fontId="1" fillId="8" borderId="83" xfId="0" applyFont="1" applyFill="1" applyBorder="1" applyAlignment="1">
      <alignment vertical="center" wrapText="1"/>
    </xf>
    <xf numFmtId="10" fontId="1" fillId="2" borderId="87" xfId="0" applyNumberFormat="1" applyFont="1" applyFill="1" applyBorder="1" applyAlignment="1">
      <alignment horizontal="center" vertical="center" wrapText="1"/>
    </xf>
    <xf numFmtId="9" fontId="2" fillId="8" borderId="85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9" fontId="2" fillId="2" borderId="10" xfId="0" applyNumberFormat="1" applyFont="1" applyFill="1" applyBorder="1" applyAlignment="1">
      <alignment horizontal="center" vertical="center" wrapText="1"/>
    </xf>
    <xf numFmtId="10" fontId="2" fillId="2" borderId="62" xfId="4" applyNumberFormat="1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90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91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center" vertical="top"/>
    </xf>
    <xf numFmtId="0" fontId="14" fillId="0" borderId="4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7" borderId="79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2" xr:uid="{00000000-0005-0000-0000-000001000000}"/>
    <cellStyle name="Moneda 3" xfId="3" xr:uid="{00000000-0005-0000-0000-000002000000}"/>
    <cellStyle name="Normal" xfId="0" builtinId="0"/>
    <cellStyle name="Porcentaje" xfId="4" builtinId="5"/>
  </cellStyles>
  <dxfs count="3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555"/>
      <color rgb="FFFFEB9C"/>
      <color rgb="FFC7EFCE"/>
      <color rgb="FF942C2C"/>
      <color rgb="FFC84043"/>
      <color rgb="FFD56D6F"/>
      <color rgb="FF611D1D"/>
      <color rgb="FFD3676A"/>
      <color rgb="FF611C1D"/>
      <color rgb="FF8E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1632145</xdr:colOff>
      <xdr:row>6</xdr:row>
      <xdr:rowOff>115094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>
    <xdr:from>
      <xdr:col>20</xdr:col>
      <xdr:colOff>1285874</xdr:colOff>
      <xdr:row>1</xdr:row>
      <xdr:rowOff>28575</xdr:rowOff>
    </xdr:from>
    <xdr:to>
      <xdr:col>22</xdr:col>
      <xdr:colOff>3057525</xdr:colOff>
      <xdr:row>7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4FF3F5-4AC9-491D-8BAB-A44A49053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984449" y="228600"/>
          <a:ext cx="4343401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1864180</xdr:colOff>
      <xdr:row>0</xdr:row>
      <xdr:rowOff>176893</xdr:rowOff>
    </xdr:from>
    <xdr:to>
      <xdr:col>3</xdr:col>
      <xdr:colOff>914401</xdr:colOff>
      <xdr:row>7</xdr:row>
      <xdr:rowOff>178394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32817D-5962-290B-75B3-3E4C4847F2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4000501" y="176893"/>
          <a:ext cx="2152650" cy="23827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D56"/>
  <sheetViews>
    <sheetView tabSelected="1" topLeftCell="B1" zoomScale="70" zoomScaleNormal="70" workbookViewId="0">
      <selection activeCell="N13" sqref="N13"/>
    </sheetView>
  </sheetViews>
  <sheetFormatPr baseColWidth="10" defaultColWidth="11.42578125" defaultRowHeight="15" x14ac:dyDescent="0.25"/>
  <cols>
    <col min="2" max="2" width="20.5703125" customWidth="1"/>
    <col min="3" max="3" width="46.42578125" customWidth="1"/>
    <col min="4" max="4" width="31.42578125" customWidth="1"/>
    <col min="5" max="5" width="29.85546875" customWidth="1"/>
    <col min="6" max="6" width="38.28515625" customWidth="1"/>
    <col min="7" max="8" width="17.7109375" customWidth="1"/>
    <col min="9" max="19" width="16.85546875" customWidth="1"/>
    <col min="20" max="22" width="19.28515625" customWidth="1"/>
    <col min="23" max="23" width="74.140625" customWidth="1"/>
  </cols>
  <sheetData>
    <row r="1" spans="2:23" ht="15.75" thickBot="1" x14ac:dyDescent="0.3"/>
    <row r="2" spans="2:23" ht="30" customHeight="1" x14ac:dyDescent="0.25">
      <c r="E2" s="151" t="s">
        <v>49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3"/>
    </row>
    <row r="3" spans="2:23" ht="30" customHeight="1" x14ac:dyDescent="0.25">
      <c r="E3" s="154" t="s">
        <v>0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</row>
    <row r="4" spans="2:23" ht="52.5" customHeight="1" x14ac:dyDescent="0.25">
      <c r="E4" s="154" t="s">
        <v>48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6"/>
    </row>
    <row r="5" spans="2:23" ht="28.5" thickBot="1" x14ac:dyDescent="0.3">
      <c r="E5" s="159" t="s">
        <v>42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1"/>
    </row>
    <row r="9" spans="2:23" ht="15.75" thickBot="1" x14ac:dyDescent="0.3"/>
    <row r="10" spans="2:23" ht="33.6" customHeight="1" thickBot="1" x14ac:dyDescent="0.3">
      <c r="G10" s="162" t="s">
        <v>43</v>
      </c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4"/>
    </row>
    <row r="11" spans="2:23" ht="43.5" customHeight="1" thickTop="1" thickBot="1" x14ac:dyDescent="0.3">
      <c r="B11" s="189" t="s">
        <v>1</v>
      </c>
      <c r="C11" s="191" t="s">
        <v>2</v>
      </c>
      <c r="D11" s="193" t="s">
        <v>3</v>
      </c>
      <c r="E11" s="193"/>
      <c r="F11" s="194"/>
      <c r="G11" s="195" t="s">
        <v>44</v>
      </c>
      <c r="H11" s="196"/>
      <c r="I11" s="196"/>
      <c r="J11" s="196"/>
      <c r="K11" s="197"/>
      <c r="L11" s="157" t="s">
        <v>45</v>
      </c>
      <c r="M11" s="157"/>
      <c r="N11" s="157"/>
      <c r="O11" s="158"/>
      <c r="P11" s="165" t="s">
        <v>46</v>
      </c>
      <c r="Q11" s="166"/>
      <c r="R11" s="166"/>
      <c r="S11" s="167"/>
      <c r="T11" s="166" t="s">
        <v>47</v>
      </c>
      <c r="U11" s="166"/>
      <c r="V11" s="166"/>
      <c r="W11" s="149" t="s">
        <v>56</v>
      </c>
    </row>
    <row r="12" spans="2:23" ht="95.25" thickBot="1" x14ac:dyDescent="0.3">
      <c r="B12" s="190"/>
      <c r="C12" s="192"/>
      <c r="D12" s="100" t="s">
        <v>5</v>
      </c>
      <c r="E12" s="17" t="s">
        <v>6</v>
      </c>
      <c r="F12" s="104" t="s">
        <v>7</v>
      </c>
      <c r="G12" s="110" t="s">
        <v>41</v>
      </c>
      <c r="H12" s="105" t="s">
        <v>8</v>
      </c>
      <c r="I12" s="101" t="s">
        <v>9</v>
      </c>
      <c r="J12" s="102" t="s">
        <v>10</v>
      </c>
      <c r="K12" s="103" t="s">
        <v>11</v>
      </c>
      <c r="L12" s="14" t="s">
        <v>8</v>
      </c>
      <c r="M12" s="4" t="s">
        <v>9</v>
      </c>
      <c r="N12" s="15" t="s">
        <v>10</v>
      </c>
      <c r="O12" s="5" t="s">
        <v>11</v>
      </c>
      <c r="P12" s="6" t="s">
        <v>8</v>
      </c>
      <c r="Q12" s="1" t="s">
        <v>9</v>
      </c>
      <c r="R12" s="7" t="s">
        <v>10</v>
      </c>
      <c r="S12" s="2" t="s">
        <v>11</v>
      </c>
      <c r="T12" s="1" t="s">
        <v>9</v>
      </c>
      <c r="U12" s="7" t="s">
        <v>10</v>
      </c>
      <c r="V12" s="18" t="s">
        <v>11</v>
      </c>
      <c r="W12" s="150"/>
    </row>
    <row r="13" spans="2:23" ht="197.25" customHeight="1" x14ac:dyDescent="0.25">
      <c r="B13" s="134" t="s">
        <v>12</v>
      </c>
      <c r="C13" s="133" t="s">
        <v>70</v>
      </c>
      <c r="D13" s="141" t="s">
        <v>100</v>
      </c>
      <c r="E13" s="16" t="s">
        <v>71</v>
      </c>
      <c r="F13" s="142" t="s">
        <v>101</v>
      </c>
      <c r="G13" s="143">
        <v>0.9</v>
      </c>
      <c r="H13" s="144">
        <v>0.9</v>
      </c>
      <c r="I13" s="145">
        <v>0.9</v>
      </c>
      <c r="J13" s="146">
        <v>0.9</v>
      </c>
      <c r="K13" s="147">
        <v>0.9</v>
      </c>
      <c r="L13" s="148">
        <v>0.88700000000000001</v>
      </c>
      <c r="M13" s="45" t="s">
        <v>98</v>
      </c>
      <c r="N13" s="42" t="s">
        <v>98</v>
      </c>
      <c r="O13" s="43" t="s">
        <v>98</v>
      </c>
      <c r="P13" s="118">
        <v>0.98555555555555552</v>
      </c>
      <c r="Q13" s="118"/>
      <c r="R13" s="119"/>
      <c r="S13" s="120"/>
      <c r="T13" s="121"/>
      <c r="U13" s="122"/>
      <c r="V13" s="124"/>
      <c r="W13" s="114" t="s">
        <v>99</v>
      </c>
    </row>
    <row r="14" spans="2:23" ht="33.6" hidden="1" customHeight="1" x14ac:dyDescent="0.25">
      <c r="B14" s="172" t="s">
        <v>28</v>
      </c>
      <c r="C14" s="173"/>
      <c r="D14" s="173"/>
      <c r="E14" s="173"/>
      <c r="F14" s="173"/>
      <c r="G14" s="111"/>
      <c r="H14" s="95"/>
      <c r="I14" s="67"/>
      <c r="J14" s="67"/>
      <c r="K14" s="68"/>
      <c r="L14" s="66"/>
      <c r="M14" s="67"/>
      <c r="N14" s="67"/>
      <c r="O14" s="69"/>
      <c r="P14" s="121" t="str">
        <f t="shared" ref="P14:P22" si="0">IFERROR((L14/H14),"100%")</f>
        <v>100%</v>
      </c>
      <c r="Q14" s="121"/>
      <c r="R14" s="122"/>
      <c r="S14" s="123"/>
      <c r="T14" s="121"/>
      <c r="U14" s="122"/>
      <c r="V14" s="124"/>
      <c r="W14" s="72"/>
    </row>
    <row r="15" spans="2:23" ht="120" customHeight="1" x14ac:dyDescent="0.25">
      <c r="B15" s="70" t="s">
        <v>29</v>
      </c>
      <c r="C15" s="74" t="s">
        <v>72</v>
      </c>
      <c r="D15" s="74" t="s">
        <v>83</v>
      </c>
      <c r="E15" s="71" t="s">
        <v>33</v>
      </c>
      <c r="F15" s="99" t="s">
        <v>88</v>
      </c>
      <c r="G15" s="112">
        <f>SUM(H15:K15)</f>
        <v>8779</v>
      </c>
      <c r="H15" s="106">
        <v>2184</v>
      </c>
      <c r="I15" s="88">
        <v>2181</v>
      </c>
      <c r="J15" s="88">
        <v>2206</v>
      </c>
      <c r="K15" s="89">
        <v>2208</v>
      </c>
      <c r="L15" s="87">
        <v>2178</v>
      </c>
      <c r="M15" s="88"/>
      <c r="N15" s="88"/>
      <c r="O15" s="89"/>
      <c r="P15" s="121">
        <f>IFERROR((L15/H15),"100%")</f>
        <v>0.99725274725274726</v>
      </c>
      <c r="Q15" s="121"/>
      <c r="R15" s="122"/>
      <c r="S15" s="123"/>
      <c r="T15" s="121"/>
      <c r="U15" s="122"/>
      <c r="V15" s="124"/>
      <c r="W15" s="137" t="s">
        <v>64</v>
      </c>
    </row>
    <row r="16" spans="2:23" ht="90.75" customHeight="1" x14ac:dyDescent="0.25">
      <c r="B16" s="44" t="s">
        <v>30</v>
      </c>
      <c r="C16" s="75" t="s">
        <v>73</v>
      </c>
      <c r="D16" s="78" t="s">
        <v>82</v>
      </c>
      <c r="E16" s="81" t="s">
        <v>33</v>
      </c>
      <c r="F16" s="78" t="s">
        <v>89</v>
      </c>
      <c r="G16" s="112">
        <f t="shared" ref="G16:G24" si="1">SUM(H16:K16)</f>
        <v>524</v>
      </c>
      <c r="H16" s="107">
        <v>130</v>
      </c>
      <c r="I16" s="3">
        <v>130</v>
      </c>
      <c r="J16" s="3">
        <v>132</v>
      </c>
      <c r="K16" s="36">
        <v>132</v>
      </c>
      <c r="L16" s="46">
        <v>126</v>
      </c>
      <c r="M16" s="3"/>
      <c r="N16" s="3"/>
      <c r="O16" s="36"/>
      <c r="P16" s="121">
        <f t="shared" si="0"/>
        <v>0.96923076923076923</v>
      </c>
      <c r="Q16" s="121"/>
      <c r="R16" s="122"/>
      <c r="S16" s="123"/>
      <c r="T16" s="121"/>
      <c r="U16" s="122"/>
      <c r="V16" s="124"/>
      <c r="W16" s="138" t="s">
        <v>63</v>
      </c>
    </row>
    <row r="17" spans="2:23" ht="74.25" customHeight="1" x14ac:dyDescent="0.25">
      <c r="B17" s="8" t="s">
        <v>13</v>
      </c>
      <c r="C17" s="76" t="s">
        <v>74</v>
      </c>
      <c r="D17" s="79" t="s">
        <v>84</v>
      </c>
      <c r="E17" s="9" t="s">
        <v>33</v>
      </c>
      <c r="F17" s="10" t="s">
        <v>90</v>
      </c>
      <c r="G17" s="112">
        <f t="shared" si="1"/>
        <v>5290</v>
      </c>
      <c r="H17" s="108">
        <v>1313</v>
      </c>
      <c r="I17" s="84">
        <v>1313</v>
      </c>
      <c r="J17" s="84">
        <v>1332</v>
      </c>
      <c r="K17" s="82">
        <v>1332</v>
      </c>
      <c r="L17" s="83">
        <v>1275</v>
      </c>
      <c r="M17" s="84"/>
      <c r="N17" s="84"/>
      <c r="O17" s="82"/>
      <c r="P17" s="121">
        <f t="shared" si="0"/>
        <v>0.97105864432597111</v>
      </c>
      <c r="Q17" s="121"/>
      <c r="R17" s="122"/>
      <c r="S17" s="123"/>
      <c r="T17" s="121"/>
      <c r="U17" s="122"/>
      <c r="V17" s="124"/>
      <c r="W17" s="139" t="s">
        <v>65</v>
      </c>
    </row>
    <row r="18" spans="2:23" ht="86.25" customHeight="1" x14ac:dyDescent="0.25">
      <c r="B18" s="8" t="s">
        <v>13</v>
      </c>
      <c r="C18" s="76" t="s">
        <v>75</v>
      </c>
      <c r="D18" s="79" t="s">
        <v>34</v>
      </c>
      <c r="E18" s="9" t="s">
        <v>33</v>
      </c>
      <c r="F18" s="10" t="s">
        <v>91</v>
      </c>
      <c r="G18" s="112">
        <f t="shared" si="1"/>
        <v>3144</v>
      </c>
      <c r="H18" s="108">
        <v>780</v>
      </c>
      <c r="I18" s="84">
        <v>780</v>
      </c>
      <c r="J18" s="84">
        <v>792</v>
      </c>
      <c r="K18" s="82">
        <v>792</v>
      </c>
      <c r="L18" s="83">
        <v>775</v>
      </c>
      <c r="M18" s="84"/>
      <c r="N18" s="84"/>
      <c r="O18" s="82"/>
      <c r="P18" s="121">
        <f t="shared" si="0"/>
        <v>0.99358974358974361</v>
      </c>
      <c r="Q18" s="121"/>
      <c r="R18" s="122"/>
      <c r="S18" s="123"/>
      <c r="T18" s="121"/>
      <c r="U18" s="122"/>
      <c r="V18" s="124"/>
      <c r="W18" s="139" t="s">
        <v>66</v>
      </c>
    </row>
    <row r="19" spans="2:23" ht="135" customHeight="1" x14ac:dyDescent="0.25">
      <c r="B19" s="44" t="s">
        <v>31</v>
      </c>
      <c r="C19" s="75" t="s">
        <v>76</v>
      </c>
      <c r="D19" s="78" t="s">
        <v>35</v>
      </c>
      <c r="E19" s="81" t="s">
        <v>33</v>
      </c>
      <c r="F19" s="78" t="s">
        <v>92</v>
      </c>
      <c r="G19" s="112">
        <f t="shared" si="1"/>
        <v>3435</v>
      </c>
      <c r="H19" s="107">
        <v>837</v>
      </c>
      <c r="I19" s="3">
        <v>858</v>
      </c>
      <c r="J19" s="3">
        <v>871</v>
      </c>
      <c r="K19" s="36">
        <v>869</v>
      </c>
      <c r="L19" s="46">
        <v>701</v>
      </c>
      <c r="M19" s="3"/>
      <c r="N19" s="3"/>
      <c r="O19" s="36"/>
      <c r="P19" s="121">
        <f t="shared" si="0"/>
        <v>0.83751493428912782</v>
      </c>
      <c r="Q19" s="121"/>
      <c r="R19" s="122"/>
      <c r="S19" s="123"/>
      <c r="T19" s="121"/>
      <c r="U19" s="122"/>
      <c r="V19" s="124"/>
      <c r="W19" s="138" t="s">
        <v>67</v>
      </c>
    </row>
    <row r="20" spans="2:23" ht="89.25" customHeight="1" x14ac:dyDescent="0.25">
      <c r="B20" s="8" t="s">
        <v>13</v>
      </c>
      <c r="C20" s="76" t="s">
        <v>77</v>
      </c>
      <c r="D20" s="79" t="s">
        <v>85</v>
      </c>
      <c r="E20" s="9" t="s">
        <v>33</v>
      </c>
      <c r="F20" s="10" t="s">
        <v>93</v>
      </c>
      <c r="G20" s="112">
        <f t="shared" si="1"/>
        <v>326</v>
      </c>
      <c r="H20" s="108">
        <v>81</v>
      </c>
      <c r="I20" s="84">
        <v>81</v>
      </c>
      <c r="J20" s="84">
        <v>82</v>
      </c>
      <c r="K20" s="82">
        <v>82</v>
      </c>
      <c r="L20" s="83">
        <v>79</v>
      </c>
      <c r="M20" s="84"/>
      <c r="N20" s="84"/>
      <c r="O20" s="82"/>
      <c r="P20" s="121">
        <f t="shared" si="0"/>
        <v>0.97530864197530864</v>
      </c>
      <c r="Q20" s="121"/>
      <c r="R20" s="122"/>
      <c r="S20" s="123"/>
      <c r="T20" s="121"/>
      <c r="U20" s="122"/>
      <c r="V20" s="124"/>
      <c r="W20" s="139" t="s">
        <v>60</v>
      </c>
    </row>
    <row r="21" spans="2:23" ht="100.5" customHeight="1" x14ac:dyDescent="0.25">
      <c r="B21" s="8" t="s">
        <v>13</v>
      </c>
      <c r="C21" s="76" t="s">
        <v>78</v>
      </c>
      <c r="D21" s="79" t="s">
        <v>86</v>
      </c>
      <c r="E21" s="9" t="s">
        <v>33</v>
      </c>
      <c r="F21" s="10" t="s">
        <v>94</v>
      </c>
      <c r="G21" s="112">
        <f t="shared" si="1"/>
        <v>4244</v>
      </c>
      <c r="H21" s="108">
        <v>1056.5</v>
      </c>
      <c r="I21" s="84">
        <v>1056.5</v>
      </c>
      <c r="J21" s="84">
        <v>1064.5</v>
      </c>
      <c r="K21" s="82">
        <v>1066.5</v>
      </c>
      <c r="L21" s="83">
        <v>1096.5</v>
      </c>
      <c r="M21" s="84"/>
      <c r="N21" s="84"/>
      <c r="O21" s="82"/>
      <c r="P21" s="121">
        <f t="shared" si="0"/>
        <v>1.0378608613345954</v>
      </c>
      <c r="Q21" s="121"/>
      <c r="R21" s="122"/>
      <c r="S21" s="123"/>
      <c r="T21" s="121"/>
      <c r="U21" s="122"/>
      <c r="V21" s="124"/>
      <c r="W21" s="139" t="s">
        <v>68</v>
      </c>
    </row>
    <row r="22" spans="2:23" ht="81.75" customHeight="1" x14ac:dyDescent="0.25">
      <c r="B22" s="44" t="s">
        <v>32</v>
      </c>
      <c r="C22" s="75" t="s">
        <v>79</v>
      </c>
      <c r="D22" s="78" t="s">
        <v>36</v>
      </c>
      <c r="E22" s="81" t="s">
        <v>33</v>
      </c>
      <c r="F22" s="78" t="s">
        <v>95</v>
      </c>
      <c r="G22" s="112">
        <f t="shared" si="1"/>
        <v>12</v>
      </c>
      <c r="H22" s="107">
        <v>3</v>
      </c>
      <c r="I22" s="3">
        <v>3</v>
      </c>
      <c r="J22" s="3">
        <v>3</v>
      </c>
      <c r="K22" s="36">
        <v>3</v>
      </c>
      <c r="L22" s="46">
        <v>3</v>
      </c>
      <c r="M22" s="3"/>
      <c r="N22" s="3"/>
      <c r="O22" s="36"/>
      <c r="P22" s="121">
        <f t="shared" si="0"/>
        <v>1</v>
      </c>
      <c r="Q22" s="121"/>
      <c r="R22" s="122"/>
      <c r="S22" s="123"/>
      <c r="T22" s="121"/>
      <c r="U22" s="122"/>
      <c r="V22" s="124"/>
      <c r="W22" s="138" t="s">
        <v>61</v>
      </c>
    </row>
    <row r="23" spans="2:23" ht="86.25" customHeight="1" x14ac:dyDescent="0.25">
      <c r="B23" s="8" t="s">
        <v>13</v>
      </c>
      <c r="C23" s="76" t="s">
        <v>80</v>
      </c>
      <c r="D23" s="79" t="s">
        <v>37</v>
      </c>
      <c r="E23" s="9" t="s">
        <v>33</v>
      </c>
      <c r="F23" s="10" t="s">
        <v>96</v>
      </c>
      <c r="G23" s="112">
        <f t="shared" si="1"/>
        <v>410</v>
      </c>
      <c r="H23" s="108">
        <v>90</v>
      </c>
      <c r="I23" s="84">
        <v>100</v>
      </c>
      <c r="J23" s="84">
        <v>110</v>
      </c>
      <c r="K23" s="82">
        <v>110</v>
      </c>
      <c r="L23" s="83">
        <v>75</v>
      </c>
      <c r="M23" s="84"/>
      <c r="N23" s="84"/>
      <c r="O23" s="82"/>
      <c r="P23" s="121">
        <f>IFERROR((L23/H23),"100%")</f>
        <v>0.83333333333333337</v>
      </c>
      <c r="Q23" s="121"/>
      <c r="R23" s="122"/>
      <c r="S23" s="123"/>
      <c r="T23" s="121"/>
      <c r="U23" s="122"/>
      <c r="V23" s="124"/>
      <c r="W23" s="139" t="s">
        <v>69</v>
      </c>
    </row>
    <row r="24" spans="2:23" ht="96" customHeight="1" thickBot="1" x14ac:dyDescent="0.3">
      <c r="B24" s="11" t="s">
        <v>13</v>
      </c>
      <c r="C24" s="77" t="s">
        <v>81</v>
      </c>
      <c r="D24" s="80" t="s">
        <v>87</v>
      </c>
      <c r="E24" s="12" t="s">
        <v>33</v>
      </c>
      <c r="F24" s="13" t="s">
        <v>97</v>
      </c>
      <c r="G24" s="113">
        <f t="shared" si="1"/>
        <v>1900</v>
      </c>
      <c r="H24" s="109">
        <v>350</v>
      </c>
      <c r="I24" s="85">
        <v>450</v>
      </c>
      <c r="J24" s="85">
        <v>550</v>
      </c>
      <c r="K24" s="86">
        <v>550</v>
      </c>
      <c r="L24" s="115">
        <v>376</v>
      </c>
      <c r="M24" s="85"/>
      <c r="N24" s="85"/>
      <c r="O24" s="86"/>
      <c r="P24" s="125">
        <f>IFERROR((L24/H24),"100%")</f>
        <v>1.0742857142857143</v>
      </c>
      <c r="Q24" s="121"/>
      <c r="R24" s="122"/>
      <c r="S24" s="123"/>
      <c r="T24" s="125"/>
      <c r="U24" s="126"/>
      <c r="V24" s="127"/>
      <c r="W24" s="140" t="s">
        <v>62</v>
      </c>
    </row>
    <row r="25" spans="2:23" ht="32.25" customHeight="1" x14ac:dyDescent="0.25">
      <c r="C25" s="130"/>
      <c r="D25" s="130"/>
      <c r="E25" s="130"/>
      <c r="F25" s="130"/>
      <c r="G25" s="92"/>
      <c r="P25" s="116">
        <f t="shared" ref="P25:V25" si="2">AVERAGE(P23:P24,P20:P21,P17:P18)</f>
        <v>0.98090615647411106</v>
      </c>
      <c r="Q25" s="116" t="e">
        <f t="shared" si="2"/>
        <v>#DIV/0!</v>
      </c>
      <c r="R25" s="116" t="e">
        <f t="shared" si="2"/>
        <v>#DIV/0!</v>
      </c>
      <c r="S25" s="116" t="e">
        <f t="shared" si="2"/>
        <v>#DIV/0!</v>
      </c>
      <c r="T25" s="116" t="e">
        <f t="shared" si="2"/>
        <v>#DIV/0!</v>
      </c>
      <c r="U25" s="116" t="e">
        <f t="shared" si="2"/>
        <v>#DIV/0!</v>
      </c>
      <c r="V25" s="116" t="e">
        <f t="shared" si="2"/>
        <v>#DIV/0!</v>
      </c>
    </row>
    <row r="26" spans="2:23" ht="15.75" customHeight="1" x14ac:dyDescent="0.25"/>
    <row r="27" spans="2:23" ht="15.75" customHeight="1" x14ac:dyDescent="0.25">
      <c r="H27" s="128"/>
    </row>
    <row r="28" spans="2:23" ht="15.75" customHeight="1" x14ac:dyDescent="0.25"/>
    <row r="29" spans="2:23" ht="15.75" customHeight="1" x14ac:dyDescent="0.25"/>
    <row r="30" spans="2:23" ht="15.75" customHeight="1" x14ac:dyDescent="0.25"/>
    <row r="31" spans="2:23" ht="15.75" customHeight="1" x14ac:dyDescent="0.25"/>
    <row r="32" spans="2:23" x14ac:dyDescent="0.25">
      <c r="F32" s="37"/>
      <c r="G32" s="37"/>
    </row>
    <row r="33" spans="3:30" ht="47.25" customHeight="1" x14ac:dyDescent="0.25">
      <c r="C33" s="170" t="s">
        <v>54</v>
      </c>
      <c r="D33" s="171"/>
      <c r="E33" s="171"/>
      <c r="F33" s="29"/>
      <c r="G33" s="93"/>
      <c r="L33" s="168" t="s">
        <v>14</v>
      </c>
      <c r="M33" s="169"/>
      <c r="N33" s="169"/>
      <c r="O33" s="169"/>
      <c r="P33" s="169"/>
      <c r="Q33" s="169"/>
      <c r="U33" s="170" t="s">
        <v>55</v>
      </c>
      <c r="V33" s="171"/>
      <c r="W33" s="171"/>
      <c r="Y33" s="131"/>
      <c r="Z33" s="132"/>
      <c r="AA33" s="132"/>
      <c r="AB33" s="132"/>
      <c r="AC33" s="132"/>
      <c r="AD33" s="132"/>
    </row>
    <row r="37" spans="3:30" ht="15.75" thickBot="1" x14ac:dyDescent="0.3"/>
    <row r="38" spans="3:30" ht="15.75" thickBot="1" x14ac:dyDescent="0.3">
      <c r="D38" s="182" t="s">
        <v>15</v>
      </c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4"/>
    </row>
    <row r="39" spans="3:30" ht="15.75" thickBot="1" x14ac:dyDescent="0.3">
      <c r="D39" s="185" t="s">
        <v>16</v>
      </c>
      <c r="E39" s="185" t="s">
        <v>17</v>
      </c>
      <c r="F39" s="176" t="s">
        <v>18</v>
      </c>
      <c r="G39" s="177"/>
      <c r="H39" s="177"/>
      <c r="I39" s="177"/>
      <c r="J39" s="178"/>
      <c r="K39" s="176" t="s">
        <v>19</v>
      </c>
      <c r="L39" s="177"/>
      <c r="M39" s="177"/>
      <c r="N39" s="178"/>
      <c r="O39" s="179" t="s">
        <v>20</v>
      </c>
      <c r="P39" s="180"/>
      <c r="Q39" s="180"/>
      <c r="R39" s="181"/>
      <c r="S39" s="179" t="s">
        <v>21</v>
      </c>
      <c r="T39" s="180"/>
      <c r="U39" s="180"/>
      <c r="V39" s="181"/>
      <c r="W39" s="187" t="s">
        <v>4</v>
      </c>
    </row>
    <row r="40" spans="3:30" ht="29.25" thickBot="1" x14ac:dyDescent="0.3">
      <c r="D40" s="186"/>
      <c r="E40" s="186"/>
      <c r="F40" s="19" t="s">
        <v>53</v>
      </c>
      <c r="G40" s="94"/>
      <c r="H40" s="20" t="s">
        <v>50</v>
      </c>
      <c r="I40" s="21" t="s">
        <v>51</v>
      </c>
      <c r="J40" s="22" t="s">
        <v>52</v>
      </c>
      <c r="K40" s="19" t="s">
        <v>53</v>
      </c>
      <c r="L40" s="20" t="s">
        <v>50</v>
      </c>
      <c r="M40" s="21" t="s">
        <v>22</v>
      </c>
      <c r="N40" s="22" t="s">
        <v>23</v>
      </c>
      <c r="O40" s="19" t="s">
        <v>8</v>
      </c>
      <c r="P40" s="26" t="s">
        <v>8</v>
      </c>
      <c r="Q40" s="23" t="s">
        <v>10</v>
      </c>
      <c r="R40" s="24" t="s">
        <v>11</v>
      </c>
      <c r="S40" s="25" t="s">
        <v>8</v>
      </c>
      <c r="T40" s="26" t="s">
        <v>9</v>
      </c>
      <c r="U40" s="23" t="s">
        <v>10</v>
      </c>
      <c r="V40" s="26" t="s">
        <v>11</v>
      </c>
      <c r="W40" s="188"/>
    </row>
    <row r="41" spans="3:30" ht="15.75" hidden="1" thickBot="1" x14ac:dyDescent="0.3">
      <c r="D41" s="174"/>
      <c r="E41" s="175"/>
      <c r="F41" s="66"/>
      <c r="G41" s="95"/>
      <c r="H41" s="67"/>
      <c r="I41" s="67"/>
      <c r="J41" s="68"/>
      <c r="K41" s="66"/>
      <c r="L41" s="67"/>
      <c r="M41" s="67"/>
      <c r="N41" s="69"/>
      <c r="O41" s="65" t="str">
        <f>IFERROR((K41/F41),"100%")</f>
        <v>100%</v>
      </c>
      <c r="P41" s="35" t="str">
        <f>IFERROR((L41/H41),"100%")</f>
        <v>100%</v>
      </c>
      <c r="Q41" s="35" t="str">
        <f>IFERROR((M41/I41),"100%")</f>
        <v>100%</v>
      </c>
      <c r="R41" s="38" t="str">
        <f>IFERROR((N41/J41),"100%")</f>
        <v>100%</v>
      </c>
      <c r="S41" s="65" t="str">
        <f>IFERROR(((K41)/(F41)),"100%")</f>
        <v>100%</v>
      </c>
      <c r="T41" s="65" t="str">
        <f>IFERROR(((L41+M41)/(H41+I41)),"100%")</f>
        <v>100%</v>
      </c>
      <c r="U41" s="35" t="str">
        <f>IFERROR(((L41+M41+N41)/(H41+I41+J41)),"100%")</f>
        <v>100%</v>
      </c>
      <c r="V41" s="38" t="str">
        <f>IFERROR(((L41+M41+N41+O41)/(H41+I41+J41+K41)),"100%")</f>
        <v>100%</v>
      </c>
      <c r="W41" s="73"/>
    </row>
    <row r="42" spans="3:30" ht="44.25" customHeight="1" thickBot="1" x14ac:dyDescent="0.3">
      <c r="D42" s="91" t="s">
        <v>38</v>
      </c>
      <c r="E42" s="27">
        <v>2063706.4000000001</v>
      </c>
      <c r="F42" s="50">
        <f>1212961.64+98337.46</f>
        <v>1311299.0999999999</v>
      </c>
      <c r="G42" s="96"/>
      <c r="H42" s="51">
        <f>275954.1+8764</f>
        <v>284718.09999999998</v>
      </c>
      <c r="I42" s="51">
        <v>209938.1</v>
      </c>
      <c r="J42" s="52">
        <f>256201.1+1550</f>
        <v>257751.1</v>
      </c>
      <c r="K42" s="50">
        <v>252810.18</v>
      </c>
      <c r="L42" s="53"/>
      <c r="M42" s="53"/>
      <c r="N42" s="54"/>
      <c r="O42" s="121">
        <f>IFERROR(K42/F42,"100"%)</f>
        <v>0.19279368070945829</v>
      </c>
      <c r="P42" s="122">
        <f>IFERROR((K42/F42),"100%")</f>
        <v>0.19279368070945829</v>
      </c>
      <c r="Q42" s="122">
        <f t="shared" ref="Q42:Q44" si="3">IFERROR((M42/I42),"100%")</f>
        <v>0</v>
      </c>
      <c r="R42" s="123">
        <f t="shared" ref="R42:R44" si="4">IFERROR((N42/J42),"100%")</f>
        <v>0</v>
      </c>
      <c r="S42" s="121">
        <f>IFERROR(K42/E42,"100%")</f>
        <v>0.12250297813681248</v>
      </c>
      <c r="T42" s="122">
        <f>IFERROR(((L42+M42)/(H42+I42)),"100%")</f>
        <v>0</v>
      </c>
      <c r="U42" s="122">
        <f>IFERROR(((L42+M42+N42)/(H42+I42+J42)),"100%")</f>
        <v>0</v>
      </c>
      <c r="V42" s="123">
        <f>IFERROR(((L42+M42+N42+O42)/(H42+I42+J42+K42)),"100%")</f>
        <v>1.917930045441095E-7</v>
      </c>
      <c r="W42" s="135" t="s">
        <v>57</v>
      </c>
    </row>
    <row r="43" spans="3:30" ht="69.75" customHeight="1" x14ac:dyDescent="0.25">
      <c r="D43" s="90" t="s">
        <v>40</v>
      </c>
      <c r="E43" s="28">
        <v>501165.81</v>
      </c>
      <c r="F43" s="55">
        <f>105895+16189</f>
        <v>122084</v>
      </c>
      <c r="G43" s="97"/>
      <c r="H43" s="56">
        <v>145651</v>
      </c>
      <c r="I43" s="56">
        <v>121655</v>
      </c>
      <c r="J43" s="57">
        <f>108175.81+3600</f>
        <v>111775.81</v>
      </c>
      <c r="K43" s="55">
        <v>25506.99</v>
      </c>
      <c r="L43" s="58"/>
      <c r="M43" s="58"/>
      <c r="N43" s="59"/>
      <c r="O43" s="121">
        <f>IFERROR(K43/F43,"100"%)</f>
        <v>0.20892983519543923</v>
      </c>
      <c r="P43" s="122">
        <f>IFERROR((K43/F43),"100%")</f>
        <v>0.20892983519543923</v>
      </c>
      <c r="Q43" s="122">
        <f t="shared" si="3"/>
        <v>0</v>
      </c>
      <c r="R43" s="123">
        <f t="shared" si="4"/>
        <v>0</v>
      </c>
      <c r="S43" s="121">
        <f>IFERROR(K43/E43,"100%")</f>
        <v>5.0895311473861317E-2</v>
      </c>
      <c r="T43" s="122">
        <f t="shared" ref="T43:T44" si="5">IFERROR(((L43+M43)/(H43+I43)),"100%")</f>
        <v>0</v>
      </c>
      <c r="U43" s="122">
        <f t="shared" ref="U43:U44" si="6">IFERROR(((L43+M43+N43)/(H43+I43+J43)),"100%")</f>
        <v>0</v>
      </c>
      <c r="V43" s="123">
        <f>IFERROR(((L43+M43+N43+O43)/(H43+I43+J43+K43)),"100%")</f>
        <v>5.1640044211663607E-7</v>
      </c>
      <c r="W43" s="135" t="s">
        <v>58</v>
      </c>
    </row>
    <row r="44" spans="3:30" ht="54" customHeight="1" x14ac:dyDescent="0.25">
      <c r="D44" s="90" t="s">
        <v>39</v>
      </c>
      <c r="E44" s="28">
        <v>601131.80000000005</v>
      </c>
      <c r="F44" s="55">
        <f>106935.95+33713.55</f>
        <v>140649.5</v>
      </c>
      <c r="G44" s="97"/>
      <c r="H44" s="56">
        <v>130431.5</v>
      </c>
      <c r="I44" s="56">
        <v>177089.5</v>
      </c>
      <c r="J44" s="57">
        <f>149111.3+3850</f>
        <v>152961.29999999999</v>
      </c>
      <c r="K44" s="55">
        <v>109410.61</v>
      </c>
      <c r="L44" s="58"/>
      <c r="M44" s="58"/>
      <c r="N44" s="59"/>
      <c r="O44" s="121">
        <f>IFERROR(K44/F44,"100"%)</f>
        <v>0.77789547776565149</v>
      </c>
      <c r="P44" s="122">
        <f>IFERROR((K44/F44),"100%")</f>
        <v>0.77789547776565149</v>
      </c>
      <c r="Q44" s="122">
        <f t="shared" si="3"/>
        <v>0</v>
      </c>
      <c r="R44" s="123">
        <f t="shared" si="4"/>
        <v>0</v>
      </c>
      <c r="S44" s="121">
        <f>IFERROR(K44/E44,"100%")</f>
        <v>0.18200768949504917</v>
      </c>
      <c r="T44" s="122">
        <f t="shared" si="5"/>
        <v>0</v>
      </c>
      <c r="U44" s="122">
        <f t="shared" si="6"/>
        <v>0</v>
      </c>
      <c r="V44" s="123">
        <f>IFERROR(((L44+M44+N44+O44)/(H44+I44+J44+K44)),"100%")</f>
        <v>1.3649853579783112E-6</v>
      </c>
      <c r="W44" s="136" t="s">
        <v>59</v>
      </c>
    </row>
    <row r="45" spans="3:30" ht="1.5" customHeight="1" thickBot="1" x14ac:dyDescent="0.3">
      <c r="D45" s="30"/>
      <c r="E45" s="31"/>
      <c r="F45" s="60"/>
      <c r="G45" s="98"/>
      <c r="H45" s="61"/>
      <c r="I45" s="61"/>
      <c r="J45" s="62"/>
      <c r="K45" s="60"/>
      <c r="L45" s="63"/>
      <c r="M45" s="63"/>
      <c r="N45" s="64"/>
      <c r="O45" s="39"/>
      <c r="P45" s="40"/>
      <c r="Q45" s="40"/>
      <c r="R45" s="41"/>
      <c r="S45" s="49"/>
      <c r="T45" s="40"/>
      <c r="U45" s="40"/>
      <c r="V45" s="41"/>
      <c r="W45" s="32"/>
    </row>
    <row r="50" spans="5:16" x14ac:dyDescent="0.25">
      <c r="E50" s="129"/>
      <c r="L50" s="117"/>
      <c r="P50" s="117"/>
    </row>
    <row r="51" spans="5:16" x14ac:dyDescent="0.25">
      <c r="M51" s="117"/>
    </row>
    <row r="52" spans="5:16" x14ac:dyDescent="0.25">
      <c r="L52" s="117"/>
      <c r="N52" s="117"/>
    </row>
    <row r="53" spans="5:16" x14ac:dyDescent="0.25">
      <c r="L53" s="117"/>
      <c r="N53" s="117"/>
      <c r="P53" s="117"/>
    </row>
    <row r="54" spans="5:16" x14ac:dyDescent="0.25">
      <c r="L54" s="117"/>
    </row>
    <row r="55" spans="5:16" x14ac:dyDescent="0.25">
      <c r="L55" s="117"/>
    </row>
    <row r="56" spans="5:16" x14ac:dyDescent="0.25">
      <c r="M56" s="117"/>
    </row>
  </sheetData>
  <mergeCells count="26">
    <mergeCell ref="B11:B12"/>
    <mergeCell ref="C11:C12"/>
    <mergeCell ref="D11:F11"/>
    <mergeCell ref="G11:K11"/>
    <mergeCell ref="C33:E33"/>
    <mergeCell ref="L33:Q33"/>
    <mergeCell ref="U33:W33"/>
    <mergeCell ref="B14:F14"/>
    <mergeCell ref="D41:E41"/>
    <mergeCell ref="K39:N39"/>
    <mergeCell ref="O39:R39"/>
    <mergeCell ref="S39:V39"/>
    <mergeCell ref="D38:W38"/>
    <mergeCell ref="D39:D40"/>
    <mergeCell ref="W39:W40"/>
    <mergeCell ref="E39:E40"/>
    <mergeCell ref="F39:J39"/>
    <mergeCell ref="W11:W12"/>
    <mergeCell ref="E2:S2"/>
    <mergeCell ref="E3:S3"/>
    <mergeCell ref="E4:S4"/>
    <mergeCell ref="L11:O11"/>
    <mergeCell ref="E5:S5"/>
    <mergeCell ref="G10:V10"/>
    <mergeCell ref="P11:S11"/>
    <mergeCell ref="T11:V11"/>
  </mergeCells>
  <conditionalFormatting sqref="F41:J45">
    <cfRule type="containsBlanks" dxfId="32" priority="162">
      <formula>LEN(TRIM(F41))=0</formula>
    </cfRule>
  </conditionalFormatting>
  <conditionalFormatting sqref="H13:K24">
    <cfRule type="containsBlanks" dxfId="31" priority="172">
      <formula>LEN(TRIM(H13))=0</formula>
    </cfRule>
  </conditionalFormatting>
  <conditionalFormatting sqref="K41:N45">
    <cfRule type="containsBlanks" dxfId="30" priority="163">
      <formula>LEN(TRIM(K41))=0</formula>
    </cfRule>
  </conditionalFormatting>
  <conditionalFormatting sqref="L13">
    <cfRule type="containsBlanks" dxfId="29" priority="188">
      <formula>LEN(TRIM(L13))=0</formula>
    </cfRule>
  </conditionalFormatting>
  <conditionalFormatting sqref="L23:N24">
    <cfRule type="containsBlanks" dxfId="28" priority="92">
      <formula>LEN(TRIM(L23))=0</formula>
    </cfRule>
  </conditionalFormatting>
  <conditionalFormatting sqref="L14:O14 L15 L16:N16 L17:L18 L19:N19 L20:L21 L22:N22">
    <cfRule type="containsBlanks" dxfId="27" priority="187">
      <formula>LEN(TRIM(L14))=0</formula>
    </cfRule>
  </conditionalFormatting>
  <conditionalFormatting sqref="M13">
    <cfRule type="containsBlanks" dxfId="26" priority="91">
      <formula>LEN(TRIM(M13))=0</formula>
    </cfRule>
  </conditionalFormatting>
  <conditionalFormatting sqref="M17:N18">
    <cfRule type="containsBlanks" dxfId="25" priority="96">
      <formula>LEN(TRIM(M17))=0</formula>
    </cfRule>
  </conditionalFormatting>
  <conditionalFormatting sqref="M20:N21">
    <cfRule type="containsBlanks" dxfId="24" priority="94">
      <formula>LEN(TRIM(M20))=0</formula>
    </cfRule>
  </conditionalFormatting>
  <conditionalFormatting sqref="M15:O15">
    <cfRule type="containsBlanks" dxfId="23" priority="90">
      <formula>LEN(TRIM(M15))=0</formula>
    </cfRule>
  </conditionalFormatting>
  <conditionalFormatting sqref="N13:P13">
    <cfRule type="containsBlanks" dxfId="22" priority="117">
      <formula>LEN(TRIM(N13))=0</formula>
    </cfRule>
  </conditionalFormatting>
  <conditionalFormatting sqref="O16:O24">
    <cfRule type="containsBlanks" dxfId="21" priority="49">
      <formula>LEN(TRIM(O16))=0</formula>
    </cfRule>
  </conditionalFormatting>
  <conditionalFormatting sqref="O41:V41">
    <cfRule type="cellIs" dxfId="20" priority="152" stopIfTrue="1" operator="between">
      <formula>0.5</formula>
      <formula>0.7</formula>
    </cfRule>
    <cfRule type="containsBlanks" dxfId="19" priority="155" stopIfTrue="1">
      <formula>LEN(TRIM(O41))=0</formula>
    </cfRule>
    <cfRule type="cellIs" dxfId="18" priority="154" stopIfTrue="1" operator="greaterThanOrEqual">
      <formula>1.2</formula>
    </cfRule>
    <cfRule type="cellIs" dxfId="17" priority="153" stopIfTrue="1" operator="between">
      <formula>0.7</formula>
      <formula>1.2</formula>
    </cfRule>
    <cfRule type="cellIs" dxfId="16" priority="150" stopIfTrue="1" operator="equal">
      <formula>"100%"</formula>
    </cfRule>
    <cfRule type="cellIs" dxfId="15" priority="151" stopIfTrue="1" operator="lessThan">
      <formula>0.5</formula>
    </cfRule>
  </conditionalFormatting>
  <conditionalFormatting sqref="O45:V45">
    <cfRule type="containsBlanks" dxfId="14" priority="240">
      <formula>LEN(TRIM(O45))=0</formula>
    </cfRule>
  </conditionalFormatting>
  <conditionalFormatting sqref="P13:P24 O42:V44">
    <cfRule type="cellIs" dxfId="13" priority="5" stopIfTrue="1" operator="greaterThanOrEqual">
      <formula>1.2</formula>
    </cfRule>
    <cfRule type="cellIs" dxfId="12" priority="4" stopIfTrue="1" operator="between">
      <formula>0.7</formula>
      <formula>1.2</formula>
    </cfRule>
    <cfRule type="cellIs" dxfId="11" priority="3" stopIfTrue="1" operator="between">
      <formula>0.5</formula>
      <formula>0.7</formula>
    </cfRule>
    <cfRule type="cellIs" dxfId="10" priority="2" stopIfTrue="1" operator="lessThan">
      <formula>0.5</formula>
    </cfRule>
    <cfRule type="containsBlanks" dxfId="9" priority="6" stopIfTrue="1">
      <formula>LEN(TRIM(O13))=0</formula>
    </cfRule>
    <cfRule type="cellIs" dxfId="8" priority="1" stopIfTrue="1" operator="equal">
      <formula>"100%"</formula>
    </cfRule>
  </conditionalFormatting>
  <conditionalFormatting sqref="Q13:V24">
    <cfRule type="containsBlanks" dxfId="7" priority="164">
      <formula>LEN(TRIM(Q13))=0</formula>
    </cfRule>
    <cfRule type="cellIs" dxfId="6" priority="165" stopIfTrue="1" operator="equal">
      <formula>"100%"</formula>
    </cfRule>
    <cfRule type="cellIs" dxfId="5" priority="166" stopIfTrue="1" operator="lessThan">
      <formula>0.5</formula>
    </cfRule>
    <cfRule type="cellIs" dxfId="4" priority="167" stopIfTrue="1" operator="between">
      <formula>0.5</formula>
      <formula>0.7</formula>
    </cfRule>
    <cfRule type="cellIs" dxfId="3" priority="168" stopIfTrue="1" operator="between">
      <formula>0.7</formula>
      <formula>1.2</formula>
    </cfRule>
    <cfRule type="cellIs" dxfId="2" priority="169" stopIfTrue="1" operator="greaterThanOrEqual">
      <formula>1.2</formula>
    </cfRule>
    <cfRule type="containsBlanks" dxfId="1" priority="170" stopIfTrue="1">
      <formula>LEN(TRIM(Q13))=0</formula>
    </cfRule>
  </conditionalFormatting>
  <conditionalFormatting sqref="S41:V41">
    <cfRule type="containsBlanks" dxfId="0" priority="149">
      <formula>LEN(TRIM(S41))=0</formula>
    </cfRule>
  </conditionalFormatting>
  <pageMargins left="0.31496062992125984" right="0.31496062992125984" top="0.31496062992125984" bottom="0.31496062992125984" header="0.31496062992125984" footer="0.31496062992125984"/>
  <pageSetup scale="45" orientation="landscape" r:id="rId1"/>
  <ignoredErrors>
    <ignoredError sqref="G15:G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48" t="s">
        <v>27</v>
      </c>
    </row>
    <row r="3" spans="1:2" ht="120" customHeight="1" x14ac:dyDescent="0.25">
      <c r="A3" s="198" t="s">
        <v>26</v>
      </c>
      <c r="B3" s="198"/>
    </row>
    <row r="5" spans="1:2" ht="45" x14ac:dyDescent="0.25">
      <c r="A5" s="33"/>
      <c r="B5" s="47" t="s">
        <v>24</v>
      </c>
    </row>
    <row r="6" spans="1:2" ht="60" x14ac:dyDescent="0.25">
      <c r="A6" s="34"/>
      <c r="B6" s="47" t="s">
        <v>25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E1 2024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2024-04-08T15:11:46Z</cp:lastPrinted>
  <dcterms:created xsi:type="dcterms:W3CDTF">2020-03-29T15:30:51Z</dcterms:created>
  <dcterms:modified xsi:type="dcterms:W3CDTF">2024-05-13T20:24:27Z</dcterms:modified>
  <cp:category/>
  <cp:contentStatus/>
</cp:coreProperties>
</file>