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VINCULACÓN\Desktop\Dir.Fin. Vinculación\INFORMES LEY DE DISCIPLINA FINANCIERA\Marco Normativo LDF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490" windowHeight="7755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7" i="6" l="1"/>
  <c r="D137" i="6"/>
  <c r="E137" i="6"/>
  <c r="F137" i="6"/>
  <c r="B137" i="6"/>
  <c r="C62" i="6"/>
  <c r="D62" i="6"/>
  <c r="E62" i="6"/>
  <c r="F62" i="6"/>
  <c r="B62" i="6"/>
  <c r="B8" i="10"/>
  <c r="C6" i="23"/>
  <c r="C7" i="23" s="1"/>
  <c r="B9" i="1"/>
  <c r="H25" i="23"/>
  <c r="G25" i="23"/>
  <c r="F25" i="23"/>
  <c r="E25" i="23"/>
  <c r="D25" i="23"/>
  <c r="G30" i="9"/>
  <c r="G31" i="9"/>
  <c r="G29" i="9"/>
  <c r="G26" i="9"/>
  <c r="G27" i="9"/>
  <c r="U19" i="27" s="1"/>
  <c r="G25" i="9"/>
  <c r="G23" i="9"/>
  <c r="G22" i="9"/>
  <c r="G19" i="9"/>
  <c r="G18" i="9"/>
  <c r="G16" i="9" s="1"/>
  <c r="U9" i="27" s="1"/>
  <c r="G17" i="9"/>
  <c r="G14" i="9"/>
  <c r="G15" i="9"/>
  <c r="U8" i="27" s="1"/>
  <c r="G13" i="9"/>
  <c r="U6" i="27" s="1"/>
  <c r="G11" i="9"/>
  <c r="G10" i="9"/>
  <c r="G73" i="8"/>
  <c r="G74" i="8"/>
  <c r="U66" i="26" s="1"/>
  <c r="G75" i="8"/>
  <c r="G72" i="8"/>
  <c r="G71" i="8" s="1"/>
  <c r="U63" i="26" s="1"/>
  <c r="G63" i="8"/>
  <c r="G64" i="8"/>
  <c r="U56" i="26" s="1"/>
  <c r="G65" i="8"/>
  <c r="G66" i="8"/>
  <c r="U58" i="26" s="1"/>
  <c r="G67" i="8"/>
  <c r="G68" i="8"/>
  <c r="G69" i="8"/>
  <c r="G70" i="8"/>
  <c r="G62" i="8"/>
  <c r="G55" i="8"/>
  <c r="G56" i="8"/>
  <c r="G57" i="8"/>
  <c r="G58" i="8"/>
  <c r="U50" i="26" s="1"/>
  <c r="G59" i="8"/>
  <c r="G60" i="8"/>
  <c r="G54" i="8"/>
  <c r="G46" i="8"/>
  <c r="G47" i="8"/>
  <c r="G48" i="8"/>
  <c r="G49" i="8"/>
  <c r="G50" i="8"/>
  <c r="U42" i="26" s="1"/>
  <c r="G51" i="8"/>
  <c r="G52" i="8"/>
  <c r="G45" i="8"/>
  <c r="G39" i="8"/>
  <c r="G40" i="8"/>
  <c r="G37" i="8" s="1"/>
  <c r="U30" i="26" s="1"/>
  <c r="G41" i="8"/>
  <c r="G38" i="8"/>
  <c r="G11" i="8"/>
  <c r="G12" i="8"/>
  <c r="G13" i="8"/>
  <c r="G14" i="8"/>
  <c r="G15" i="8"/>
  <c r="G16" i="8"/>
  <c r="G10" i="8" s="1"/>
  <c r="G17" i="8"/>
  <c r="G18" i="8"/>
  <c r="G20" i="8"/>
  <c r="G21" i="8"/>
  <c r="G22" i="8"/>
  <c r="G23" i="8"/>
  <c r="G24" i="8"/>
  <c r="G19" i="8" s="1"/>
  <c r="U12" i="26" s="1"/>
  <c r="G25" i="8"/>
  <c r="G26" i="8"/>
  <c r="G28" i="8"/>
  <c r="G29" i="8"/>
  <c r="G30" i="8"/>
  <c r="G31" i="8"/>
  <c r="G32" i="8"/>
  <c r="G27" i="8" s="1"/>
  <c r="U20" i="26" s="1"/>
  <c r="G33" i="8"/>
  <c r="G34" i="8"/>
  <c r="G35" i="8"/>
  <c r="G36" i="8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17" i="7"/>
  <c r="G10" i="7"/>
  <c r="B10" i="6"/>
  <c r="B18" i="6"/>
  <c r="B9" i="6" s="1"/>
  <c r="B28" i="6"/>
  <c r="B38" i="6"/>
  <c r="B48" i="6"/>
  <c r="B58" i="6"/>
  <c r="B71" i="6"/>
  <c r="B75" i="6"/>
  <c r="G152" i="6"/>
  <c r="G153" i="6"/>
  <c r="G154" i="6"/>
  <c r="G155" i="6"/>
  <c r="G156" i="6"/>
  <c r="G157" i="6"/>
  <c r="G151" i="6"/>
  <c r="G148" i="6"/>
  <c r="G149" i="6"/>
  <c r="G147" i="6"/>
  <c r="G139" i="6"/>
  <c r="G140" i="6"/>
  <c r="G141" i="6"/>
  <c r="G142" i="6"/>
  <c r="G143" i="6"/>
  <c r="G144" i="6"/>
  <c r="G145" i="6"/>
  <c r="G138" i="6"/>
  <c r="G137" i="6" s="1"/>
  <c r="U129" i="24" s="1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2" i="6"/>
  <c r="G64" i="6"/>
  <c r="G65" i="6"/>
  <c r="G66" i="6"/>
  <c r="G67" i="6"/>
  <c r="G68" i="6"/>
  <c r="G69" i="6"/>
  <c r="G70" i="6"/>
  <c r="G63" i="6"/>
  <c r="G62" i="6" s="1"/>
  <c r="G60" i="6"/>
  <c r="G61" i="6"/>
  <c r="G59" i="6"/>
  <c r="G50" i="6"/>
  <c r="G51" i="6"/>
  <c r="G52" i="6"/>
  <c r="G53" i="6"/>
  <c r="G54" i="6"/>
  <c r="G55" i="6"/>
  <c r="G56" i="6"/>
  <c r="G57" i="6"/>
  <c r="G49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5" i="6"/>
  <c r="G26" i="6"/>
  <c r="G27" i="6"/>
  <c r="G19" i="6"/>
  <c r="G18" i="6" s="1"/>
  <c r="G11" i="6"/>
  <c r="B7" i="13"/>
  <c r="P2" i="31" s="1"/>
  <c r="G12" i="6"/>
  <c r="G13" i="6"/>
  <c r="G14" i="6"/>
  <c r="G15" i="6"/>
  <c r="G16" i="6"/>
  <c r="G17" i="6"/>
  <c r="G10" i="6"/>
  <c r="G9" i="5"/>
  <c r="G10" i="5"/>
  <c r="G11" i="5"/>
  <c r="G12" i="5"/>
  <c r="G13" i="5"/>
  <c r="G14" i="5"/>
  <c r="G15" i="5"/>
  <c r="G17" i="5"/>
  <c r="G18" i="5"/>
  <c r="G19" i="5"/>
  <c r="G20" i="5"/>
  <c r="G21" i="5"/>
  <c r="G22" i="5"/>
  <c r="G23" i="5"/>
  <c r="G24" i="5"/>
  <c r="G25" i="5"/>
  <c r="G26" i="5"/>
  <c r="G27" i="5"/>
  <c r="G16" i="5"/>
  <c r="G29" i="5"/>
  <c r="G30" i="5"/>
  <c r="G31" i="5"/>
  <c r="G32" i="5"/>
  <c r="G33" i="5"/>
  <c r="G28" i="5"/>
  <c r="G34" i="5"/>
  <c r="G36" i="5"/>
  <c r="G35" i="5" s="1"/>
  <c r="G38" i="5"/>
  <c r="G37" i="5" s="1"/>
  <c r="U31" i="20" s="1"/>
  <c r="G39" i="5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C29" i="13" s="1"/>
  <c r="Q22" i="31" s="1"/>
  <c r="Q12" i="31"/>
  <c r="D18" i="13"/>
  <c r="R12" i="31"/>
  <c r="E18" i="13"/>
  <c r="S12" i="31"/>
  <c r="F18" i="13"/>
  <c r="T12" i="31"/>
  <c r="G18" i="13"/>
  <c r="G29" i="13" s="1"/>
  <c r="U22" i="31" s="1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D7" i="13"/>
  <c r="R2" i="31" s="1"/>
  <c r="E7" i="13"/>
  <c r="S2" i="31" s="1"/>
  <c r="E29" i="13"/>
  <c r="S22" i="31" s="1"/>
  <c r="F7" i="13"/>
  <c r="F29" i="13" s="1"/>
  <c r="T22" i="31" s="1"/>
  <c r="G7" i="13"/>
  <c r="U2" i="31"/>
  <c r="Q2" i="31"/>
  <c r="T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D31" i="12" s="1"/>
  <c r="R23" i="30" s="1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P2" i="30" s="1"/>
  <c r="B31" i="12"/>
  <c r="P23" i="30" s="1"/>
  <c r="C7" i="12"/>
  <c r="C31" i="12" s="1"/>
  <c r="Q23" i="30" s="1"/>
  <c r="D7" i="12"/>
  <c r="E7" i="12"/>
  <c r="E31" i="12" s="1"/>
  <c r="S23" i="30" s="1"/>
  <c r="F7" i="12"/>
  <c r="F31" i="12"/>
  <c r="T23" i="30" s="1"/>
  <c r="G7" i="12"/>
  <c r="U2" i="30" s="1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T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B30" i="11"/>
  <c r="P22" i="29" s="1"/>
  <c r="C8" i="11"/>
  <c r="Q2" i="29" s="1"/>
  <c r="D8" i="11"/>
  <c r="D30" i="11"/>
  <c r="R22" i="29"/>
  <c r="E8" i="11"/>
  <c r="E30" i="11" s="1"/>
  <c r="S22" i="29" s="1"/>
  <c r="F8" i="11"/>
  <c r="F30" i="11"/>
  <c r="T22" i="29" s="1"/>
  <c r="G8" i="11"/>
  <c r="U2" i="29" s="1"/>
  <c r="G30" i="11"/>
  <c r="U22" i="29"/>
  <c r="R2" i="29"/>
  <c r="T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C32" i="10" s="1"/>
  <c r="Q23" i="28" s="1"/>
  <c r="Q21" i="28"/>
  <c r="D29" i="10"/>
  <c r="R21" i="28"/>
  <c r="E29" i="10"/>
  <c r="S21" i="28"/>
  <c r="F29" i="10"/>
  <c r="T21" i="28"/>
  <c r="G29" i="10"/>
  <c r="G32" i="10" s="1"/>
  <c r="U23" i="28" s="1"/>
  <c r="U21" i="28"/>
  <c r="Q22" i="28"/>
  <c r="R22" i="28"/>
  <c r="S22" i="28"/>
  <c r="T22" i="28"/>
  <c r="U22" i="28"/>
  <c r="D32" i="10"/>
  <c r="R23" i="28" s="1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/>
  <c r="P22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9" i="9" s="1"/>
  <c r="Q2" i="27" s="1"/>
  <c r="C16" i="9"/>
  <c r="D12" i="9"/>
  <c r="R5" i="27" s="1"/>
  <c r="D16" i="9"/>
  <c r="D9" i="9"/>
  <c r="R2" i="27" s="1"/>
  <c r="E12" i="9"/>
  <c r="E9" i="9" s="1"/>
  <c r="S2" i="27" s="1"/>
  <c r="E16" i="9"/>
  <c r="F12" i="9"/>
  <c r="T5" i="27" s="1"/>
  <c r="F16" i="9"/>
  <c r="F9" i="9"/>
  <c r="T2" i="27" s="1"/>
  <c r="G12" i="9"/>
  <c r="G9" i="9" s="1"/>
  <c r="U2" i="27" s="1"/>
  <c r="Q3" i="27"/>
  <c r="R3" i="27"/>
  <c r="S3" i="27"/>
  <c r="T3" i="27"/>
  <c r="U3" i="27"/>
  <c r="Q4" i="27"/>
  <c r="R4" i="27"/>
  <c r="S4" i="27"/>
  <c r="T4" i="27"/>
  <c r="U4" i="27"/>
  <c r="Q5" i="27"/>
  <c r="S5" i="27"/>
  <c r="Q6" i="27"/>
  <c r="R6" i="27"/>
  <c r="S6" i="27"/>
  <c r="T6" i="27"/>
  <c r="Q7" i="27"/>
  <c r="R7" i="27"/>
  <c r="S7" i="27"/>
  <c r="T7" i="27"/>
  <c r="U7" i="27"/>
  <c r="Q8" i="27"/>
  <c r="R8" i="27"/>
  <c r="S8" i="27"/>
  <c r="T8" i="27"/>
  <c r="Q9" i="27"/>
  <c r="R9" i="27"/>
  <c r="S9" i="27"/>
  <c r="T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Q16" i="27" s="1"/>
  <c r="C28" i="9"/>
  <c r="D24" i="9"/>
  <c r="D28" i="9"/>
  <c r="R20" i="27" s="1"/>
  <c r="D21" i="9"/>
  <c r="R13" i="27" s="1"/>
  <c r="E24" i="9"/>
  <c r="E21" i="9" s="1"/>
  <c r="E28" i="9"/>
  <c r="F24" i="9"/>
  <c r="T16" i="27" s="1"/>
  <c r="F28" i="9"/>
  <c r="F21" i="9"/>
  <c r="T13" i="27" s="1"/>
  <c r="G24" i="9"/>
  <c r="G21" i="9" s="1"/>
  <c r="G28" i="9"/>
  <c r="Q14" i="27"/>
  <c r="R14" i="27"/>
  <c r="S14" i="27"/>
  <c r="T14" i="27"/>
  <c r="U14" i="27"/>
  <c r="Q15" i="27"/>
  <c r="R15" i="27"/>
  <c r="S15" i="27"/>
  <c r="T15" i="27"/>
  <c r="U15" i="27"/>
  <c r="R16" i="27"/>
  <c r="S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Q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D33" i="9"/>
  <c r="R24" i="27" s="1"/>
  <c r="P3" i="27"/>
  <c r="P4" i="27"/>
  <c r="B12" i="9"/>
  <c r="P5" i="27" s="1"/>
  <c r="P6" i="27"/>
  <c r="P7" i="27"/>
  <c r="P8" i="27"/>
  <c r="B16" i="9"/>
  <c r="P9" i="27"/>
  <c r="P10" i="27"/>
  <c r="P11" i="27"/>
  <c r="P12" i="27"/>
  <c r="B24" i="9"/>
  <c r="B28" i="9"/>
  <c r="B21" i="9"/>
  <c r="P13" i="27" s="1"/>
  <c r="P14" i="27"/>
  <c r="P15" i="27"/>
  <c r="P16" i="27"/>
  <c r="P17" i="27"/>
  <c r="P18" i="27"/>
  <c r="P19" i="27"/>
  <c r="P20" i="27"/>
  <c r="P21" i="27"/>
  <c r="P22" i="27"/>
  <c r="P23" i="27"/>
  <c r="B9" i="9"/>
  <c r="P2" i="27"/>
  <c r="A5" i="27"/>
  <c r="A4" i="27"/>
  <c r="A3" i="27"/>
  <c r="A2" i="27"/>
  <c r="C10" i="8"/>
  <c r="Q3" i="26" s="1"/>
  <c r="C19" i="8"/>
  <c r="C27" i="8"/>
  <c r="Q20" i="26" s="1"/>
  <c r="C37" i="8"/>
  <c r="Q30" i="26" s="1"/>
  <c r="C9" i="8"/>
  <c r="Q2" i="26" s="1"/>
  <c r="D10" i="8"/>
  <c r="R3" i="26" s="1"/>
  <c r="D19" i="8"/>
  <c r="D27" i="8"/>
  <c r="D37" i="8"/>
  <c r="E10" i="8"/>
  <c r="E9" i="8" s="1"/>
  <c r="S2" i="26" s="1"/>
  <c r="E19" i="8"/>
  <c r="S12" i="26" s="1"/>
  <c r="E27" i="8"/>
  <c r="S20" i="26" s="1"/>
  <c r="E37" i="8"/>
  <c r="F10" i="8"/>
  <c r="F19" i="8"/>
  <c r="T12" i="26" s="1"/>
  <c r="F27" i="8"/>
  <c r="T20" i="26" s="1"/>
  <c r="F37" i="8"/>
  <c r="F9" i="8"/>
  <c r="T2" i="26" s="1"/>
  <c r="S3" i="26"/>
  <c r="T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R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R30" i="26"/>
  <c r="S30" i="26"/>
  <c r="T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Q36" i="26" s="1"/>
  <c r="C53" i="8"/>
  <c r="C61" i="8"/>
  <c r="C71" i="8"/>
  <c r="C43" i="8"/>
  <c r="Q35" i="26" s="1"/>
  <c r="D44" i="8"/>
  <c r="D53" i="8"/>
  <c r="D61" i="8"/>
  <c r="D71" i="8"/>
  <c r="R63" i="26" s="1"/>
  <c r="D43" i="8"/>
  <c r="R35" i="26" s="1"/>
  <c r="E44" i="8"/>
  <c r="S36" i="26" s="1"/>
  <c r="E53" i="8"/>
  <c r="E61" i="8"/>
  <c r="E71" i="8"/>
  <c r="F44" i="8"/>
  <c r="F43" i="8" s="1"/>
  <c r="F53" i="8"/>
  <c r="T45" i="26" s="1"/>
  <c r="F61" i="8"/>
  <c r="T53" i="26" s="1"/>
  <c r="F71" i="8"/>
  <c r="G44" i="8"/>
  <c r="G53" i="8"/>
  <c r="G43" i="8" s="1"/>
  <c r="G61" i="8"/>
  <c r="U53" i="26" s="1"/>
  <c r="R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Q57" i="26"/>
  <c r="R57" i="26"/>
  <c r="S57" i="26"/>
  <c r="T57" i="26"/>
  <c r="U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S63" i="26"/>
  <c r="T63" i="26"/>
  <c r="Q64" i="26"/>
  <c r="R64" i="26"/>
  <c r="S64" i="26"/>
  <c r="T64" i="26"/>
  <c r="Q65" i="26"/>
  <c r="R65" i="26"/>
  <c r="S65" i="26"/>
  <c r="T65" i="26"/>
  <c r="U65" i="26"/>
  <c r="Q66" i="26"/>
  <c r="R66" i="26"/>
  <c r="S66" i="26"/>
  <c r="T66" i="26"/>
  <c r="Q67" i="26"/>
  <c r="R67" i="26"/>
  <c r="S67" i="26"/>
  <c r="T67" i="26"/>
  <c r="U67" i="26"/>
  <c r="B44" i="8"/>
  <c r="B53" i="8"/>
  <c r="B61" i="8"/>
  <c r="B43" i="8" s="1"/>
  <c r="B71" i="8"/>
  <c r="P63" i="26" s="1"/>
  <c r="B10" i="8"/>
  <c r="B9" i="8" s="1"/>
  <c r="P2" i="26" s="1"/>
  <c r="B19" i="8"/>
  <c r="B27" i="8"/>
  <c r="P20" i="26" s="1"/>
  <c r="B37" i="8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29" i="7" s="1"/>
  <c r="U4" i="25" s="1"/>
  <c r="G19" i="7"/>
  <c r="F9" i="7"/>
  <c r="F29" i="7" s="1"/>
  <c r="T4" i="25" s="1"/>
  <c r="F19" i="7"/>
  <c r="E9" i="7"/>
  <c r="E19" i="7"/>
  <c r="S3" i="25"/>
  <c r="D9" i="7"/>
  <c r="D29" i="7" s="1"/>
  <c r="R4" i="25" s="1"/>
  <c r="D19" i="7"/>
  <c r="R3" i="25"/>
  <c r="C9" i="7"/>
  <c r="C29" i="7" s="1"/>
  <c r="Q4" i="25" s="1"/>
  <c r="C19" i="7"/>
  <c r="B9" i="7"/>
  <c r="B19" i="7"/>
  <c r="P3" i="25" s="1"/>
  <c r="B29" i="7"/>
  <c r="P4" i="25" s="1"/>
  <c r="U3" i="25"/>
  <c r="T3" i="25"/>
  <c r="Q3" i="25"/>
  <c r="R2" i="25"/>
  <c r="A3" i="25"/>
  <c r="A4" i="25"/>
  <c r="A2" i="25"/>
  <c r="A87" i="24"/>
  <c r="C85" i="6"/>
  <c r="Q77" i="24" s="1"/>
  <c r="C93" i="6"/>
  <c r="C103" i="6"/>
  <c r="C113" i="6"/>
  <c r="C84" i="6" s="1"/>
  <c r="Q76" i="24" s="1"/>
  <c r="C123" i="6"/>
  <c r="Q115" i="24" s="1"/>
  <c r="C133" i="6"/>
  <c r="Q125" i="24" s="1"/>
  <c r="C146" i="6"/>
  <c r="Q138" i="24" s="1"/>
  <c r="C150" i="6"/>
  <c r="D85" i="6"/>
  <c r="D93" i="6"/>
  <c r="D84" i="6" s="1"/>
  <c r="R76" i="24" s="1"/>
  <c r="D103" i="6"/>
  <c r="R95" i="24" s="1"/>
  <c r="D113" i="6"/>
  <c r="D123" i="6"/>
  <c r="R115" i="24" s="1"/>
  <c r="D133" i="6"/>
  <c r="D146" i="6"/>
  <c r="D150" i="6"/>
  <c r="E85" i="6"/>
  <c r="S77" i="24" s="1"/>
  <c r="E93" i="6"/>
  <c r="E103" i="6"/>
  <c r="E113" i="6"/>
  <c r="E123" i="6"/>
  <c r="S115" i="24" s="1"/>
  <c r="E133" i="6"/>
  <c r="E146" i="6"/>
  <c r="E150" i="6"/>
  <c r="S142" i="24" s="1"/>
  <c r="E84" i="6"/>
  <c r="S76" i="24" s="1"/>
  <c r="F85" i="6"/>
  <c r="T77" i="24" s="1"/>
  <c r="F93" i="6"/>
  <c r="T85" i="24" s="1"/>
  <c r="F103" i="6"/>
  <c r="F113" i="6"/>
  <c r="F123" i="6"/>
  <c r="F133" i="6"/>
  <c r="T125" i="24" s="1"/>
  <c r="F146" i="6"/>
  <c r="F150" i="6"/>
  <c r="T142" i="24" s="1"/>
  <c r="G85" i="6"/>
  <c r="G93" i="6"/>
  <c r="G103" i="6"/>
  <c r="G113" i="6"/>
  <c r="G123" i="6"/>
  <c r="U115" i="24" s="1"/>
  <c r="G133" i="6"/>
  <c r="G146" i="6"/>
  <c r="U138" i="24" s="1"/>
  <c r="G150" i="6"/>
  <c r="R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T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R125" i="24"/>
  <c r="S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R138" i="24"/>
  <c r="S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D10" i="6"/>
  <c r="D18" i="6"/>
  <c r="D28" i="6"/>
  <c r="R21" i="24" s="1"/>
  <c r="D38" i="6"/>
  <c r="D48" i="6"/>
  <c r="D58" i="6"/>
  <c r="D71" i="6"/>
  <c r="D75" i="6"/>
  <c r="E10" i="6"/>
  <c r="E18" i="6"/>
  <c r="E9" i="6" s="1"/>
  <c r="E28" i="6"/>
  <c r="E38" i="6"/>
  <c r="E48" i="6"/>
  <c r="E58" i="6"/>
  <c r="E71" i="6"/>
  <c r="E75" i="6"/>
  <c r="S68" i="24" s="1"/>
  <c r="F10" i="6"/>
  <c r="F18" i="6"/>
  <c r="F28" i="6"/>
  <c r="F38" i="6"/>
  <c r="F9" i="6" s="1"/>
  <c r="F48" i="6"/>
  <c r="T41" i="24" s="1"/>
  <c r="F58" i="6"/>
  <c r="F71" i="6"/>
  <c r="F75" i="6"/>
  <c r="G28" i="6"/>
  <c r="G38" i="6"/>
  <c r="U31" i="24" s="1"/>
  <c r="G48" i="6"/>
  <c r="G58" i="6"/>
  <c r="G71" i="6"/>
  <c r="G75" i="6"/>
  <c r="B85" i="6"/>
  <c r="P77" i="24" s="1"/>
  <c r="B93" i="6"/>
  <c r="B103" i="6"/>
  <c r="P95" i="24" s="1"/>
  <c r="B113" i="6"/>
  <c r="B123" i="6"/>
  <c r="P115" i="24" s="1"/>
  <c r="B133" i="6"/>
  <c r="B146" i="6"/>
  <c r="B150" i="6"/>
  <c r="P142" i="24" s="1"/>
  <c r="B84" i="6"/>
  <c r="P76" i="24" s="1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30" i="20"/>
  <c r="U32" i="20"/>
  <c r="U33" i="20"/>
  <c r="G46" i="5"/>
  <c r="U38" i="20" s="1"/>
  <c r="G47" i="5"/>
  <c r="U39" i="20" s="1"/>
  <c r="G48" i="5"/>
  <c r="U40" i="20" s="1"/>
  <c r="G49" i="5"/>
  <c r="U41" i="20" s="1"/>
  <c r="G50" i="5"/>
  <c r="G51" i="5"/>
  <c r="G52" i="5"/>
  <c r="G53" i="5"/>
  <c r="U42" i="20"/>
  <c r="U43" i="20"/>
  <c r="U44" i="20"/>
  <c r="G55" i="5"/>
  <c r="G56" i="5"/>
  <c r="G57" i="5"/>
  <c r="G58" i="5"/>
  <c r="G54" i="5"/>
  <c r="U46" i="20"/>
  <c r="U47" i="20"/>
  <c r="U48" i="20"/>
  <c r="U49" i="20"/>
  <c r="U50" i="20"/>
  <c r="G60" i="5"/>
  <c r="G61" i="5"/>
  <c r="G59" i="5"/>
  <c r="U51" i="20"/>
  <c r="U52" i="20"/>
  <c r="U53" i="20"/>
  <c r="G62" i="5"/>
  <c r="U54" i="20" s="1"/>
  <c r="G63" i="5"/>
  <c r="U55" i="20"/>
  <c r="G68" i="5"/>
  <c r="G67" i="5" s="1"/>
  <c r="U57" i="20" s="1"/>
  <c r="G73" i="5"/>
  <c r="U60" i="20" s="1"/>
  <c r="G74" i="5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E41" i="5" s="1"/>
  <c r="S22" i="20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 s="1"/>
  <c r="D35" i="5"/>
  <c r="R29" i="20" s="1"/>
  <c r="E35" i="5"/>
  <c r="S29" i="20"/>
  <c r="F35" i="5"/>
  <c r="T29" i="20" s="1"/>
  <c r="Q30" i="20"/>
  <c r="R30" i="20"/>
  <c r="S30" i="20"/>
  <c r="T30" i="20"/>
  <c r="C37" i="5"/>
  <c r="Q31" i="20"/>
  <c r="D37" i="5"/>
  <c r="R31" i="20" s="1"/>
  <c r="E37" i="5"/>
  <c r="S31" i="20" s="1"/>
  <c r="F37" i="5"/>
  <c r="T31" i="20" s="1"/>
  <c r="Q32" i="20"/>
  <c r="R32" i="20"/>
  <c r="S32" i="20"/>
  <c r="T32" i="20"/>
  <c r="Q33" i="20"/>
  <c r="R33" i="20"/>
  <c r="S33" i="20"/>
  <c r="T33" i="20"/>
  <c r="C41" i="5"/>
  <c r="Q34" i="20"/>
  <c r="D41" i="5"/>
  <c r="R34" i="20" s="1"/>
  <c r="C45" i="5"/>
  <c r="Q37" i="20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 s="1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 s="1"/>
  <c r="E65" i="5"/>
  <c r="S56" i="20" s="1"/>
  <c r="F65" i="5"/>
  <c r="T56" i="20" s="1"/>
  <c r="C67" i="5"/>
  <c r="Q57" i="20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/>
  <c r="F75" i="5"/>
  <c r="T62" i="20" s="1"/>
  <c r="P61" i="20"/>
  <c r="B75" i="5"/>
  <c r="P62" i="20" s="1"/>
  <c r="P60" i="20"/>
  <c r="P58" i="20"/>
  <c r="B67" i="5"/>
  <c r="P57" i="20" s="1"/>
  <c r="B45" i="5"/>
  <c r="B65" i="5" s="1"/>
  <c r="P56" i="20" s="1"/>
  <c r="B54" i="5"/>
  <c r="B59" i="5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41" i="5" s="1"/>
  <c r="P34" i="20" s="1"/>
  <c r="B28" i="5"/>
  <c r="P22" i="20" s="1"/>
  <c r="B35" i="5"/>
  <c r="B37" i="5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1"/>
  <c r="F19" i="1"/>
  <c r="D20" i="23"/>
  <c r="B6" i="1" s="1"/>
  <c r="F18" i="23"/>
  <c r="K6" i="3" s="1"/>
  <c r="E18" i="23"/>
  <c r="J6" i="3" s="1"/>
  <c r="D18" i="23"/>
  <c r="I6" i="3"/>
  <c r="F6" i="1"/>
  <c r="E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 s="1"/>
  <c r="H23" i="23"/>
  <c r="F6" i="11" s="1"/>
  <c r="G23" i="23"/>
  <c r="E6" i="11" s="1"/>
  <c r="F23" i="23"/>
  <c r="D6" i="10" s="1"/>
  <c r="D6" i="11"/>
  <c r="E23" i="23"/>
  <c r="C6" i="11" s="1"/>
  <c r="E6" i="10"/>
  <c r="B6" i="10"/>
  <c r="G5" i="13"/>
  <c r="G5" i="12"/>
  <c r="C11" i="23"/>
  <c r="A2" i="13" s="1"/>
  <c r="A2" i="10"/>
  <c r="A2" i="14"/>
  <c r="A5" i="9"/>
  <c r="A5" i="8"/>
  <c r="A5" i="7"/>
  <c r="A5" i="6"/>
  <c r="A4" i="5"/>
  <c r="A4" i="4"/>
  <c r="A4" i="3"/>
  <c r="A4" i="2"/>
  <c r="A4" i="1"/>
  <c r="K15" i="3"/>
  <c r="K14" i="3" s="1"/>
  <c r="Y4" i="17" s="1"/>
  <c r="K16" i="3"/>
  <c r="K17" i="3"/>
  <c r="K18" i="3"/>
  <c r="J14" i="3"/>
  <c r="X4" i="17"/>
  <c r="I14" i="3"/>
  <c r="I8" i="3"/>
  <c r="I20" i="3" s="1"/>
  <c r="W5" i="17" s="1"/>
  <c r="H14" i="3"/>
  <c r="G14" i="3"/>
  <c r="E14" i="3"/>
  <c r="E20" i="3" s="1"/>
  <c r="S5" i="17" s="1"/>
  <c r="K9" i="3"/>
  <c r="K8" i="3" s="1"/>
  <c r="K10" i="3"/>
  <c r="K11" i="3"/>
  <c r="K12" i="3"/>
  <c r="J8" i="3"/>
  <c r="H8" i="3"/>
  <c r="G8" i="3"/>
  <c r="G20" i="3" s="1"/>
  <c r="U5" i="17" s="1"/>
  <c r="E8" i="3"/>
  <c r="F41" i="2"/>
  <c r="E41" i="2"/>
  <c r="S17" i="16" s="1"/>
  <c r="D41" i="2"/>
  <c r="R17" i="16" s="1"/>
  <c r="C41" i="2"/>
  <c r="H27" i="2"/>
  <c r="G27" i="2"/>
  <c r="U15" i="16"/>
  <c r="F27" i="2"/>
  <c r="E27" i="2"/>
  <c r="D27" i="2"/>
  <c r="C27" i="2"/>
  <c r="Q15" i="16" s="1"/>
  <c r="B41" i="2"/>
  <c r="B27" i="2"/>
  <c r="H22" i="2"/>
  <c r="G22" i="2"/>
  <c r="U14" i="16"/>
  <c r="F22" i="2"/>
  <c r="E22" i="2"/>
  <c r="D22" i="2"/>
  <c r="C22" i="2"/>
  <c r="B22" i="2"/>
  <c r="J20" i="3"/>
  <c r="X5" i="17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B64" i="4"/>
  <c r="P33" i="18" s="1"/>
  <c r="B63" i="4"/>
  <c r="B55" i="4"/>
  <c r="B53" i="4"/>
  <c r="B49" i="4"/>
  <c r="B48" i="4"/>
  <c r="B37" i="4"/>
  <c r="P19" i="18" s="1"/>
  <c r="B44" i="4"/>
  <c r="B29" i="4"/>
  <c r="B17" i="4"/>
  <c r="B13" i="4"/>
  <c r="B57" i="4"/>
  <c r="B59" i="4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2" i="18"/>
  <c r="P30" i="18"/>
  <c r="P27" i="18"/>
  <c r="P28" i="18"/>
  <c r="P29" i="18"/>
  <c r="P26" i="18"/>
  <c r="P20" i="18"/>
  <c r="P21" i="18"/>
  <c r="P22" i="18"/>
  <c r="P23" i="18"/>
  <c r="P24" i="18"/>
  <c r="P16" i="18"/>
  <c r="P17" i="18"/>
  <c r="P15" i="18"/>
  <c r="P7" i="18"/>
  <c r="P8" i="18"/>
  <c r="P6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47" i="1" s="1"/>
  <c r="Q95" i="15" s="1"/>
  <c r="F23" i="1"/>
  <c r="Q71" i="15" s="1"/>
  <c r="F27" i="1"/>
  <c r="Q76" i="15" s="1"/>
  <c r="F31" i="1"/>
  <c r="F38" i="1"/>
  <c r="F42" i="1"/>
  <c r="F63" i="1"/>
  <c r="Q106" i="15"/>
  <c r="Q107" i="15"/>
  <c r="Q108" i="15"/>
  <c r="Q109" i="15"/>
  <c r="F68" i="1"/>
  <c r="Q110" i="15" s="1"/>
  <c r="Q111" i="15"/>
  <c r="Q112" i="15"/>
  <c r="Q113" i="15"/>
  <c r="Q114" i="15"/>
  <c r="Q115" i="15"/>
  <c r="F75" i="1"/>
  <c r="Q116" i="15" s="1"/>
  <c r="Q117" i="15"/>
  <c r="Q118" i="15"/>
  <c r="E9" i="1"/>
  <c r="E47" i="1" s="1"/>
  <c r="P95" i="15" s="1"/>
  <c r="E19" i="1"/>
  <c r="E23" i="1"/>
  <c r="E27" i="1"/>
  <c r="E31" i="1"/>
  <c r="E38" i="1"/>
  <c r="E42" i="1"/>
  <c r="P91" i="15" s="1"/>
  <c r="E57" i="1"/>
  <c r="P103" i="15" s="1"/>
  <c r="E63" i="1"/>
  <c r="E79" i="1" s="1"/>
  <c r="E68" i="1"/>
  <c r="E75" i="1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Q91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P57" i="15"/>
  <c r="Q33" i="15"/>
  <c r="P33" i="15"/>
  <c r="A33" i="15"/>
  <c r="A55" i="15"/>
  <c r="C9" i="1"/>
  <c r="C17" i="1"/>
  <c r="C47" i="1" s="1"/>
  <c r="C25" i="1"/>
  <c r="Q20" i="15" s="1"/>
  <c r="C31" i="1"/>
  <c r="Q26" i="15" s="1"/>
  <c r="C38" i="1"/>
  <c r="C41" i="1"/>
  <c r="C60" i="1"/>
  <c r="Q53" i="15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B17" i="1"/>
  <c r="P12" i="15" s="1"/>
  <c r="P13" i="15"/>
  <c r="P14" i="15"/>
  <c r="P15" i="15"/>
  <c r="P16" i="15"/>
  <c r="P17" i="15"/>
  <c r="P18" i="15"/>
  <c r="P19" i="15"/>
  <c r="B25" i="1"/>
  <c r="P20" i="15"/>
  <c r="P21" i="15"/>
  <c r="P22" i="15"/>
  <c r="P23" i="15"/>
  <c r="P24" i="15"/>
  <c r="P25" i="15"/>
  <c r="B31" i="1"/>
  <c r="P26" i="15" s="1"/>
  <c r="P27" i="15"/>
  <c r="P28" i="15"/>
  <c r="P29" i="15"/>
  <c r="P30" i="15"/>
  <c r="P31" i="15"/>
  <c r="P32" i="15"/>
  <c r="B38" i="1"/>
  <c r="P34" i="15" s="1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D70" i="5"/>
  <c r="C70" i="5"/>
  <c r="B70" i="5"/>
  <c r="C70" i="4"/>
  <c r="D70" i="4"/>
  <c r="C68" i="4"/>
  <c r="D68" i="4"/>
  <c r="C64" i="4"/>
  <c r="D64" i="4"/>
  <c r="C63" i="4"/>
  <c r="D63" i="4"/>
  <c r="C48" i="4"/>
  <c r="Q26" i="18" s="1"/>
  <c r="C55" i="4"/>
  <c r="Q31" i="18" s="1"/>
  <c r="D55" i="4"/>
  <c r="C53" i="4"/>
  <c r="C57" i="4" s="1"/>
  <c r="C59" i="4" s="1"/>
  <c r="D53" i="4"/>
  <c r="R30" i="18" s="1"/>
  <c r="D48" i="4"/>
  <c r="C49" i="4"/>
  <c r="Q27" i="18" s="1"/>
  <c r="D49" i="4"/>
  <c r="C29" i="4"/>
  <c r="D29" i="4"/>
  <c r="C40" i="4"/>
  <c r="Q22" i="18" s="1"/>
  <c r="D40" i="4"/>
  <c r="R22" i="18" s="1"/>
  <c r="C37" i="4"/>
  <c r="C44" i="4" s="1"/>
  <c r="Q25" i="18" s="1"/>
  <c r="D37" i="4"/>
  <c r="D44" i="4" s="1"/>
  <c r="C17" i="4"/>
  <c r="C13" i="4"/>
  <c r="D13" i="4"/>
  <c r="U4" i="17"/>
  <c r="W4" i="17"/>
  <c r="V4" i="17"/>
  <c r="W3" i="17"/>
  <c r="X3" i="17"/>
  <c r="S4" i="17"/>
  <c r="Q17" i="16"/>
  <c r="T17" i="16"/>
  <c r="P17" i="16"/>
  <c r="R15" i="16"/>
  <c r="S15" i="16"/>
  <c r="T15" i="16"/>
  <c r="V15" i="16"/>
  <c r="P15" i="16"/>
  <c r="Q14" i="16"/>
  <c r="R14" i="16"/>
  <c r="V14" i="16"/>
  <c r="P14" i="16"/>
  <c r="C13" i="2"/>
  <c r="C8" i="2" s="1"/>
  <c r="Q3" i="16" s="1"/>
  <c r="Q8" i="16"/>
  <c r="D13" i="2"/>
  <c r="R8" i="16" s="1"/>
  <c r="E13" i="2"/>
  <c r="S8" i="16"/>
  <c r="F13" i="2"/>
  <c r="F8" i="2" s="1"/>
  <c r="T8" i="16"/>
  <c r="G13" i="2"/>
  <c r="H13" i="2"/>
  <c r="V8" i="16" s="1"/>
  <c r="B13" i="2"/>
  <c r="P8" i="16"/>
  <c r="C9" i="2"/>
  <c r="Q4" i="16"/>
  <c r="D9" i="2"/>
  <c r="R4" i="16"/>
  <c r="E9" i="2"/>
  <c r="S4" i="16" s="1"/>
  <c r="F9" i="2"/>
  <c r="T4" i="16"/>
  <c r="G9" i="2"/>
  <c r="U4" i="16" s="1"/>
  <c r="H9" i="2"/>
  <c r="V4" i="16"/>
  <c r="B9" i="2"/>
  <c r="P4" i="15"/>
  <c r="Q6" i="18"/>
  <c r="R27" i="18"/>
  <c r="Q30" i="18"/>
  <c r="R32" i="18"/>
  <c r="R36" i="18"/>
  <c r="Q9" i="18"/>
  <c r="R31" i="18"/>
  <c r="Q32" i="18"/>
  <c r="Q36" i="18"/>
  <c r="R19" i="18"/>
  <c r="R15" i="18"/>
  <c r="R37" i="18"/>
  <c r="R6" i="18"/>
  <c r="Q15" i="18"/>
  <c r="Q37" i="18"/>
  <c r="S3" i="17"/>
  <c r="G8" i="2"/>
  <c r="U8" i="16"/>
  <c r="S14" i="16"/>
  <c r="T14" i="16"/>
  <c r="D8" i="2"/>
  <c r="D20" i="2" s="1"/>
  <c r="R13" i="16" s="1"/>
  <c r="C20" i="2"/>
  <c r="Q13" i="16"/>
  <c r="B47" i="1"/>
  <c r="R3" i="16"/>
  <c r="P42" i="15"/>
  <c r="Q67" i="15"/>
  <c r="U3" i="17"/>
  <c r="P2" i="25"/>
  <c r="T2" i="25"/>
  <c r="Q2" i="25"/>
  <c r="G20" i="2" l="1"/>
  <c r="U13" i="16" s="1"/>
  <c r="U3" i="16"/>
  <c r="G84" i="6"/>
  <c r="U76" i="24" s="1"/>
  <c r="E29" i="7"/>
  <c r="S4" i="25" s="1"/>
  <c r="S2" i="25"/>
  <c r="U35" i="26"/>
  <c r="U29" i="20"/>
  <c r="G41" i="5"/>
  <c r="H8" i="2"/>
  <c r="Y3" i="17"/>
  <c r="K20" i="3"/>
  <c r="Y5" i="17" s="1"/>
  <c r="G33" i="9"/>
  <c r="U24" i="27" s="1"/>
  <c r="U13" i="27"/>
  <c r="U3" i="26"/>
  <c r="G9" i="8"/>
  <c r="U2" i="26" s="1"/>
  <c r="F59" i="1"/>
  <c r="P4" i="16"/>
  <c r="B8" i="2"/>
  <c r="T3" i="16"/>
  <c r="F20" i="2"/>
  <c r="T13" i="16" s="1"/>
  <c r="E59" i="1"/>
  <c r="G45" i="5"/>
  <c r="U45" i="20"/>
  <c r="F159" i="6"/>
  <c r="T150" i="24" s="1"/>
  <c r="T2" i="24"/>
  <c r="C9" i="6"/>
  <c r="C11" i="4"/>
  <c r="E8" i="2"/>
  <c r="Q19" i="18"/>
  <c r="B11" i="4"/>
  <c r="P25" i="18"/>
  <c r="B72" i="4"/>
  <c r="P36" i="18"/>
  <c r="B77" i="8"/>
  <c r="P68" i="26" s="1"/>
  <c r="P35" i="26"/>
  <c r="B159" i="6"/>
  <c r="P150" i="24" s="1"/>
  <c r="P2" i="24"/>
  <c r="A2" i="8"/>
  <c r="A2" i="7"/>
  <c r="A2" i="5"/>
  <c r="A2" i="4"/>
  <c r="A2" i="9"/>
  <c r="A2" i="3"/>
  <c r="A2" i="6"/>
  <c r="A2" i="2"/>
  <c r="Q33" i="18"/>
  <c r="C72" i="4"/>
  <c r="Q57" i="15"/>
  <c r="H20" i="3"/>
  <c r="V5" i="17" s="1"/>
  <c r="V3" i="17"/>
  <c r="E159" i="6"/>
  <c r="S150" i="24" s="1"/>
  <c r="S2" i="24"/>
  <c r="E33" i="9"/>
  <c r="S24" i="27" s="1"/>
  <c r="S13" i="27"/>
  <c r="U11" i="24"/>
  <c r="G9" i="6"/>
  <c r="B62" i="1"/>
  <c r="P54" i="15" s="1"/>
  <c r="D11" i="4"/>
  <c r="R25" i="18"/>
  <c r="R26" i="18"/>
  <c r="D57" i="4"/>
  <c r="D59" i="4" s="1"/>
  <c r="R33" i="18"/>
  <c r="D72" i="4"/>
  <c r="Q42" i="15"/>
  <c r="C62" i="1"/>
  <c r="Q54" i="15" s="1"/>
  <c r="D9" i="6"/>
  <c r="F84" i="6"/>
  <c r="T76" i="24" s="1"/>
  <c r="T138" i="24"/>
  <c r="F77" i="8"/>
  <c r="T68" i="26" s="1"/>
  <c r="T35" i="26"/>
  <c r="S34" i="20"/>
  <c r="E70" i="5"/>
  <c r="T36" i="26"/>
  <c r="E43" i="8"/>
  <c r="D9" i="8"/>
  <c r="R2" i="26" s="1"/>
  <c r="F33" i="9"/>
  <c r="T24" i="27" s="1"/>
  <c r="U5" i="27"/>
  <c r="C6" i="10"/>
  <c r="D77" i="8"/>
  <c r="R68" i="26" s="1"/>
  <c r="B33" i="9"/>
  <c r="P24" i="27" s="1"/>
  <c r="D29" i="13"/>
  <c r="R22" i="31" s="1"/>
  <c r="F79" i="1"/>
  <c r="Q119" i="15" s="1"/>
  <c r="A2" i="11"/>
  <c r="U105" i="24"/>
  <c r="U45" i="26"/>
  <c r="U16" i="27"/>
  <c r="C21" i="9"/>
  <c r="F32" i="10"/>
  <c r="T23" i="28" s="1"/>
  <c r="Q12" i="15"/>
  <c r="P106" i="15"/>
  <c r="A2" i="12"/>
  <c r="F41" i="5"/>
  <c r="C77" i="8"/>
  <c r="Q68" i="26" s="1"/>
  <c r="U64" i="26"/>
  <c r="S2" i="29"/>
  <c r="C30" i="11"/>
  <c r="Q22" i="29" s="1"/>
  <c r="F6" i="10"/>
  <c r="U58" i="20"/>
  <c r="B32" i="10"/>
  <c r="P23" i="28" s="1"/>
  <c r="E32" i="10"/>
  <c r="S23" i="28" s="1"/>
  <c r="U2" i="25"/>
  <c r="G6" i="10"/>
  <c r="S2" i="30"/>
  <c r="G42" i="5" l="1"/>
  <c r="U35" i="20" s="1"/>
  <c r="U34" i="20"/>
  <c r="C74" i="4"/>
  <c r="Q39" i="18" s="1"/>
  <c r="Q38" i="18"/>
  <c r="B8" i="4"/>
  <c r="P5" i="18"/>
  <c r="U37" i="20"/>
  <c r="G65" i="5"/>
  <c r="U56" i="20" s="1"/>
  <c r="G77" i="8"/>
  <c r="U68" i="26" s="1"/>
  <c r="E81" i="1"/>
  <c r="P120" i="15" s="1"/>
  <c r="P104" i="15"/>
  <c r="F81" i="1"/>
  <c r="Q120" i="15" s="1"/>
  <c r="Q104" i="15"/>
  <c r="C33" i="9"/>
  <c r="Q24" i="27" s="1"/>
  <c r="Q13" i="27"/>
  <c r="R38" i="18"/>
  <c r="D74" i="4"/>
  <c r="R39" i="18" s="1"/>
  <c r="F70" i="5"/>
  <c r="T34" i="20"/>
  <c r="E20" i="2"/>
  <c r="S13" i="16" s="1"/>
  <c r="S3" i="16"/>
  <c r="G159" i="6"/>
  <c r="U150" i="24" s="1"/>
  <c r="U2" i="24"/>
  <c r="P38" i="18"/>
  <c r="B74" i="4"/>
  <c r="P39" i="18" s="1"/>
  <c r="C8" i="4"/>
  <c r="Q5" i="18"/>
  <c r="S35" i="26"/>
  <c r="E77" i="8"/>
  <c r="S68" i="26" s="1"/>
  <c r="R2" i="24"/>
  <c r="D159" i="6"/>
  <c r="R150" i="24" s="1"/>
  <c r="D8" i="4"/>
  <c r="R5" i="18"/>
  <c r="Q2" i="24"/>
  <c r="C159" i="6"/>
  <c r="Q150" i="24" s="1"/>
  <c r="P3" i="16"/>
  <c r="B20" i="2"/>
  <c r="P13" i="16" s="1"/>
  <c r="H20" i="2"/>
  <c r="V13" i="16" s="1"/>
  <c r="V3" i="16"/>
  <c r="R2" i="18" l="1"/>
  <c r="D21" i="4"/>
  <c r="B21" i="4"/>
  <c r="P2" i="18"/>
  <c r="C21" i="4"/>
  <c r="Q2" i="18"/>
  <c r="G70" i="5"/>
  <c r="B23" i="4" l="1"/>
  <c r="P12" i="18"/>
  <c r="Q12" i="18"/>
  <c r="C23" i="4"/>
  <c r="D23" i="4"/>
  <c r="R12" i="18"/>
  <c r="B25" i="4" l="1"/>
  <c r="P13" i="18"/>
  <c r="D25" i="4"/>
  <c r="R13" i="18"/>
  <c r="C25" i="4"/>
  <c r="Q13" i="18"/>
  <c r="B33" i="4" l="1"/>
  <c r="P18" i="18" s="1"/>
  <c r="P14" i="18"/>
  <c r="C33" i="4"/>
  <c r="Q18" i="18" s="1"/>
  <c r="Q14" i="18"/>
  <c r="D33" i="4"/>
  <c r="R18" i="18" s="1"/>
  <c r="R14" i="18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<sst xmlns="http://schemas.openxmlformats.org/spreadsheetml/2006/main" count="4243" uniqueCount="3305">
  <si>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</si>
  <si>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</si>
  <si>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</si>
  <si>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</si>
  <si>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</si>
  <si>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</si>
  <si>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</si>
  <si>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</si>
  <si>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</si>
  <si>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</si>
  <si>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</si>
  <si>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</si>
  <si>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</si>
  <si>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</si>
  <si>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</si>
  <si>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</si>
  <si>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</si>
  <si>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</si>
  <si>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</si>
  <si>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</si>
  <si>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</si>
  <si>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</si>
  <si>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</si>
  <si>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</si>
  <si>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</si>
  <si>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</si>
  <si>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</si>
  <si>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</si>
  <si>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</si>
  <si>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</si>
  <si>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</si>
  <si>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</si>
  <si>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</si>
  <si>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</si>
  <si>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</si>
  <si>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</si>
  <si>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</si>
  <si>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</si>
  <si>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</si>
  <si>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</si>
  <si>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</si>
  <si>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</si>
  <si>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</si>
  <si>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</si>
  <si>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</si>
  <si>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</si>
  <si>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</si>
  <si>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</si>
  <si>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</si>
  <si>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</si>
  <si>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</si>
  <si>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</si>
  <si>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</si>
  <si>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</si>
  <si>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</si>
  <si>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</si>
  <si>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</si>
  <si>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</si>
  <si>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</si>
  <si>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</si>
  <si>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</si>
  <si>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</si>
  <si>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</si>
  <si>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</si>
  <si>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</si>
  <si>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</si>
  <si>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</si>
  <si>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</si>
  <si>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</si>
  <si>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</si>
  <si>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</si>
  <si>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</si>
  <si>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</si>
  <si>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</si>
  <si>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</si>
  <si>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</si>
  <si>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</si>
  <si>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</si>
  <si>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</si>
  <si>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</si>
  <si>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</si>
  <si>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</si>
  <si>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</si>
  <si>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</si>
  <si>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</si>
  <si>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</si>
  <si>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</si>
  <si>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</si>
  <si>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</si>
  <si>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</si>
  <si>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</si>
  <si>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</si>
  <si>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</si>
  <si>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</si>
  <si>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</si>
  <si>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</si>
  <si>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</si>
  <si>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</si>
  <si>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</si>
  <si>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</si>
  <si>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</si>
  <si>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</si>
  <si>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</si>
  <si>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</si>
  <si>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</si>
  <si>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</si>
  <si>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</si>
  <si>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</si>
  <si>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</si>
  <si>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</si>
  <si>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</si>
  <si>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</si>
  <si>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</si>
  <si>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</si>
  <si>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</si>
  <si>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</si>
  <si>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</si>
  <si>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</si>
  <si>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</si>
  <si>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</si>
  <si>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</si>
  <si>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</si>
  <si>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</si>
  <si>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</si>
  <si>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</si>
  <si>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</si>
  <si>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</si>
  <si>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</si>
  <si>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</si>
  <si>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</si>
  <si>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</si>
  <si>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</si>
  <si>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</si>
  <si>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</si>
  <si>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</si>
  <si>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</si>
  <si>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</si>
  <si>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</si>
  <si>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</si>
  <si>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</si>
  <si>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</si>
  <si>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</si>
  <si>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</si>
  <si>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</si>
  <si>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</si>
  <si>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</si>
  <si>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</si>
  <si>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</si>
  <si>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</si>
  <si>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</si>
  <si>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</si>
  <si>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</si>
  <si>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</si>
  <si>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</si>
  <si>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</si>
  <si>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</si>
  <si>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</si>
  <si>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</si>
  <si>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</si>
  <si>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</si>
  <si>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</si>
  <si>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</si>
  <si>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</si>
  <si>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</si>
  <si>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</si>
  <si>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</si>
  <si>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</si>
  <si>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</si>
  <si>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</si>
  <si>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</si>
  <si>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</si>
  <si>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</si>
  <si>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</si>
  <si>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</si>
  <si>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</si>
  <si>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</si>
  <si>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</si>
  <si>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</si>
  <si>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</si>
  <si>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</si>
  <si>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</si>
  <si>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</si>
  <si>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</si>
  <si>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</si>
  <si>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</si>
  <si>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</si>
  <si>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</si>
  <si>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</si>
  <si>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</si>
  <si>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</si>
  <si>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</si>
  <si>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</si>
  <si>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</si>
  <si>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</si>
  <si>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</si>
  <si>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</si>
  <si>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</si>
  <si>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</si>
  <si>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</si>
  <si>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</si>
  <si>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</si>
  <si>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</si>
  <si>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</si>
  <si>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</si>
  <si>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</si>
  <si>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</si>
  <si>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</si>
  <si>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</si>
  <si>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</si>
  <si>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</si>
  <si>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</si>
  <si>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</si>
  <si>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</si>
  <si>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</si>
  <si>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</si>
  <si>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</si>
  <si>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</si>
  <si>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</si>
  <si>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</si>
  <si>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</si>
  <si>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</si>
  <si>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</si>
  <si>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</si>
  <si>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</si>
  <si>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</si>
  <si>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</si>
  <si>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</si>
  <si>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</si>
  <si>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</si>
  <si>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</si>
  <si>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</si>
  <si>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</si>
  <si>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</si>
  <si>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</si>
  <si>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</si>
  <si>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</si>
  <si>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</si>
  <si>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</si>
  <si>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</si>
  <si>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</si>
  <si>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</si>
  <si>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</si>
  <si>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</si>
  <si>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</si>
  <si>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</si>
  <si>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</si>
  <si>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</si>
  <si>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</si>
  <si>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</si>
  <si>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</si>
  <si>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</si>
  <si>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</si>
  <si>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</si>
  <si>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</si>
  <si>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</si>
  <si>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</si>
  <si>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</si>
  <si>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</si>
  <si>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</si>
  <si>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</si>
  <si>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</si>
  <si>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</si>
  <si>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</si>
  <si>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</si>
  <si>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</si>
  <si>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</si>
  <si>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</si>
  <si>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</si>
  <si>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</si>
  <si>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</si>
  <si>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</si>
  <si>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</si>
  <si>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</si>
  <si>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</si>
  <si>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</si>
  <si>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</si>
  <si>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</si>
  <si>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</si>
  <si>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</si>
  <si>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</si>
  <si>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</si>
  <si>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</si>
  <si>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</si>
  <si>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</si>
  <si>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</si>
  <si>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</si>
  <si>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</si>
  <si>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</si>
  <si>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</si>
  <si>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</si>
  <si>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</si>
  <si>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</si>
  <si>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</si>
  <si>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</si>
  <si>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</si>
  <si>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</si>
  <si>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</si>
  <si>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</si>
  <si>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</si>
  <si>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</si>
  <si>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</si>
  <si>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</si>
  <si>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</si>
  <si>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</si>
  <si>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</si>
  <si>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</si>
  <si>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</si>
  <si>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</si>
  <si>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</si>
  <si>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</si>
  <si>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</si>
  <si>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</si>
  <si>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</si>
  <si>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</si>
  <si>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</si>
  <si>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</si>
  <si>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</si>
  <si>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</si>
  <si>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</si>
  <si>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</si>
  <si>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</si>
  <si>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</si>
  <si>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</si>
  <si>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</si>
  <si>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</si>
  <si>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</si>
  <si>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</si>
  <si>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</si>
  <si>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</si>
  <si>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</si>
  <si>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</si>
  <si>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</si>
  <si>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</si>
  <si>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</si>
  <si>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</si>
  <si>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</si>
  <si>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</si>
  <si>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</si>
  <si>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</si>
  <si>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</si>
  <si>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</si>
  <si>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</si>
  <si>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</si>
  <si>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</si>
  <si>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</si>
  <si>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</si>
  <si>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</si>
  <si>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</si>
  <si>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</si>
  <si>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</si>
  <si>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</si>
  <si>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</si>
  <si>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</si>
  <si>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</si>
  <si>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</si>
  <si>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</si>
  <si>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</si>
  <si>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</si>
  <si>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</si>
  <si>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</si>
  <si>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</si>
  <si>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</si>
  <si>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</si>
  <si>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</si>
  <si>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</si>
  <si>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</si>
  <si>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</si>
  <si>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</si>
  <si>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</si>
  <si>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</si>
  <si>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</si>
  <si>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</si>
  <si>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</si>
  <si>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</si>
  <si>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</si>
  <si>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</si>
  <si>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</si>
  <si>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</si>
  <si>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</si>
  <si>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</si>
  <si>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</si>
  <si>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</si>
  <si>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</si>
  <si>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</si>
  <si>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</si>
  <si>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</si>
  <si>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</si>
  <si>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</si>
  <si>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</si>
  <si>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</si>
  <si>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</si>
  <si>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</si>
  <si>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</si>
  <si>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</si>
  <si>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</si>
  <si>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</si>
  <si>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</si>
  <si>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</si>
  <si>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</si>
  <si>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</si>
  <si>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</si>
  <si>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</si>
  <si>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</si>
  <si>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</si>
  <si>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</si>
  <si>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</si>
  <si>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</si>
  <si>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</si>
  <si>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</si>
  <si>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</si>
  <si>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</si>
  <si>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</si>
  <si>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</si>
  <si>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</si>
  <si>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</si>
  <si>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</si>
  <si>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</si>
  <si>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</si>
  <si>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</si>
  <si>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</si>
  <si>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</si>
  <si>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</si>
  <si>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</si>
  <si>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</si>
  <si>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</si>
  <si>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</si>
  <si>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</si>
  <si>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</si>
  <si>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</si>
  <si>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</si>
  <si>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</si>
  <si>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</si>
  <si>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</si>
  <si>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</si>
  <si>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</si>
  <si>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</si>
  <si>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</si>
  <si>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</si>
  <si>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</si>
  <si>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</si>
  <si>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</si>
  <si>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</si>
  <si>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</si>
  <si>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</si>
  <si>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</si>
  <si>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</si>
  <si>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</si>
  <si>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</si>
  <si>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</si>
  <si>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</si>
  <si>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</si>
  <si>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</si>
  <si>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</si>
  <si>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</si>
  <si>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</si>
  <si>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</si>
  <si>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</si>
  <si>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</si>
  <si>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</si>
  <si>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</si>
  <si>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</si>
  <si>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</si>
  <si>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</si>
  <si>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</si>
  <si>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</si>
  <si>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</si>
  <si>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</si>
  <si>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</si>
  <si>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</si>
  <si>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</si>
  <si>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</si>
  <si>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</si>
  <si>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</si>
  <si>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</si>
  <si>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</si>
  <si>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</si>
  <si>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</si>
  <si>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</si>
  <si>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</si>
  <si>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</si>
  <si>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</si>
  <si>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</si>
  <si>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</si>
  <si>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</si>
  <si>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</si>
  <si>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</si>
  <si>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</si>
  <si>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</si>
  <si>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</si>
  <si>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</si>
  <si>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</si>
  <si>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</si>
  <si>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</si>
  <si>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</si>
  <si>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</si>
  <si>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</si>
  <si>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</si>
  <si>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</si>
  <si>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</si>
  <si>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</si>
  <si>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</si>
  <si>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</si>
  <si>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</si>
  <si>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</si>
  <si>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</si>
  <si>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</si>
  <si>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</si>
  <si>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</si>
  <si>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</si>
  <si>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</si>
  <si>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</si>
  <si>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</si>
  <si>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</si>
  <si>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</si>
  <si>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</si>
  <si>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</si>
  <si>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</si>
  <si>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</si>
  <si>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</si>
  <si>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</si>
  <si>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</si>
  <si>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</si>
  <si>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</si>
  <si>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</si>
  <si>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</si>
  <si>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</si>
  <si>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</si>
  <si>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</si>
  <si>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</si>
  <si>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</si>
  <si>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</si>
  <si>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</si>
  <si>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</si>
  <si>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</si>
  <si>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</si>
  <si>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</si>
  <si>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</si>
  <si>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</si>
  <si>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</si>
  <si>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</si>
  <si>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</si>
  <si>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</si>
  <si>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</si>
  <si>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</si>
  <si>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</si>
  <si>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</si>
  <si>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</si>
  <si>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</si>
  <si>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</si>
  <si>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</si>
  <si>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</si>
  <si>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</si>
  <si>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</si>
  <si>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</si>
  <si>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</si>
  <si>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</si>
  <si>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</si>
  <si>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</si>
  <si>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</si>
  <si>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</si>
  <si>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</si>
  <si>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</si>
  <si>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</si>
  <si>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</si>
  <si>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</si>
  <si>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</si>
  <si>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</si>
  <si>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</si>
  <si>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</si>
  <si>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</si>
  <si>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</si>
  <si>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</si>
  <si>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</si>
  <si>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</si>
  <si>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</si>
  <si>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</si>
  <si>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</si>
  <si>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</si>
  <si>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</si>
  <si>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</si>
  <si>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</si>
  <si>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</si>
  <si>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</si>
  <si>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</si>
  <si>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</si>
  <si>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</si>
  <si>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</si>
  <si>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</si>
  <si>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</si>
  <si>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</si>
  <si>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</si>
  <si>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</si>
  <si>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</si>
  <si>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</si>
  <si>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</si>
  <si>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</si>
  <si>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</si>
  <si>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</si>
  <si>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</si>
  <si>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</si>
  <si>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</si>
  <si>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</si>
  <si>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</si>
  <si>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</si>
  <si>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</si>
  <si>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</si>
  <si>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</si>
  <si>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</si>
  <si>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</si>
  <si>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</si>
  <si>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</si>
  <si>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</si>
  <si>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</si>
  <si>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</si>
  <si>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</si>
  <si>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</si>
  <si>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</si>
  <si>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</si>
  <si>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</si>
  <si>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</si>
  <si>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</si>
  <si>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</si>
  <si>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</si>
  <si>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</si>
  <si>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</si>
  <si>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</si>
  <si>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</si>
  <si>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</si>
  <si>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</si>
  <si>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</si>
  <si>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</si>
  <si>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</si>
  <si>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</si>
  <si>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</si>
  <si>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</si>
  <si>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</si>
  <si>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</si>
  <si>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</si>
  <si>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</si>
  <si>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</si>
  <si>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</si>
  <si>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</si>
  <si>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</si>
  <si>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</si>
  <si>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</si>
  <si>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</si>
  <si>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</si>
  <si>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</si>
  <si>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</si>
  <si>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</si>
  <si>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</si>
  <si>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</si>
  <si>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</si>
  <si>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</si>
  <si>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</si>
  <si>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</si>
  <si>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</si>
  <si>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</si>
  <si>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</si>
  <si>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</si>
  <si>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</si>
  <si>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</si>
  <si>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</si>
  <si>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</si>
  <si>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</si>
  <si>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</si>
  <si>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</si>
  <si>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</si>
  <si>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</si>
  <si>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</si>
  <si>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</si>
  <si>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</si>
  <si>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</si>
  <si>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</si>
  <si>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</si>
  <si>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</si>
  <si>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</si>
  <si>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</si>
  <si>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</si>
  <si>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</si>
  <si>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</si>
  <si>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</si>
  <si>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</si>
  <si>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</si>
  <si>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</si>
  <si>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</si>
  <si>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</si>
  <si>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</si>
  <si>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</si>
  <si>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</si>
  <si>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</si>
  <si>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</si>
  <si>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</si>
  <si>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</si>
  <si>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</si>
  <si>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</si>
  <si>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</si>
  <si>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</si>
  <si>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</si>
  <si>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</si>
  <si>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</si>
  <si>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</si>
  <si>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</si>
  <si>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</si>
  <si>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</si>
  <si>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</si>
  <si>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</si>
  <si>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</si>
  <si>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</si>
  <si>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</si>
  <si>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</si>
  <si>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</si>
  <si>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</si>
  <si>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</si>
  <si>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</si>
  <si>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</si>
  <si>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</si>
  <si>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</si>
  <si>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</si>
  <si>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</si>
  <si>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</si>
  <si>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</si>
  <si>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</si>
  <si>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</si>
  <si>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</si>
  <si>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</si>
  <si>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</si>
  <si>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</si>
  <si>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</si>
  <si>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</si>
  <si>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</si>
  <si>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</si>
  <si>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</si>
  <si>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</si>
  <si>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</si>
  <si>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</si>
  <si>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</si>
  <si>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</si>
  <si>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</si>
  <si>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</si>
  <si>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</si>
  <si>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</si>
  <si>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</si>
  <si>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</si>
  <si>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</si>
  <si>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</si>
  <si>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</si>
  <si>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</si>
  <si>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</si>
  <si>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</si>
  <si>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</si>
  <si>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</si>
  <si>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</si>
  <si>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</si>
  <si>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</si>
  <si>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</si>
  <si>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</si>
  <si>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</si>
  <si>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</si>
  <si>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</si>
  <si>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</si>
  <si>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</si>
  <si>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</si>
  <si>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</si>
  <si>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</si>
  <si>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</si>
  <si>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</si>
  <si>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</si>
  <si>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</si>
  <si>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</si>
  <si>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</si>
  <si>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</si>
  <si>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</si>
  <si>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</si>
  <si>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</si>
  <si>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</si>
  <si>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</si>
  <si>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</si>
  <si>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</si>
  <si>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</si>
  <si>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</si>
  <si>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</si>
  <si>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</si>
  <si>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</si>
  <si>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</si>
  <si>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</si>
  <si>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</si>
  <si>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</si>
  <si>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</si>
  <si>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</si>
  <si>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</si>
  <si>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</si>
  <si>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</si>
  <si>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</si>
  <si>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</si>
  <si>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</si>
  <si>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</si>
  <si>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</si>
  <si>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</si>
  <si>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</si>
  <si>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</si>
  <si>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</si>
  <si>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</si>
  <si>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</si>
  <si>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</si>
  <si>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</si>
  <si>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</si>
  <si>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</si>
  <si>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</si>
  <si>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</si>
  <si>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</si>
  <si>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</si>
  <si>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</si>
  <si>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</si>
  <si>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</si>
  <si>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</si>
  <si>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</si>
  <si>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</si>
  <si>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</si>
  <si>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</si>
  <si>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</si>
  <si>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</si>
  <si>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</si>
  <si>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</si>
  <si>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</si>
  <si>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</si>
  <si>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</si>
  <si>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</si>
  <si>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</si>
  <si>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</si>
  <si>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</si>
  <si>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</si>
  <si>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</si>
  <si>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</si>
  <si>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</si>
  <si>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</si>
  <si>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</si>
  <si>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</si>
  <si>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</si>
  <si>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</si>
  <si>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</si>
  <si>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</si>
  <si>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</si>
  <si>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</si>
  <si>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</si>
  <si>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</si>
  <si>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</si>
  <si>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</si>
  <si>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</si>
  <si>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</si>
  <si>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</si>
  <si>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</si>
  <si>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</si>
  <si>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</si>
  <si>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</si>
  <si>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</si>
  <si>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</si>
  <si>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</si>
  <si>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</si>
  <si>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</si>
  <si>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</si>
  <si>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</si>
  <si>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</si>
  <si>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</si>
  <si>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</si>
  <si>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</si>
  <si>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</si>
  <si>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</si>
  <si>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</si>
  <si>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</si>
  <si>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</si>
  <si>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</si>
  <si>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</si>
  <si>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</si>
  <si>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</si>
  <si>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</si>
  <si>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</si>
  <si>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</si>
  <si>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</si>
  <si>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</si>
  <si>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</si>
  <si>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</si>
  <si>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</si>
  <si>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</si>
  <si>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</si>
  <si>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</si>
  <si>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</si>
  <si>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</si>
  <si>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</si>
  <si>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</si>
  <si>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</si>
  <si>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</si>
  <si>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</si>
  <si>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</si>
  <si>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</si>
  <si>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</si>
  <si>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</si>
  <si>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</si>
  <si>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</si>
  <si>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</si>
  <si>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</si>
  <si>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</si>
  <si>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</si>
  <si>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</si>
  <si>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</si>
  <si>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</si>
  <si>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</si>
  <si>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</si>
  <si>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</si>
  <si>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</si>
  <si>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</si>
  <si>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</si>
  <si>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</si>
  <si>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</si>
  <si>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</si>
  <si>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</si>
  <si>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</si>
  <si>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</si>
  <si>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</si>
  <si>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</si>
  <si>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</si>
  <si>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</si>
  <si>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</si>
  <si>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</si>
  <si>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</si>
  <si>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</si>
  <si>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</si>
  <si>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</si>
  <si>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</si>
  <si>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</si>
  <si>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</si>
  <si>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</si>
  <si>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</si>
  <si>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</si>
  <si>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</si>
  <si>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</si>
  <si>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</si>
  <si>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</si>
  <si>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</si>
  <si>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</si>
  <si>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</si>
  <si>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</si>
  <si>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</si>
  <si>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</si>
  <si>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</si>
  <si>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</si>
  <si>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</si>
  <si>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</si>
  <si>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</si>
  <si>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</si>
  <si>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</si>
  <si>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</si>
  <si>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</si>
  <si>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</si>
  <si>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</si>
  <si>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</si>
  <si>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</si>
  <si>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</si>
  <si>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</si>
  <si>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</si>
  <si>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</si>
  <si>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</si>
  <si>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</si>
  <si>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</si>
  <si>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</si>
  <si>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</si>
  <si>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</si>
  <si>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</si>
  <si>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</si>
  <si>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</si>
  <si>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</si>
  <si>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</si>
  <si>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</si>
  <si>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</si>
  <si>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</si>
  <si>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</si>
  <si>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</si>
  <si>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</si>
  <si>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</si>
  <si>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</si>
  <si>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</si>
  <si>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</si>
  <si>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</si>
  <si>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</si>
  <si>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</si>
  <si>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</si>
  <si>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</si>
  <si>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</si>
  <si>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</si>
  <si>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</si>
  <si>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</si>
  <si>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</si>
  <si>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</si>
  <si>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</si>
  <si>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</si>
  <si>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</si>
  <si>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</si>
  <si>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</si>
  <si>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</si>
  <si>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</si>
  <si>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</si>
  <si>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</si>
  <si>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</si>
  <si>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</si>
  <si>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</si>
  <si>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</si>
  <si>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</si>
  <si>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</si>
  <si>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</si>
  <si>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</si>
  <si>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</si>
  <si>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</si>
  <si>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</si>
  <si>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</si>
  <si>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</si>
  <si>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</si>
  <si>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</si>
  <si>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</si>
  <si>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</si>
  <si>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</si>
  <si>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</si>
  <si>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</si>
  <si>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</si>
  <si>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</si>
  <si>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</si>
  <si>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</si>
  <si>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</si>
  <si>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</si>
  <si>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</si>
  <si>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</si>
  <si>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</si>
  <si>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</si>
  <si>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</si>
  <si>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</si>
  <si>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</si>
  <si>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</si>
  <si>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</si>
  <si>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</si>
  <si>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</si>
  <si>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</si>
  <si>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</si>
  <si>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</si>
  <si>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</si>
  <si>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</si>
  <si>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</si>
  <si>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</si>
  <si>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</si>
  <si>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</si>
  <si>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</si>
  <si>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</si>
  <si>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</si>
  <si>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</si>
  <si>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</si>
  <si>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</si>
  <si>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</si>
  <si>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</si>
  <si>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</si>
  <si>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</si>
  <si>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</si>
  <si>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</si>
  <si>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</si>
  <si>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</si>
  <si>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</si>
  <si>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</si>
  <si>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</si>
  <si>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</si>
  <si>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</si>
  <si>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</si>
  <si>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</si>
  <si>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</si>
  <si>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</si>
  <si>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</si>
  <si>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</si>
  <si>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</si>
  <si>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</si>
  <si>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</si>
  <si>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</si>
  <si>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</si>
  <si>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</si>
  <si>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</si>
  <si>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</si>
  <si>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</si>
  <si>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</si>
  <si>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</si>
  <si>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</si>
  <si>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</si>
  <si>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</si>
  <si>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</si>
  <si>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</si>
  <si>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</si>
  <si>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</si>
  <si>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</si>
  <si>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</si>
  <si>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</si>
  <si>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</si>
  <si>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</si>
  <si>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</si>
  <si>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</si>
  <si>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</si>
  <si>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</si>
  <si>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</si>
  <si>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</si>
  <si>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</si>
  <si>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</si>
  <si>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</si>
  <si>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</si>
  <si>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</si>
  <si>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</si>
  <si>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</si>
  <si>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</si>
  <si>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</si>
  <si>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</si>
  <si>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</si>
  <si>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</si>
  <si>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</si>
  <si>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</si>
  <si>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</si>
  <si>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</si>
  <si>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</si>
  <si>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</si>
  <si>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</si>
  <si>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</si>
  <si>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</si>
  <si>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</si>
  <si>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</si>
  <si>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</si>
  <si>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</si>
  <si>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</si>
  <si>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</si>
  <si>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</si>
  <si>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</si>
  <si>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</si>
  <si>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</si>
  <si>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</si>
  <si>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</si>
  <si>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</si>
  <si>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</si>
  <si>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</si>
  <si>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</si>
  <si>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</si>
  <si>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</si>
  <si>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</si>
  <si>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</si>
  <si>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</si>
  <si>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</si>
  <si>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</si>
  <si>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</si>
  <si>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</si>
  <si>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</si>
  <si>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</si>
  <si>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</si>
  <si>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</si>
  <si>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</si>
  <si>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</si>
  <si>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</si>
  <si>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</si>
  <si>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</si>
  <si>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</si>
  <si>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</si>
  <si>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</si>
  <si>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</si>
  <si>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</si>
  <si>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</si>
  <si>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</si>
  <si>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</si>
  <si>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</si>
  <si>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</si>
  <si>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</si>
  <si>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</si>
  <si>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</si>
  <si>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</si>
  <si>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</si>
  <si>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</si>
  <si>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</si>
  <si>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</si>
  <si>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</si>
  <si>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</si>
  <si>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</si>
  <si>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</si>
  <si>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</si>
  <si>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</si>
  <si>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</si>
  <si>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</si>
  <si>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</si>
  <si>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</si>
  <si>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</si>
  <si>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</si>
  <si>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</si>
  <si>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</si>
  <si>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</si>
  <si>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</si>
  <si>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</si>
  <si>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</si>
  <si>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</si>
  <si>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</si>
  <si>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</si>
  <si>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</si>
  <si>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</si>
  <si>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</si>
  <si>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</si>
  <si>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</si>
  <si>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</si>
  <si>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</si>
  <si>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</si>
  <si>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</si>
  <si>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</si>
  <si>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</si>
  <si>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</si>
  <si>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</si>
  <si>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</si>
  <si>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</si>
  <si>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</si>
  <si>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</si>
  <si>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</si>
  <si>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</si>
  <si>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</si>
  <si>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</si>
  <si>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</si>
  <si>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</si>
  <si>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</si>
  <si>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</si>
  <si>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</si>
  <si>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</si>
  <si>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</si>
  <si>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</si>
  <si>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</si>
  <si>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</si>
  <si>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</si>
  <si>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</si>
  <si>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</si>
  <si>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</si>
  <si>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</si>
  <si>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</si>
  <si>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</si>
  <si>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</si>
  <si>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</si>
  <si>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</si>
  <si>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</si>
  <si>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</si>
  <si>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</si>
  <si>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</si>
  <si>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</si>
  <si>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</si>
  <si>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</si>
  <si>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</si>
  <si>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</si>
  <si>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</si>
  <si>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</si>
  <si>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</si>
  <si>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</si>
  <si>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</si>
  <si>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</si>
  <si>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</si>
  <si>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</si>
  <si>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</si>
  <si>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</si>
  <si>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</si>
  <si>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</si>
  <si>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</si>
  <si>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</si>
  <si>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</si>
  <si>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</si>
  <si>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</si>
  <si>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</si>
  <si>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</si>
  <si>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</si>
  <si>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</si>
  <si>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</si>
  <si>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</si>
  <si>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</si>
  <si>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</si>
  <si>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</si>
  <si>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</si>
  <si>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</si>
  <si>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</si>
  <si>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</si>
  <si>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</si>
  <si>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</si>
  <si>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</si>
  <si>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</si>
  <si>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</si>
  <si>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</si>
  <si>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</si>
  <si>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</si>
  <si>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</si>
  <si>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</si>
  <si>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</si>
  <si>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</si>
  <si>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</si>
  <si>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</si>
  <si>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</si>
  <si>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</si>
  <si>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</si>
  <si>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</si>
  <si>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</si>
  <si>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</si>
  <si>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</si>
  <si>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</si>
  <si>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</si>
  <si>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</si>
  <si>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</si>
  <si>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</si>
  <si>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</si>
  <si>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</si>
  <si>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</si>
  <si>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</si>
  <si>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</si>
  <si>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</si>
  <si>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</si>
  <si>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</si>
  <si>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</si>
  <si>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</si>
  <si>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</si>
  <si>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</si>
  <si>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</si>
  <si>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</si>
  <si>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</si>
  <si>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</si>
  <si>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</si>
  <si>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</si>
  <si>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</si>
  <si>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</si>
  <si>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</si>
  <si>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</si>
  <si>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</si>
  <si>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</si>
  <si>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</si>
  <si>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</si>
  <si>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</si>
  <si>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</si>
  <si>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</si>
  <si>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</si>
  <si>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</si>
  <si>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</si>
  <si>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</si>
  <si>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</si>
  <si>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</si>
  <si>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</si>
  <si>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</si>
  <si>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</si>
  <si>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</si>
  <si>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</si>
  <si>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</si>
  <si>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</si>
  <si>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</si>
  <si>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</si>
  <si>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</si>
  <si>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</si>
  <si>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</si>
  <si>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</si>
  <si>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</si>
  <si>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</si>
  <si>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</si>
  <si>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</si>
  <si>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</si>
  <si>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</si>
  <si>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</si>
  <si>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</si>
  <si>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</si>
  <si>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</si>
  <si>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</si>
  <si>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</si>
  <si>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</si>
  <si>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</si>
  <si>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</si>
  <si>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</si>
  <si>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</si>
  <si>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</si>
  <si>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</si>
  <si>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</si>
  <si>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</si>
  <si>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</si>
  <si>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</si>
  <si>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</si>
  <si>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</si>
  <si>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</si>
  <si>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</si>
  <si>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</si>
  <si>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</si>
  <si>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</si>
  <si>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</si>
  <si>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</si>
  <si>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</si>
  <si>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</si>
  <si>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</si>
  <si>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</si>
  <si>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</si>
  <si>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</si>
  <si>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</si>
  <si>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</si>
  <si>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</si>
  <si>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</si>
  <si>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</si>
  <si>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</si>
  <si>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</si>
  <si>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</si>
  <si>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</si>
  <si>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</si>
  <si>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</si>
  <si>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</si>
  <si>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</si>
  <si>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</si>
  <si>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</si>
  <si>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</si>
  <si>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</si>
  <si>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</si>
  <si>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</si>
  <si>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</si>
  <si>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</si>
  <si>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</si>
  <si>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</si>
  <si>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</si>
  <si>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</si>
  <si>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</si>
  <si>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</si>
  <si>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</si>
  <si>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</si>
  <si>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</si>
  <si>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</si>
  <si>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</si>
  <si>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</si>
  <si>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</si>
  <si>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</si>
  <si>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</si>
  <si>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</si>
  <si>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</si>
  <si>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</si>
  <si>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</si>
  <si>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</si>
  <si>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</si>
  <si>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</si>
  <si>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</si>
  <si>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</si>
  <si>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</si>
  <si>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</si>
  <si>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</si>
  <si>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</si>
  <si>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</si>
  <si>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</si>
  <si>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</si>
  <si>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</si>
  <si>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</si>
  <si>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</si>
  <si>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</si>
  <si>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</si>
  <si>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</si>
  <si>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</si>
  <si>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</si>
  <si>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</si>
  <si>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</si>
  <si>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</si>
  <si>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</si>
  <si>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</si>
  <si>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</si>
  <si>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</si>
  <si>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</si>
  <si>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</si>
  <si>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</si>
  <si>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</si>
  <si>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</si>
  <si>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</si>
  <si>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</si>
  <si>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</si>
  <si>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</si>
  <si>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</si>
  <si>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</si>
  <si>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</si>
  <si>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</si>
  <si>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</si>
  <si>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</si>
  <si>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</si>
  <si>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</si>
  <si>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</si>
  <si>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</si>
  <si>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</si>
  <si>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</si>
  <si>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</si>
  <si>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</si>
  <si>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</si>
  <si>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</si>
  <si>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</si>
  <si>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</si>
  <si>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</si>
  <si>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</si>
  <si>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</si>
  <si>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</si>
  <si>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</si>
  <si>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</si>
  <si>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</si>
  <si>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</si>
  <si>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</si>
  <si>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</si>
  <si>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</si>
  <si>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</si>
  <si>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</si>
  <si>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</si>
  <si>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</si>
  <si>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</si>
  <si>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</si>
  <si>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</si>
  <si>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</si>
  <si>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</si>
  <si>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</si>
  <si>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</si>
  <si>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</si>
  <si>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</si>
  <si>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</si>
  <si>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</si>
  <si>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</si>
  <si>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</si>
  <si>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</si>
  <si>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</si>
  <si>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</si>
  <si>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</si>
  <si>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</si>
  <si>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</si>
  <si>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</si>
  <si>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</si>
  <si>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</si>
  <si>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</si>
  <si>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</si>
  <si>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</si>
  <si>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</si>
  <si>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</si>
  <si>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</si>
  <si>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</si>
  <si>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</si>
  <si>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</si>
  <si>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</si>
  <si>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</si>
  <si>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</si>
  <si>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</si>
  <si>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</si>
  <si>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</si>
  <si>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</si>
  <si>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</si>
  <si>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</si>
  <si>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</si>
  <si>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</si>
  <si>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</si>
  <si>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</si>
  <si>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</si>
  <si>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</si>
  <si>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</si>
  <si>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</si>
  <si>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</si>
  <si>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</si>
  <si>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</si>
  <si>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</si>
  <si>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</si>
  <si>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</si>
  <si>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</si>
  <si>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</si>
  <si>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</si>
  <si>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</si>
  <si>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</si>
  <si>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</si>
  <si>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</si>
  <si>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</si>
  <si>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</si>
  <si>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</si>
  <si>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</si>
  <si>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</si>
  <si>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</si>
  <si>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</si>
  <si>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</si>
  <si>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</si>
  <si>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</si>
  <si>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</si>
  <si>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</si>
  <si>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</si>
  <si>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</si>
  <si>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</si>
  <si>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</si>
  <si>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</si>
  <si>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</si>
  <si>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</si>
  <si>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</si>
  <si>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</si>
  <si>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</si>
  <si>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</si>
  <si>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</si>
  <si>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</si>
  <si>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</si>
  <si>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</si>
  <si>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</si>
  <si>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</si>
  <si>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</si>
  <si>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</si>
  <si>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</si>
  <si>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</si>
  <si>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</si>
  <si>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</si>
  <si>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</si>
  <si>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</si>
  <si>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</si>
  <si>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</si>
  <si>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</si>
  <si>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</si>
  <si>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</si>
  <si>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</si>
  <si>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</si>
  <si>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</si>
  <si>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</si>
  <si>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</si>
  <si>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</si>
  <si>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</si>
  <si>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</si>
  <si>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</si>
  <si>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</si>
  <si>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</si>
  <si>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</si>
  <si>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</si>
  <si>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</si>
  <si>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</si>
  <si>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</si>
  <si>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</si>
  <si>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</si>
  <si>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</si>
  <si>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</si>
  <si>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</si>
  <si>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</si>
  <si>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</si>
  <si>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</si>
  <si>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</si>
  <si>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</si>
  <si>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</si>
  <si>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</si>
  <si>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</si>
  <si>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</si>
  <si>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</si>
  <si>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</si>
  <si>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</si>
  <si>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</si>
  <si>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</si>
  <si>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</si>
  <si>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</si>
  <si>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</si>
  <si>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</si>
  <si>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</si>
  <si>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</si>
  <si>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</si>
  <si>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</si>
  <si>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</si>
  <si>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</si>
  <si>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</si>
  <si>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</si>
  <si>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</si>
  <si>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</si>
  <si>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</si>
  <si>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</si>
  <si>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</si>
  <si>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</si>
  <si>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</si>
  <si>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</si>
  <si>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</si>
  <si>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</si>
  <si>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</si>
  <si>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</si>
  <si>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</si>
  <si>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</si>
  <si>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</si>
  <si>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</si>
  <si>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</si>
  <si>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</si>
  <si>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</si>
  <si>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</si>
  <si>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</si>
  <si>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</si>
  <si>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</si>
  <si>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</si>
  <si>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</si>
  <si>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</si>
  <si>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</si>
  <si>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</si>
  <si>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</si>
  <si>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</si>
  <si>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</si>
  <si>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</si>
  <si>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</si>
  <si>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</si>
  <si>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</si>
  <si>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</si>
  <si>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</si>
  <si>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</si>
  <si>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</si>
  <si>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</si>
  <si>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</si>
  <si>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</si>
  <si>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</si>
  <si>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</si>
  <si>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</si>
  <si>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</si>
  <si>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</si>
  <si>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</si>
  <si>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</si>
  <si>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</si>
  <si>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</si>
  <si>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</si>
  <si>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</si>
  <si>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</si>
  <si>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</si>
  <si>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</si>
  <si>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</si>
  <si>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</si>
  <si>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</si>
  <si>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</si>
  <si>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</si>
  <si>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</si>
  <si>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</si>
  <si>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</si>
  <si>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</si>
  <si>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</si>
  <si>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</si>
  <si>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</si>
  <si>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</si>
  <si>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</si>
  <si>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</si>
  <si>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</si>
  <si>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</si>
  <si>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</si>
  <si>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</si>
  <si>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</si>
  <si>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</si>
  <si>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</si>
  <si>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</si>
  <si>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</si>
  <si>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</si>
  <si>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</si>
  <si>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</si>
  <si>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</si>
  <si>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</si>
  <si>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</si>
  <si>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</si>
  <si>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</si>
  <si>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</si>
  <si>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</si>
  <si>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</si>
  <si>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</si>
  <si>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</si>
  <si>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</si>
  <si>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</si>
  <si>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</si>
  <si>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</si>
  <si>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</si>
  <si>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</si>
  <si>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</si>
  <si>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</si>
  <si>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</si>
  <si>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</si>
  <si>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</si>
  <si>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</si>
  <si>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</si>
  <si>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</si>
  <si>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</si>
  <si>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</si>
  <si>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</si>
  <si>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</si>
  <si>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</si>
  <si>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</si>
  <si>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</si>
  <si>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</si>
  <si>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</si>
  <si>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</si>
  <si>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</si>
  <si>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</si>
  <si>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</si>
  <si>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</si>
  <si>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</si>
  <si>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</si>
  <si>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</si>
  <si>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</si>
  <si>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</si>
  <si>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</si>
  <si>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</si>
  <si>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</si>
  <si>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</si>
  <si>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</si>
  <si>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</si>
  <si>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</si>
  <si>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</si>
  <si>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</si>
  <si>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</si>
  <si>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</si>
  <si>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</si>
  <si>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</si>
  <si>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</si>
  <si>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</si>
  <si>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</si>
  <si>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</si>
  <si>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</si>
  <si>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</si>
  <si>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</si>
  <si>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</si>
  <si>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</si>
  <si>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</si>
  <si>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</si>
  <si>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</si>
  <si>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</si>
  <si>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</si>
  <si>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</si>
  <si>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</si>
  <si>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</si>
  <si>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</si>
  <si>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</si>
  <si>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</si>
  <si>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</si>
  <si>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</si>
  <si>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</si>
  <si>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</si>
  <si>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</si>
  <si>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</si>
  <si>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</si>
  <si>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</si>
  <si>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</si>
  <si>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</si>
  <si>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</si>
  <si>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</si>
  <si>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</si>
  <si>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</si>
  <si>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</si>
  <si>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</si>
  <si>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</si>
  <si>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</si>
  <si>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</si>
  <si>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</si>
  <si>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</si>
  <si>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</si>
  <si>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</si>
  <si>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</si>
  <si>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</si>
  <si>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</si>
  <si>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</si>
  <si>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</si>
  <si>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</si>
  <si>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</si>
  <si>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</si>
  <si>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</si>
  <si>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</si>
  <si>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</si>
  <si>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</si>
  <si>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</si>
  <si>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</si>
  <si>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</si>
  <si>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</si>
  <si>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</si>
  <si>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</si>
  <si>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</si>
  <si>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</si>
  <si>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</si>
  <si>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</si>
  <si>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</si>
  <si>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</si>
  <si>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</si>
  <si>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</si>
  <si>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</si>
  <si>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</si>
  <si>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</si>
  <si>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</si>
  <si>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</si>
  <si>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</si>
  <si>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</si>
  <si>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</si>
  <si>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</si>
  <si>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</si>
  <si>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</si>
  <si>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</si>
  <si>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</si>
  <si>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</si>
  <si>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</si>
  <si>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</si>
  <si>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</si>
  <si>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</si>
  <si>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</si>
  <si>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</si>
  <si>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</si>
  <si>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</si>
  <si>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</si>
  <si>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</si>
  <si>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</si>
  <si>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</si>
  <si>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</si>
  <si>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</si>
  <si>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</si>
  <si>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</si>
  <si>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</si>
  <si>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</si>
  <si>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</si>
  <si>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</si>
  <si>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</si>
  <si>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</si>
  <si>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</si>
  <si>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</si>
  <si>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</si>
  <si>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</si>
  <si>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</si>
  <si>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</si>
  <si>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</si>
  <si>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</si>
  <si>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</si>
  <si>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</si>
  <si>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</si>
  <si>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</si>
  <si>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</si>
  <si>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</si>
  <si>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</si>
  <si>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</si>
  <si>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</si>
  <si>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</si>
  <si>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</si>
  <si>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</si>
  <si>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</si>
  <si>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</si>
  <si>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</si>
  <si>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</si>
  <si>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</si>
  <si>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</si>
  <si>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</si>
  <si>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</si>
  <si>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</si>
  <si>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</si>
  <si>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</si>
  <si>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</si>
  <si>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</si>
  <si>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</si>
  <si>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</si>
  <si>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</si>
  <si>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</si>
  <si>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</si>
  <si>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</si>
  <si>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</si>
  <si>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</si>
  <si>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</si>
  <si>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</si>
  <si>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</si>
  <si>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</si>
  <si>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</si>
  <si>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</si>
  <si>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</si>
  <si>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</si>
  <si>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</si>
  <si>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</si>
  <si>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</si>
  <si>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</si>
  <si>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</si>
  <si>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</si>
  <si>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</si>
  <si>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</si>
  <si>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</si>
  <si>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</si>
  <si>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</si>
  <si>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</si>
  <si>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</si>
  <si>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</si>
  <si>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</si>
  <si>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</si>
  <si>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</si>
  <si>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</si>
  <si>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</si>
  <si>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</si>
  <si>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</si>
  <si>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</si>
  <si>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</si>
  <si>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</si>
  <si>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</si>
  <si>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</si>
  <si>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</si>
  <si>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</si>
  <si>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</si>
  <si>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</si>
  <si>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</si>
  <si>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</si>
  <si>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</si>
  <si>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</si>
  <si>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</si>
  <si>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</si>
  <si>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</si>
  <si>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</si>
  <si>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</si>
  <si>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</si>
  <si>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</si>
  <si>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</si>
  <si>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</si>
  <si>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</si>
  <si>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</si>
  <si>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</si>
  <si>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</si>
  <si>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</si>
  <si>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</si>
  <si>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</si>
  <si>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</si>
  <si>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</si>
  <si>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</si>
  <si>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</si>
  <si>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</si>
  <si>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</si>
  <si>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</si>
  <si>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</si>
  <si>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</si>
  <si>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</si>
  <si>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</si>
  <si>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</si>
  <si>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</si>
  <si>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</si>
  <si>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</si>
  <si>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</si>
  <si>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</si>
  <si>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</si>
  <si>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</si>
  <si>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</si>
  <si>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</si>
  <si>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</si>
  <si>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</si>
  <si>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</si>
  <si>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</si>
  <si>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</si>
  <si>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</si>
  <si>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</si>
  <si>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</si>
  <si>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</si>
  <si>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</si>
  <si>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</si>
  <si>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</si>
  <si>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</si>
  <si>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</si>
  <si>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</si>
  <si>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</si>
  <si>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</si>
  <si>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</si>
  <si>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</si>
  <si>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</si>
  <si>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</si>
  <si>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</si>
  <si>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</si>
  <si>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</si>
  <si>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</si>
  <si>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</si>
  <si>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</si>
  <si>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</si>
  <si>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</si>
  <si>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</si>
  <si>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</si>
  <si>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</si>
  <si>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</si>
  <si>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</si>
  <si>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</si>
  <si>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</si>
  <si>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</si>
  <si>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</si>
  <si>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</si>
  <si>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</si>
  <si>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</si>
  <si>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</si>
  <si>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</si>
  <si>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</si>
  <si>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</si>
  <si>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</si>
  <si>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</si>
  <si>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</si>
  <si>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</si>
  <si>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</si>
  <si>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</si>
  <si>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</si>
  <si>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</si>
  <si>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</si>
  <si>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</si>
  <si>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</si>
  <si>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</si>
  <si>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</si>
  <si>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</si>
  <si>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</si>
  <si>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</si>
  <si>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</si>
  <si>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</si>
  <si>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</si>
  <si>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</si>
  <si>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</si>
  <si>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</si>
  <si>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</si>
  <si>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</si>
  <si>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</si>
  <si>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</si>
  <si>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</si>
  <si>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</si>
  <si>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</si>
  <si>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</si>
  <si>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</si>
  <si>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</si>
  <si>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</si>
  <si>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</si>
  <si>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</si>
  <si>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</si>
  <si>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</si>
  <si>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</si>
  <si>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</si>
  <si>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</si>
  <si>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</si>
  <si>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</si>
  <si>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</si>
  <si>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</si>
  <si>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</si>
  <si>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</si>
  <si>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</si>
  <si>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</si>
  <si>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</si>
  <si>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</si>
  <si>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</si>
  <si>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</si>
  <si>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</si>
  <si>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</si>
  <si>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</si>
  <si>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</si>
  <si>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</si>
  <si>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</si>
  <si>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</si>
  <si>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</si>
  <si>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</si>
  <si>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</si>
  <si>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</si>
  <si>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</si>
  <si>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</si>
  <si>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</si>
  <si>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</si>
  <si>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</si>
  <si>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</si>
  <si>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</si>
  <si>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</si>
  <si>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</si>
  <si>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</si>
  <si>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</si>
  <si>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</si>
  <si>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</si>
  <si>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</si>
  <si>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</si>
  <si>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</si>
  <si>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</si>
  <si>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</si>
  <si>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</si>
  <si>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</si>
  <si>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</si>
  <si>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</si>
  <si>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</si>
  <si>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</si>
  <si>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</si>
  <si>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</si>
  <si>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</si>
  <si>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</si>
  <si>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</si>
  <si>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</si>
  <si>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</si>
  <si>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</si>
  <si>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</si>
  <si>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</si>
  <si>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</si>
  <si>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</si>
  <si>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</si>
  <si>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</si>
  <si>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</si>
  <si>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</si>
  <si>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</si>
  <si>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</si>
  <si>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</si>
  <si>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</si>
  <si>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</si>
  <si>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</si>
  <si>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</si>
  <si>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</si>
  <si>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</si>
  <si>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</si>
  <si>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</si>
  <si>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</si>
  <si>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</si>
  <si>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</si>
  <si>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</si>
  <si>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</si>
  <si>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</si>
  <si>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</si>
  <si>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</si>
  <si>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</si>
  <si>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</si>
  <si>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</si>
  <si>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</si>
  <si>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</si>
  <si>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</si>
  <si>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</si>
  <si>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</si>
  <si>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</si>
  <si>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</si>
  <si>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</si>
  <si>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</si>
  <si>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</si>
  <si>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</si>
  <si>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</si>
  <si>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</si>
  <si>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</si>
  <si>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</si>
  <si>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</si>
  <si>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</si>
  <si>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</si>
  <si>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</si>
  <si>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</si>
  <si>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</si>
  <si>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</si>
  <si>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</si>
  <si>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</si>
  <si>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</si>
  <si>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</si>
  <si>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</si>
  <si>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</si>
  <si>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</si>
  <si>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</si>
  <si>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</si>
  <si>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</si>
  <si>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</si>
  <si>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</si>
  <si>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</si>
  <si>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</si>
  <si>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</si>
  <si>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</si>
  <si>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</si>
  <si>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</si>
  <si>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</si>
  <si>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</si>
  <si>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</si>
  <si>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</si>
  <si>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</si>
  <si>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</si>
  <si>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</si>
  <si>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</si>
  <si>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</si>
  <si>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</si>
  <si>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</si>
  <si>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</si>
  <si>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</si>
  <si>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</si>
  <si>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</si>
  <si>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</si>
  <si>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</si>
  <si>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</si>
  <si>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</si>
  <si>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</si>
  <si>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</si>
  <si>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</si>
  <si>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</si>
  <si>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</si>
  <si>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</si>
  <si>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</si>
  <si>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</si>
  <si>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</si>
  <si>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</si>
  <si>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</si>
  <si>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</si>
  <si>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</si>
  <si>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</si>
  <si>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</si>
  <si>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</si>
  <si>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</si>
  <si>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</si>
  <si>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</si>
  <si>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</si>
  <si>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</si>
  <si>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</si>
  <si>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</si>
  <si>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</si>
  <si>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</si>
  <si>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</si>
  <si>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</si>
  <si>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</si>
  <si>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</si>
  <si>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</si>
  <si>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</si>
  <si>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</si>
  <si>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</si>
  <si>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</si>
  <si>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</si>
  <si>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</si>
  <si>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</si>
  <si>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</si>
  <si>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</si>
  <si>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</si>
  <si>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</si>
  <si>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</si>
  <si>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</si>
  <si>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</si>
  <si>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</si>
  <si>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</si>
  <si>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</si>
  <si>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</si>
  <si>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</si>
  <si>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</si>
  <si>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</si>
  <si>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</si>
  <si>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</si>
  <si>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</si>
  <si>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</si>
  <si>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</si>
  <si>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</si>
  <si>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</si>
  <si>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</si>
  <si>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</si>
  <si>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</si>
  <si>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</si>
  <si>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</si>
  <si>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</si>
  <si>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</si>
  <si>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</si>
  <si>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</si>
  <si>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</si>
  <si>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</si>
  <si>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</si>
  <si>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</si>
  <si>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</si>
  <si>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</si>
  <si>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</si>
  <si>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</si>
  <si>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</si>
  <si>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</si>
  <si>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</si>
  <si>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</si>
  <si>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</si>
  <si>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</si>
  <si>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</si>
  <si>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</si>
  <si>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</si>
  <si>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</si>
  <si>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</si>
  <si>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</si>
  <si>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</si>
  <si>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</si>
  <si>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</si>
  <si>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</si>
  <si>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</si>
  <si>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</si>
  <si>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</si>
  <si>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</si>
  <si>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</si>
  <si>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</si>
  <si>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</si>
  <si>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</si>
  <si>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</si>
  <si>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</si>
  <si>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</si>
  <si>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</si>
  <si>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</si>
  <si>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</si>
  <si>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</si>
  <si>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</si>
  <si>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</si>
  <si>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</si>
  <si>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</si>
  <si>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</si>
  <si>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</si>
  <si>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</si>
  <si>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</si>
  <si>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</si>
  <si>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</si>
  <si>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</si>
  <si>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</si>
  <si>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</si>
  <si>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</si>
  <si>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</si>
  <si>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</si>
  <si>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</si>
  <si>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</si>
  <si>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</si>
  <si>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</si>
  <si>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</si>
  <si>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</si>
  <si>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</si>
  <si>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</si>
  <si>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</si>
  <si>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</si>
  <si>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</si>
  <si>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</si>
  <si>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</si>
  <si>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</si>
  <si>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</si>
  <si>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</si>
  <si>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</si>
  <si>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</si>
  <si>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</si>
  <si>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</si>
  <si>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</si>
  <si>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</si>
  <si>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</si>
  <si>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</si>
  <si>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</si>
  <si>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</si>
  <si>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</si>
  <si>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</si>
  <si>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</si>
  <si>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</si>
  <si>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</si>
  <si>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</si>
  <si>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</si>
  <si>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</si>
  <si>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</si>
  <si>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</si>
  <si>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</si>
  <si>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</si>
  <si>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</si>
  <si>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</si>
  <si>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</si>
  <si>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</si>
  <si>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</si>
  <si>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</si>
  <si>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</si>
  <si>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</si>
  <si>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</si>
  <si>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</si>
  <si>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</si>
  <si>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</si>
  <si>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</si>
  <si>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</si>
  <si>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</si>
  <si>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</si>
  <si>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</si>
  <si>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</si>
  <si>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</si>
  <si>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</si>
  <si>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</si>
  <si>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</si>
  <si>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</si>
  <si>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</si>
  <si>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</si>
  <si>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</si>
  <si>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</si>
  <si>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</si>
  <si>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</si>
  <si>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</si>
  <si>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</si>
  <si>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</si>
  <si>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</si>
  <si>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</si>
  <si>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</si>
  <si>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</si>
  <si>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</si>
  <si>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</si>
  <si>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</si>
  <si>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</si>
  <si>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</si>
  <si>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</si>
  <si>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</si>
  <si>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</si>
  <si>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</si>
  <si>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</si>
  <si>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</si>
  <si>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</si>
  <si>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</si>
  <si>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</si>
  <si>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</si>
  <si>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</si>
  <si>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</si>
  <si>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</si>
  <si>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</si>
  <si>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</si>
  <si>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</si>
  <si>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</si>
  <si>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</si>
  <si>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</si>
  <si>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</si>
  <si>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</si>
  <si>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</si>
  <si>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</si>
  <si>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</si>
  <si>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</si>
  <si>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</si>
  <si>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</si>
  <si>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</si>
  <si>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</si>
  <si>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</si>
  <si>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</si>
  <si>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</si>
  <si>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</si>
  <si>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</si>
  <si>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</si>
  <si>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</si>
  <si>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</si>
  <si>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</si>
  <si>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</si>
  <si>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</si>
  <si>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</si>
  <si>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</si>
  <si>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</si>
  <si>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</si>
  <si>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</si>
  <si>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</si>
  <si>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</si>
  <si>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</si>
  <si>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</si>
  <si>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</si>
  <si>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</si>
  <si>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</si>
  <si>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</si>
  <si>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</si>
  <si>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</si>
  <si>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</si>
  <si>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</si>
  <si>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</si>
  <si>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</si>
  <si>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</si>
  <si>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</si>
  <si>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</si>
  <si>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</si>
  <si>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</si>
  <si>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</si>
  <si>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</si>
  <si>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</si>
  <si>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</si>
  <si>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</si>
  <si>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</si>
  <si>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</si>
  <si>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</si>
  <si>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</si>
  <si>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</si>
  <si>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</si>
  <si>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</si>
  <si>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</si>
  <si>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</si>
  <si>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</si>
  <si>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</si>
  <si>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</si>
  <si>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</si>
  <si>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</si>
  <si>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</si>
  <si>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</si>
  <si>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</si>
  <si>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</si>
  <si>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</si>
  <si>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</si>
  <si>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</si>
  <si>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</si>
  <si>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</si>
  <si>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</si>
  <si>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</si>
  <si>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</si>
  <si>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</si>
  <si>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</si>
  <si>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</si>
  <si>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</si>
  <si>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</si>
  <si>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</si>
  <si>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</si>
  <si>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</si>
  <si>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</si>
  <si>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</si>
  <si>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</si>
  <si>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</si>
  <si>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</si>
  <si>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</si>
  <si>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</si>
  <si>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</si>
  <si>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</si>
  <si>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</si>
  <si>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</si>
  <si>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</si>
  <si>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</si>
  <si>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</si>
  <si>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</si>
  <si>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</si>
  <si>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</si>
  <si>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</si>
  <si>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</si>
  <si>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</si>
  <si>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</si>
  <si>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</si>
  <si>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</si>
  <si>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</si>
  <si>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</si>
  <si>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</si>
  <si>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</si>
  <si>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</si>
  <si>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</si>
  <si>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</si>
  <si>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</si>
  <si>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</si>
  <si>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</si>
  <si>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</si>
  <si>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</si>
  <si>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</si>
  <si>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</si>
  <si>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</si>
  <si>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</si>
  <si>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</si>
  <si>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</si>
  <si>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</si>
  <si>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</si>
  <si>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</si>
  <si>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</si>
  <si>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</si>
  <si>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</si>
  <si>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</si>
  <si>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</si>
  <si>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</si>
  <si>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</si>
  <si>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</si>
  <si>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</si>
  <si>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</si>
  <si>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</si>
  <si>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</si>
  <si>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</si>
  <si>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</si>
  <si>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</si>
  <si>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</si>
  <si>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</si>
  <si>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</si>
  <si>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</si>
  <si>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</si>
  <si>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</si>
  <si>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</si>
  <si>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</si>
  <si>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</si>
  <si>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</si>
  <si>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</si>
  <si>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</si>
  <si>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</si>
  <si>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</si>
  <si>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</si>
  <si>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</si>
  <si>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</si>
  <si>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</si>
  <si>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</si>
  <si>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</si>
  <si>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</si>
  <si>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</si>
  <si>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</si>
  <si>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</si>
  <si>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</si>
  <si>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</si>
  <si>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</si>
  <si>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</si>
  <si>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</si>
  <si>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</si>
  <si>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</si>
  <si>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</si>
  <si>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</si>
  <si>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</si>
  <si>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</si>
  <si>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</si>
  <si>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</si>
  <si>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</si>
  <si>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</si>
  <si>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</si>
  <si>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</si>
  <si>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</si>
  <si>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</si>
  <si>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</si>
  <si>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</si>
  <si>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</si>
  <si>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</si>
  <si>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</si>
  <si>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</si>
  <si>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</si>
  <si>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</si>
  <si>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</si>
  <si>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</si>
  <si>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</si>
  <si>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</si>
  <si>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</si>
  <si>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</si>
  <si>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</si>
  <si>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</si>
  <si>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</si>
  <si>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</si>
  <si>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</si>
  <si>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</si>
  <si>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</si>
  <si>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</si>
  <si>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</si>
  <si>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</si>
  <si>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</si>
  <si>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</si>
  <si>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</si>
  <si>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</si>
  <si>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</si>
  <si>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</si>
  <si>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</si>
  <si>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</si>
  <si>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</si>
  <si>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</si>
  <si>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</si>
  <si>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</si>
  <si>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</si>
  <si>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</si>
  <si>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</si>
  <si>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</si>
  <si>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</si>
  <si>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</si>
  <si>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</si>
  <si>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</si>
  <si>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</si>
  <si>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</si>
  <si>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</si>
  <si>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</si>
  <si>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</si>
  <si>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</si>
  <si>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</si>
  <si>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</si>
  <si>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</si>
  <si>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</si>
  <si>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</si>
  <si>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</si>
  <si>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</si>
  <si>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</si>
  <si>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</si>
  <si>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</si>
  <si>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</si>
  <si>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</si>
  <si>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</si>
  <si>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</si>
  <si>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</si>
  <si>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</si>
  <si>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</si>
  <si>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</si>
  <si>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</si>
  <si>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</si>
  <si>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</si>
  <si>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</si>
  <si>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</si>
  <si>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</si>
  <si>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</si>
  <si>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</si>
  <si>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</si>
  <si>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</si>
  <si>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</si>
  <si>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</si>
  <si>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</si>
  <si>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</si>
  <si>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</si>
  <si>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</si>
  <si>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</si>
  <si>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</si>
  <si>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</si>
  <si>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</si>
  <si>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</si>
  <si>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</si>
  <si>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</si>
  <si>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</si>
  <si>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</si>
  <si>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</si>
  <si>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</si>
  <si>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</si>
  <si>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</si>
  <si>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</si>
  <si>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</si>
  <si>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</si>
  <si>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</si>
  <si>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</si>
  <si>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</si>
  <si>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</si>
  <si>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</si>
  <si>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</si>
  <si>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</si>
  <si>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</si>
  <si>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</si>
  <si>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</si>
  <si>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</si>
  <si>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</si>
  <si>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</si>
  <si>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</si>
  <si>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</si>
  <si>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</si>
  <si>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</si>
  <si>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</si>
  <si>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</si>
  <si>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</si>
  <si>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</si>
  <si>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</si>
  <si>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</si>
  <si>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</si>
  <si>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</si>
  <si>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</si>
  <si>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</si>
  <si>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</si>
  <si>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</si>
  <si>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</si>
  <si>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</si>
  <si>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</si>
  <si>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</si>
  <si>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</si>
  <si>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</si>
  <si>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</si>
  <si>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</si>
  <si>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</si>
  <si>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</si>
  <si>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</si>
  <si>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</si>
  <si>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</si>
  <si>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</si>
  <si>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</si>
  <si>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</si>
  <si>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</si>
  <si>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</si>
  <si>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</si>
  <si>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</si>
  <si>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</si>
  <si>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</si>
  <si>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</si>
  <si>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</si>
  <si>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</si>
  <si>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</si>
  <si>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</si>
  <si>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</si>
  <si>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</si>
  <si>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</si>
  <si>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</si>
  <si>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</si>
  <si>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</si>
  <si>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</si>
  <si>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</si>
  <si>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</si>
  <si>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</si>
  <si>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</si>
  <si>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</si>
  <si>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</si>
  <si>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</si>
  <si>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</si>
  <si>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</si>
  <si>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</si>
  <si>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</si>
  <si>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</si>
  <si>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</si>
  <si>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</si>
  <si>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</si>
  <si>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</si>
  <si>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</si>
  <si>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</si>
  <si>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</si>
  <si>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</si>
  <si>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</si>
  <si>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</si>
  <si>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</si>
  <si>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</si>
  <si>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</si>
  <si>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</si>
  <si>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</si>
  <si>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</si>
  <si>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</si>
  <si>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</si>
  <si>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</si>
  <si>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</si>
  <si>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</si>
  <si>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</si>
  <si>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</si>
  <si>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</si>
  <si>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</si>
  <si>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</si>
  <si>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</si>
  <si>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</si>
  <si>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</si>
  <si>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</si>
  <si>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</si>
  <si>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</si>
  <si>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</si>
  <si>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</si>
  <si>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</si>
  <si>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</si>
  <si>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</si>
  <si>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</si>
  <si>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</si>
  <si>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</si>
  <si>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</si>
  <si>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</si>
  <si>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</si>
  <si>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</si>
  <si>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</si>
  <si>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</si>
  <si>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</si>
  <si>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</si>
  <si>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</si>
  <si>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</si>
  <si>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</si>
  <si>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</si>
  <si>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</si>
  <si>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</si>
  <si>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</si>
  <si>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</si>
  <si>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</si>
  <si>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</si>
  <si>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</si>
  <si>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</si>
  <si>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</si>
  <si>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</si>
  <si>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</si>
  <si>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</si>
  <si>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</si>
  <si>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</si>
  <si>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</si>
  <si>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</si>
  <si>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</si>
  <si>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</si>
  <si>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</si>
  <si>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</si>
  <si>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</si>
  <si>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</si>
  <si>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</si>
  <si>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</si>
  <si>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</si>
  <si>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</si>
  <si>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</si>
  <si>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</si>
  <si>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</si>
  <si>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</si>
  <si>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</si>
  <si>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</si>
  <si>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</si>
  <si>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</si>
  <si>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</si>
  <si>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</si>
  <si>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</si>
  <si>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</si>
  <si>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</si>
  <si>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</si>
  <si>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</si>
  <si>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</si>
  <si>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</si>
  <si>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</si>
  <si>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</si>
  <si>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</si>
  <si>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</si>
  <si>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</si>
  <si>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</si>
  <si>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</si>
  <si>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</si>
  <si>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</si>
  <si>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</si>
  <si>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</si>
  <si>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</si>
  <si>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</si>
  <si>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</si>
  <si>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</si>
  <si>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</si>
  <si>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</si>
  <si>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</si>
  <si>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</si>
  <si>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</si>
  <si>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</si>
  <si>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</si>
  <si>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</si>
  <si>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</si>
  <si>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</si>
  <si>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</si>
  <si>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</si>
  <si>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</si>
  <si>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</si>
  <si>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</si>
  <si>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</si>
  <si>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</si>
  <si>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</si>
  <si>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</si>
  <si>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</si>
  <si>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</si>
  <si>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</si>
  <si>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</si>
  <si>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</si>
  <si>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</si>
  <si>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</si>
  <si>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</si>
  <si>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</si>
  <si>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</si>
  <si>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</si>
  <si>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</si>
  <si>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</si>
  <si>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</si>
  <si>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</si>
  <si>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</si>
  <si>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</si>
  <si>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</si>
  <si>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</si>
  <si>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</si>
  <si>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</si>
  <si>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</si>
  <si>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</si>
  <si>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</si>
  <si>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</si>
  <si>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</si>
  <si>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</si>
  <si>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</si>
  <si>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</si>
  <si>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</si>
  <si>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</si>
  <si>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</si>
  <si>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</si>
  <si>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</si>
  <si>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</si>
  <si>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</si>
  <si>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</si>
  <si>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</si>
  <si>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</si>
  <si>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</si>
  <si>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</si>
  <si>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</si>
  <si>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</si>
  <si>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</si>
  <si>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</si>
  <si>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</si>
  <si>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</si>
  <si>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</si>
  <si>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</si>
  <si>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</si>
  <si>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</si>
  <si>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</si>
  <si>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</si>
  <si>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</si>
  <si>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</si>
  <si>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</si>
  <si>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</si>
  <si>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</si>
  <si>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</si>
  <si>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</si>
  <si>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</si>
  <si>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</si>
  <si>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</si>
  <si>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</si>
  <si>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</si>
  <si>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</si>
  <si>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</si>
  <si>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</si>
  <si>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</si>
  <si>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</si>
  <si>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</si>
  <si>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</si>
  <si>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</si>
  <si>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</si>
  <si>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</si>
  <si>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</si>
  <si>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</si>
  <si>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</si>
  <si>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</si>
  <si>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</si>
  <si>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</si>
  <si>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</si>
  <si>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</si>
  <si>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</si>
  <si>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</si>
  <si>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</si>
  <si>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</si>
  <si>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</si>
  <si>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</si>
  <si>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</si>
  <si>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</si>
  <si>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</si>
  <si>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</si>
  <si>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</si>
  <si>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</si>
  <si>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</si>
  <si>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</si>
  <si>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</si>
  <si>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</si>
  <si>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</si>
  <si>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</si>
  <si>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</si>
  <si>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</si>
  <si>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</si>
  <si>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</si>
  <si>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</si>
  <si>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</si>
  <si>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</si>
  <si>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</si>
  <si>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</si>
  <si>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</si>
  <si>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</si>
  <si>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</si>
  <si>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</si>
  <si>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</si>
  <si>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</si>
  <si>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</si>
  <si>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</si>
  <si>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</si>
  <si>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</si>
  <si>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</si>
  <si>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</si>
  <si>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</si>
  <si>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</si>
  <si>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</si>
  <si>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</si>
  <si>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</si>
  <si>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</si>
  <si>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</si>
  <si>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</si>
  <si>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</si>
  <si>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</si>
  <si>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</si>
  <si>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</si>
  <si>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</si>
  <si>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</si>
  <si>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</si>
  <si>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</si>
  <si>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</si>
  <si>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</si>
  <si>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</si>
  <si>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</si>
  <si>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</si>
  <si>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</si>
  <si>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</si>
  <si>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</si>
  <si>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</si>
  <si>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</si>
  <si>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</si>
  <si>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</si>
  <si>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</si>
  <si>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</si>
  <si>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</si>
  <si>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</si>
  <si>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</si>
  <si>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</si>
  <si>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</si>
  <si>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</si>
  <si>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</si>
  <si>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</si>
  <si>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</si>
  <si>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</si>
  <si>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</si>
  <si>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</si>
  <si>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</si>
  <si>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</si>
  <si>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</si>
  <si>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</si>
  <si>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</si>
  <si>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</si>
  <si>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</si>
  <si>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</si>
  <si>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</si>
  <si>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</si>
  <si>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</si>
  <si>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</si>
  <si>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</si>
  <si>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</si>
  <si>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</si>
  <si>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</si>
  <si>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</si>
  <si>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</si>
  <si>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</si>
  <si>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</si>
  <si>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</si>
  <si>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</si>
  <si>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</si>
  <si>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</si>
  <si>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</si>
  <si>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</si>
  <si>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</si>
  <si>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</si>
  <si>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</si>
  <si>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</si>
  <si>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</si>
  <si>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</si>
  <si>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</si>
  <si>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</si>
  <si>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</si>
  <si>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</si>
  <si>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</si>
  <si>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</si>
  <si>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</si>
  <si>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</si>
  <si>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</si>
  <si>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</si>
  <si>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</si>
  <si>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</si>
  <si>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</si>
  <si>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</si>
  <si>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</si>
  <si>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</si>
  <si>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</si>
  <si>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</si>
  <si>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</si>
  <si>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</si>
  <si>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</si>
  <si>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</si>
  <si>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</si>
  <si>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</si>
  <si>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</si>
  <si>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</si>
  <si>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</si>
  <si>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</si>
  <si>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</si>
  <si>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</si>
  <si>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</si>
  <si>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</si>
  <si>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</si>
  <si>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</si>
  <si>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</si>
  <si>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</si>
  <si>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</si>
  <si>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</si>
  <si>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</si>
  <si>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</si>
  <si>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</si>
  <si>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</si>
  <si>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</si>
  <si>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</si>
  <si>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</si>
  <si>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</si>
  <si>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</si>
  <si>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</si>
  <si>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</si>
  <si>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</si>
  <si>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</si>
  <si>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</si>
  <si>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</si>
  <si>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</si>
  <si>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</si>
  <si>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</si>
  <si>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</si>
  <si>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</si>
  <si>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</si>
  <si>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</si>
  <si>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</si>
  <si>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</si>
  <si>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</si>
  <si>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</si>
  <si>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</si>
  <si>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</si>
  <si>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</si>
  <si>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</si>
  <si>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</si>
  <si>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</si>
  <si>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</si>
  <si>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</si>
  <si>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</si>
  <si>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</si>
  <si>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</si>
  <si>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</si>
  <si>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</si>
  <si>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</si>
  <si>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</si>
  <si>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</si>
  <si>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</si>
  <si>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</si>
  <si>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</si>
  <si>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</si>
  <si>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</si>
  <si>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</si>
  <si>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</si>
  <si>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</si>
  <si>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</si>
  <si>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</si>
  <si>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</si>
  <si>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</si>
  <si>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</si>
  <si>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</si>
  <si>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</si>
  <si>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</si>
  <si>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</si>
  <si>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</si>
  <si>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</si>
  <si>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</si>
  <si>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</si>
  <si>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</si>
  <si>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</si>
  <si>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</si>
  <si>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</si>
  <si>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</si>
  <si>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</si>
  <si>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</si>
  <si>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</si>
  <si>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</si>
  <si>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</si>
  <si>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</si>
  <si>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</si>
  <si>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</si>
  <si>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</si>
  <si>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</si>
  <si>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</si>
  <si>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</si>
  <si>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</si>
  <si>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</si>
  <si>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</si>
  <si>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</si>
  <si>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</si>
  <si>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</si>
  <si>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</si>
  <si>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</si>
  <si>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</si>
  <si>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</si>
  <si>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</si>
  <si>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</si>
  <si>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</si>
  <si>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</si>
  <si>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</si>
  <si>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</si>
  <si>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</si>
  <si>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</si>
  <si>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</si>
  <si>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</si>
  <si>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>ORGANISMO</t>
  </si>
  <si>
    <t>Al 31 de diciembre de 2016 y al 30 de marzo de 2017 (b)</t>
  </si>
  <si>
    <t>Del 1 de enero al 30 de marzo de 2017 (b)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</si>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</sst>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49" t="s">
        <v>829</v>
      </c>
      <c r="B1" s="150"/>
      <c r="C1" s="150"/>
      <c r="D1" s="150"/>
      <c r="E1" s="151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2" t="s">
        <v>3284</v>
      </c>
      <c r="D3" s="152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E2:E13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activeCell="B8" sqref="B8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65" t="s">
        <v>542</v>
      </c>
      <c r="B1" s="165"/>
      <c r="C1" s="165"/>
      <c r="D1" s="165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3" t="str">
        <f>ENTE_PUBLICO_A</f>
        <v>ORGANISMO, Gobierno del Estado de Aguascalientes (a)</v>
      </c>
      <c r="B2" s="154"/>
      <c r="C2" s="154"/>
      <c r="D2" s="155"/>
    </row>
    <row r="3" spans="1:11" ht="14.25" x14ac:dyDescent="0.45">
      <c r="A3" s="156" t="s">
        <v>166</v>
      </c>
      <c r="B3" s="157"/>
      <c r="C3" s="157"/>
      <c r="D3" s="158"/>
    </row>
    <row r="4" spans="1:11" ht="14.25" x14ac:dyDescent="0.45">
      <c r="A4" s="159" t="str">
        <f>TRIMESTRE</f>
        <v>Del 1 de enero al 30 de marzo de 2017 (b)</v>
      </c>
      <c r="B4" s="160"/>
      <c r="C4" s="160"/>
      <c r="D4" s="161"/>
    </row>
    <row r="5" spans="1:11" ht="14.25" x14ac:dyDescent="0.45">
      <c r="A5" s="162" t="s">
        <v>118</v>
      </c>
      <c r="B5" s="163"/>
      <c r="C5" s="163"/>
      <c r="D5" s="164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2</v>
      </c>
      <c r="C8" s="40">
        <f t="shared" ref="C8:D8" si="0">SUM(C9:C11)</f>
        <v>2</v>
      </c>
      <c r="D8" s="40">
        <f t="shared" si="0"/>
        <v>2</v>
      </c>
    </row>
    <row r="9" spans="1:11" x14ac:dyDescent="0.25">
      <c r="A9" s="53" t="s">
        <v>169</v>
      </c>
      <c r="B9" s="23">
        <v>1</v>
      </c>
      <c r="C9" s="23">
        <v>1</v>
      </c>
      <c r="D9" s="23">
        <v>1</v>
      </c>
    </row>
    <row r="10" spans="1:11" ht="14.25" x14ac:dyDescent="0.45">
      <c r="A10" s="53" t="s">
        <v>170</v>
      </c>
      <c r="B10" s="23">
        <v>1</v>
      </c>
      <c r="C10" s="23">
        <v>1</v>
      </c>
      <c r="D10" s="23">
        <v>1</v>
      </c>
    </row>
    <row r="11" spans="1:11" ht="14.25" x14ac:dyDescent="0.45">
      <c r="A11" s="53" t="s">
        <v>171</v>
      </c>
      <c r="B11" s="23">
        <f>B44</f>
        <v>0</v>
      </c>
      <c r="C11" s="23">
        <f t="shared" ref="C11" si="1">C44</f>
        <v>0</v>
      </c>
      <c r="D11" s="23">
        <f>D44</f>
        <v>0</v>
      </c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2</v>
      </c>
      <c r="C13" s="40">
        <f t="shared" ref="C13:D13" si="2">C14+C15</f>
        <v>2</v>
      </c>
      <c r="D13" s="40">
        <f t="shared" si="2"/>
        <v>2</v>
      </c>
    </row>
    <row r="14" spans="1:11" x14ac:dyDescent="0.25">
      <c r="A14" s="53" t="s">
        <v>172</v>
      </c>
      <c r="B14" s="23">
        <v>1</v>
      </c>
      <c r="C14" s="23">
        <v>1</v>
      </c>
      <c r="D14" s="23">
        <v>1</v>
      </c>
    </row>
    <row r="15" spans="1:11" x14ac:dyDescent="0.25">
      <c r="A15" s="53" t="s">
        <v>173</v>
      </c>
      <c r="B15" s="23">
        <v>1</v>
      </c>
      <c r="C15" s="23">
        <v>1</v>
      </c>
      <c r="D15" s="23">
        <v>1</v>
      </c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3">C18+C19</f>
        <v>2</v>
      </c>
      <c r="D17" s="40">
        <f>D18+D19</f>
        <v>2</v>
      </c>
    </row>
    <row r="18" spans="1:4" x14ac:dyDescent="0.25">
      <c r="A18" s="53" t="s">
        <v>175</v>
      </c>
      <c r="B18" s="119">
        <v>0</v>
      </c>
      <c r="C18" s="23">
        <v>1</v>
      </c>
      <c r="D18" s="23">
        <v>1</v>
      </c>
    </row>
    <row r="19" spans="1:4" ht="14.25" x14ac:dyDescent="0.45">
      <c r="A19" s="53" t="s">
        <v>176</v>
      </c>
      <c r="B19" s="119">
        <v>0</v>
      </c>
      <c r="C19" s="23">
        <v>1</v>
      </c>
      <c r="D19" s="117">
        <v>1</v>
      </c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4">C8-C13+C17</f>
        <v>2</v>
      </c>
      <c r="D21" s="40">
        <f t="shared" si="4"/>
        <v>2</v>
      </c>
    </row>
    <row r="22" spans="1:4" ht="14.25" x14ac:dyDescent="0.4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 t="shared" ref="C23:D23" si="5">C21-C11</f>
        <v>2</v>
      </c>
      <c r="D23" s="40">
        <f t="shared" si="5"/>
        <v>2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 t="shared" ref="C25" si="6">C23-C17</f>
        <v>0</v>
      </c>
      <c r="D25" s="40">
        <f>D23-D17</f>
        <v>0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2</v>
      </c>
      <c r="C29" s="61">
        <f t="shared" ref="C29:D29" si="7">C30+C31</f>
        <v>2</v>
      </c>
      <c r="D29" s="61">
        <f t="shared" si="7"/>
        <v>2</v>
      </c>
    </row>
    <row r="30" spans="1:4" x14ac:dyDescent="0.25">
      <c r="A30" s="53" t="s">
        <v>187</v>
      </c>
      <c r="B30" s="60">
        <v>1</v>
      </c>
      <c r="C30" s="60">
        <v>1</v>
      </c>
      <c r="D30" s="60">
        <v>1</v>
      </c>
    </row>
    <row r="31" spans="1:4" x14ac:dyDescent="0.25">
      <c r="A31" s="53" t="s">
        <v>188</v>
      </c>
      <c r="B31" s="60">
        <v>1</v>
      </c>
      <c r="C31" s="60">
        <v>1</v>
      </c>
      <c r="D31" s="60">
        <v>1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2</v>
      </c>
      <c r="C33" s="61">
        <f t="shared" ref="C33:D33" si="8">C25+C29</f>
        <v>2</v>
      </c>
      <c r="D33" s="61">
        <f t="shared" si="8"/>
        <v>2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2</v>
      </c>
      <c r="C37" s="61">
        <f t="shared" ref="C37:D37" si="9">C38+C39</f>
        <v>2</v>
      </c>
      <c r="D37" s="61">
        <f t="shared" si="9"/>
        <v>2</v>
      </c>
    </row>
    <row r="38" spans="1:4" x14ac:dyDescent="0.25">
      <c r="A38" s="53" t="s">
        <v>192</v>
      </c>
      <c r="B38" s="60">
        <v>1</v>
      </c>
      <c r="C38" s="60">
        <v>1</v>
      </c>
      <c r="D38" s="60">
        <v>1</v>
      </c>
    </row>
    <row r="39" spans="1:4" x14ac:dyDescent="0.25">
      <c r="A39" s="53" t="s">
        <v>193</v>
      </c>
      <c r="B39" s="60">
        <v>1</v>
      </c>
      <c r="C39" s="60">
        <v>1</v>
      </c>
      <c r="D39" s="60">
        <v>1</v>
      </c>
    </row>
    <row r="40" spans="1:4" x14ac:dyDescent="0.25">
      <c r="A40" s="55" t="s">
        <v>194</v>
      </c>
      <c r="B40" s="61">
        <f>B41+B42</f>
        <v>2</v>
      </c>
      <c r="C40" s="61">
        <f t="shared" ref="C40:D40" si="10">C41+C42</f>
        <v>2</v>
      </c>
      <c r="D40" s="61">
        <f t="shared" si="10"/>
        <v>2</v>
      </c>
    </row>
    <row r="41" spans="1:4" x14ac:dyDescent="0.25">
      <c r="A41" s="53" t="s">
        <v>195</v>
      </c>
      <c r="B41" s="60">
        <v>1</v>
      </c>
      <c r="C41" s="60">
        <v>1</v>
      </c>
      <c r="D41" s="60">
        <v>1</v>
      </c>
    </row>
    <row r="42" spans="1:4" x14ac:dyDescent="0.25">
      <c r="A42" s="53" t="s">
        <v>196</v>
      </c>
      <c r="B42" s="60">
        <v>1</v>
      </c>
      <c r="C42" s="60">
        <v>1</v>
      </c>
      <c r="D42" s="60">
        <v>1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1">C37-C40</f>
        <v>0</v>
      </c>
      <c r="D44" s="61">
        <f t="shared" si="11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1</v>
      </c>
      <c r="C48" s="124">
        <f>C9</f>
        <v>1</v>
      </c>
      <c r="D48" s="124">
        <f t="shared" ref="D48" si="12">D9</f>
        <v>1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3">C50-C51</f>
        <v>0</v>
      </c>
      <c r="D49" s="61">
        <f t="shared" si="13"/>
        <v>0</v>
      </c>
    </row>
    <row r="50" spans="1:4" x14ac:dyDescent="0.25">
      <c r="A50" s="128" t="s">
        <v>192</v>
      </c>
      <c r="B50" s="60">
        <v>1</v>
      </c>
      <c r="C50" s="60">
        <v>1</v>
      </c>
      <c r="D50" s="60">
        <v>1</v>
      </c>
    </row>
    <row r="51" spans="1:4" x14ac:dyDescent="0.25">
      <c r="A51" s="128" t="s">
        <v>195</v>
      </c>
      <c r="B51" s="60">
        <v>1</v>
      </c>
      <c r="C51" s="60">
        <v>1</v>
      </c>
      <c r="D51" s="60">
        <v>1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1</v>
      </c>
      <c r="C53" s="60">
        <f t="shared" ref="C53:D53" si="14">C14</f>
        <v>1</v>
      </c>
      <c r="D53" s="60">
        <f t="shared" si="14"/>
        <v>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 t="shared" ref="C55:D55" si="15">C18</f>
        <v>1</v>
      </c>
      <c r="D55" s="60">
        <f t="shared" si="15"/>
        <v>1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1</v>
      </c>
      <c r="D57" s="61">
        <f t="shared" ref="D57" si="16">D48+D49-D53+D55</f>
        <v>1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7">C57-C49</f>
        <v>1</v>
      </c>
      <c r="D59" s="61">
        <f t="shared" si="17"/>
        <v>1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1</v>
      </c>
      <c r="C63" s="122">
        <f t="shared" ref="C63:D63" si="18">C10</f>
        <v>1</v>
      </c>
      <c r="D63" s="122">
        <f t="shared" si="18"/>
        <v>1</v>
      </c>
    </row>
    <row r="64" spans="1:4" ht="30" x14ac:dyDescent="0.25">
      <c r="A64" s="127" t="s">
        <v>202</v>
      </c>
      <c r="B64" s="40">
        <f>B65-B66</f>
        <v>0</v>
      </c>
      <c r="C64" s="40">
        <f t="shared" ref="C64:D64" si="19">C65-C66</f>
        <v>0</v>
      </c>
      <c r="D64" s="40">
        <f t="shared" si="19"/>
        <v>0</v>
      </c>
    </row>
    <row r="65" spans="1:4" x14ac:dyDescent="0.25">
      <c r="A65" s="128" t="s">
        <v>193</v>
      </c>
      <c r="B65" s="23">
        <v>1</v>
      </c>
      <c r="C65" s="23">
        <v>1</v>
      </c>
      <c r="D65" s="23">
        <v>1</v>
      </c>
    </row>
    <row r="66" spans="1:4" x14ac:dyDescent="0.25">
      <c r="A66" s="128" t="s">
        <v>196</v>
      </c>
      <c r="B66" s="23">
        <v>1</v>
      </c>
      <c r="C66" s="23">
        <v>1</v>
      </c>
      <c r="D66" s="23">
        <v>1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1</v>
      </c>
      <c r="C68" s="23">
        <f t="shared" ref="C68:D68" si="20">C15</f>
        <v>1</v>
      </c>
      <c r="D68" s="23">
        <f t="shared" si="20"/>
        <v>1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1">C19</f>
        <v>1</v>
      </c>
      <c r="D70" s="23">
        <f t="shared" si="21"/>
        <v>1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2">C63+C64-C68+C70</f>
        <v>1</v>
      </c>
      <c r="D72" s="40">
        <f t="shared" si="22"/>
        <v>1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1</v>
      </c>
      <c r="D74" s="40">
        <f t="shared" ref="D74" si="23">D72-D64</f>
        <v>1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2</v>
      </c>
      <c r="Q2" s="18">
        <f>'Formato 4'!C8</f>
        <v>2</v>
      </c>
      <c r="R2" s="18">
        <f>'Formato 4'!D8</f>
        <v>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</v>
      </c>
      <c r="Q3" s="18">
        <f>'Formato 4'!C9</f>
        <v>1</v>
      </c>
      <c r="R3" s="18">
        <f>'Formato 4'!D9</f>
        <v>1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1</v>
      </c>
      <c r="Q4" s="18">
        <f>'Formato 4'!C10</f>
        <v>1</v>
      </c>
      <c r="R4" s="18">
        <f>'Formato 4'!D10</f>
        <v>1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2</v>
      </c>
      <c r="Q6" s="18">
        <f>'Formato 4'!C13</f>
        <v>2</v>
      </c>
      <c r="R6" s="18">
        <f>'Formato 4'!D13</f>
        <v>2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</v>
      </c>
      <c r="Q7" s="18">
        <f>'Formato 4'!C14</f>
        <v>1</v>
      </c>
      <c r="R7" s="18">
        <f>'Formato 4'!D14</f>
        <v>1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1</v>
      </c>
      <c r="Q8" s="18">
        <f>'Formato 4'!C15</f>
        <v>1</v>
      </c>
      <c r="R8" s="18">
        <f>'Formato 4'!D15</f>
        <v>1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2</v>
      </c>
      <c r="R9" s="18">
        <f>'Formato 4'!D17</f>
        <v>2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1</v>
      </c>
      <c r="R10" s="18">
        <f>'Formato 4'!D18</f>
        <v>1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1</v>
      </c>
      <c r="R11" s="18">
        <f>'Formato 4'!D19</f>
        <v>1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2</v>
      </c>
      <c r="R12" s="18">
        <f>'Formato 4'!D21</f>
        <v>2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2</v>
      </c>
      <c r="R13" s="18">
        <f>'Formato 4'!D23</f>
        <v>2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0</v>
      </c>
      <c r="R14" s="18">
        <f>'Formato 4'!D25</f>
        <v>0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2</v>
      </c>
      <c r="Q15">
        <f>'Formato 4'!C29</f>
        <v>2</v>
      </c>
      <c r="R15">
        <f>'Formato 4'!D29</f>
        <v>2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1</v>
      </c>
      <c r="Q16">
        <f>'Formato 4'!C30</f>
        <v>1</v>
      </c>
      <c r="R16">
        <f>'Formato 4'!D30</f>
        <v>1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1</v>
      </c>
      <c r="Q17">
        <f>'Formato 4'!C31</f>
        <v>1</v>
      </c>
      <c r="R17">
        <f>'Formato 4'!D31</f>
        <v>1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2</v>
      </c>
      <c r="Q18">
        <f>'Formato 4'!C33</f>
        <v>2</v>
      </c>
      <c r="R18">
        <f>'Formato 4'!D33</f>
        <v>2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2</v>
      </c>
      <c r="Q19">
        <f>'Formato 4'!C37</f>
        <v>2</v>
      </c>
      <c r="R19">
        <f>'Formato 4'!D37</f>
        <v>2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1</v>
      </c>
      <c r="Q20">
        <f>'Formato 4'!C38</f>
        <v>1</v>
      </c>
      <c r="R20">
        <f>'Formato 4'!D38</f>
        <v>1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1</v>
      </c>
      <c r="Q21">
        <f>'Formato 4'!C39</f>
        <v>1</v>
      </c>
      <c r="R21">
        <f>'Formato 4'!D39</f>
        <v>1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2</v>
      </c>
      <c r="Q22">
        <f>'Formato 4'!C40</f>
        <v>2</v>
      </c>
      <c r="R22">
        <f>'Formato 4'!D40</f>
        <v>2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1</v>
      </c>
      <c r="Q23">
        <f>'Formato 4'!C41</f>
        <v>1</v>
      </c>
      <c r="R23">
        <f>'Formato 4'!D41</f>
        <v>1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1</v>
      </c>
      <c r="Q24">
        <f>'Formato 4'!C42</f>
        <v>1</v>
      </c>
      <c r="R24">
        <f>'Formato 4'!D42</f>
        <v>1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</v>
      </c>
      <c r="Q26">
        <f>'Formato 4'!C48</f>
        <v>1</v>
      </c>
      <c r="R26">
        <f>'Formato 4'!D48</f>
        <v>1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1</v>
      </c>
      <c r="Q28">
        <f>'Formato 4'!C50</f>
        <v>1</v>
      </c>
      <c r="R28">
        <f>'Formato 4'!D50</f>
        <v>1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1</v>
      </c>
      <c r="Q29">
        <f>'Formato 4'!C51</f>
        <v>1</v>
      </c>
      <c r="R29">
        <f>'Formato 4'!D51</f>
        <v>1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</v>
      </c>
      <c r="Q30">
        <f>'Formato 4'!C53</f>
        <v>1</v>
      </c>
      <c r="R30">
        <f>'Formato 4'!D53</f>
        <v>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1</v>
      </c>
      <c r="R31">
        <f>'Formato 4'!D55</f>
        <v>1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1</v>
      </c>
      <c r="Q32">
        <f>'Formato 4'!C63</f>
        <v>1</v>
      </c>
      <c r="R32">
        <f>'Formato 4'!D63</f>
        <v>1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1</v>
      </c>
      <c r="Q34">
        <f>'Formato 4'!C65</f>
        <v>1</v>
      </c>
      <c r="R34">
        <f>'Formato 4'!D65</f>
        <v>1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1</v>
      </c>
      <c r="Q35">
        <f>'Formato 4'!C66</f>
        <v>1</v>
      </c>
      <c r="R35">
        <f>'Formato 4'!D66</f>
        <v>1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1</v>
      </c>
      <c r="Q36">
        <f>'Formato 4'!C68</f>
        <v>1</v>
      </c>
      <c r="R36">
        <f>'Formato 4'!D68</f>
        <v>1</v>
      </c>
    </row>
    <row r="37" spans="1:18" ht="14.25" x14ac:dyDescent="0.4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1</v>
      </c>
      <c r="R37">
        <f>'Formato 4'!D70</f>
        <v>1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1</v>
      </c>
      <c r="R38">
        <f>'Formato 4'!D72</f>
        <v>1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1</v>
      </c>
      <c r="R39">
        <f>'Formato 4'!D74</f>
        <v>1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activeCell="A22" sqref="A22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71" t="s">
        <v>206</v>
      </c>
      <c r="B1" s="171"/>
      <c r="C1" s="171"/>
      <c r="D1" s="171"/>
      <c r="E1" s="171"/>
      <c r="F1" s="171"/>
      <c r="G1" s="171"/>
    </row>
    <row r="2" spans="1:8" ht="14.25" x14ac:dyDescent="0.45">
      <c r="A2" s="153" t="str">
        <f>ENTE_PUBLICO_A</f>
        <v>ORGANISMO, Gobierno del Estado de Aguascalientes (a)</v>
      </c>
      <c r="B2" s="154"/>
      <c r="C2" s="154"/>
      <c r="D2" s="154"/>
      <c r="E2" s="154"/>
      <c r="F2" s="154"/>
      <c r="G2" s="155"/>
    </row>
    <row r="3" spans="1:8" x14ac:dyDescent="0.25">
      <c r="A3" s="156" t="s">
        <v>207</v>
      </c>
      <c r="B3" s="157"/>
      <c r="C3" s="157"/>
      <c r="D3" s="157"/>
      <c r="E3" s="157"/>
      <c r="F3" s="157"/>
      <c r="G3" s="158"/>
    </row>
    <row r="4" spans="1:8" ht="14.25" x14ac:dyDescent="0.45">
      <c r="A4" s="159" t="str">
        <f>TRIMESTRE</f>
        <v>Del 1 de enero al 30 de marzo de 2017 (b)</v>
      </c>
      <c r="B4" s="160"/>
      <c r="C4" s="160"/>
      <c r="D4" s="160"/>
      <c r="E4" s="160"/>
      <c r="F4" s="160"/>
      <c r="G4" s="161"/>
    </row>
    <row r="5" spans="1:8" ht="14.25" x14ac:dyDescent="0.45">
      <c r="A5" s="162" t="s">
        <v>118</v>
      </c>
      <c r="B5" s="163"/>
      <c r="C5" s="163"/>
      <c r="D5" s="163"/>
      <c r="E5" s="163"/>
      <c r="F5" s="163"/>
      <c r="G5" s="164"/>
    </row>
    <row r="6" spans="1:8" x14ac:dyDescent="0.25">
      <c r="A6" s="168" t="s">
        <v>214</v>
      </c>
      <c r="B6" s="170" t="s">
        <v>208</v>
      </c>
      <c r="C6" s="170"/>
      <c r="D6" s="170"/>
      <c r="E6" s="170"/>
      <c r="F6" s="170"/>
      <c r="G6" s="170" t="s">
        <v>209</v>
      </c>
    </row>
    <row r="7" spans="1:8" ht="30" x14ac:dyDescent="0.25">
      <c r="A7" s="16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ht="14.25" x14ac:dyDescent="0.45">
      <c r="A9" s="53" t="s">
        <v>216</v>
      </c>
      <c r="B9" s="60">
        <v>1</v>
      </c>
      <c r="C9" s="60">
        <v>1</v>
      </c>
      <c r="D9" s="60">
        <v>1</v>
      </c>
      <c r="E9" s="60">
        <v>1</v>
      </c>
      <c r="F9" s="60">
        <v>3</v>
      </c>
      <c r="G9" s="60">
        <f>F9-B9</f>
        <v>2</v>
      </c>
      <c r="H9" s="8"/>
    </row>
    <row r="10" spans="1:8" ht="14.25" x14ac:dyDescent="0.45">
      <c r="A10" s="53" t="s">
        <v>217</v>
      </c>
      <c r="B10" s="60">
        <v>1</v>
      </c>
      <c r="C10" s="60">
        <v>1</v>
      </c>
      <c r="D10" s="60">
        <v>1</v>
      </c>
      <c r="E10" s="60">
        <v>1</v>
      </c>
      <c r="F10" s="60">
        <v>3</v>
      </c>
      <c r="G10" s="60">
        <f t="shared" ref="G10:G15" si="0">F10-B10</f>
        <v>2</v>
      </c>
    </row>
    <row r="11" spans="1:8" ht="14.25" x14ac:dyDescent="0.45">
      <c r="A11" s="53" t="s">
        <v>218</v>
      </c>
      <c r="B11" s="60">
        <v>1</v>
      </c>
      <c r="C11" s="60">
        <v>1</v>
      </c>
      <c r="D11" s="60">
        <v>1</v>
      </c>
      <c r="E11" s="60">
        <v>1</v>
      </c>
      <c r="F11" s="60">
        <v>3</v>
      </c>
      <c r="G11" s="60">
        <f t="shared" si="0"/>
        <v>2</v>
      </c>
    </row>
    <row r="12" spans="1:8" ht="14.25" x14ac:dyDescent="0.45">
      <c r="A12" s="53" t="s">
        <v>219</v>
      </c>
      <c r="B12" s="60">
        <v>1</v>
      </c>
      <c r="C12" s="60">
        <v>1</v>
      </c>
      <c r="D12" s="60">
        <v>1</v>
      </c>
      <c r="E12" s="60">
        <v>1</v>
      </c>
      <c r="F12" s="60">
        <v>3</v>
      </c>
      <c r="G12" s="60">
        <f t="shared" si="0"/>
        <v>2</v>
      </c>
    </row>
    <row r="13" spans="1:8" ht="14.25" x14ac:dyDescent="0.45">
      <c r="A13" s="53" t="s">
        <v>220</v>
      </c>
      <c r="B13" s="60">
        <v>1</v>
      </c>
      <c r="C13" s="60">
        <v>1</v>
      </c>
      <c r="D13" s="60">
        <v>1</v>
      </c>
      <c r="E13" s="60">
        <v>1</v>
      </c>
      <c r="F13" s="60">
        <v>3</v>
      </c>
      <c r="G13" s="60">
        <f t="shared" si="0"/>
        <v>2</v>
      </c>
    </row>
    <row r="14" spans="1:8" ht="14.25" x14ac:dyDescent="0.45">
      <c r="A14" s="53" t="s">
        <v>221</v>
      </c>
      <c r="B14" s="60">
        <v>1</v>
      </c>
      <c r="C14" s="60">
        <v>1</v>
      </c>
      <c r="D14" s="60">
        <v>1</v>
      </c>
      <c r="E14" s="60">
        <v>1</v>
      </c>
      <c r="F14" s="60">
        <v>3</v>
      </c>
      <c r="G14" s="60">
        <f t="shared" si="0"/>
        <v>2</v>
      </c>
    </row>
    <row r="15" spans="1:8" ht="14.25" x14ac:dyDescent="0.45">
      <c r="A15" s="53" t="s">
        <v>222</v>
      </c>
      <c r="B15" s="60">
        <v>1</v>
      </c>
      <c r="C15" s="60">
        <v>1</v>
      </c>
      <c r="D15" s="60">
        <v>1</v>
      </c>
      <c r="E15" s="60">
        <v>1</v>
      </c>
      <c r="F15" s="60">
        <v>3</v>
      </c>
      <c r="G15" s="60">
        <f t="shared" si="0"/>
        <v>2</v>
      </c>
    </row>
    <row r="16" spans="1:8" ht="14.25" x14ac:dyDescent="0.45">
      <c r="A16" s="10" t="s">
        <v>275</v>
      </c>
      <c r="B16" s="60">
        <f>SUM(B17:B27)</f>
        <v>11</v>
      </c>
      <c r="C16" s="60">
        <f t="shared" ref="C16:F16" si="1">SUM(C17:C27)</f>
        <v>11</v>
      </c>
      <c r="D16" s="60">
        <f t="shared" si="1"/>
        <v>11</v>
      </c>
      <c r="E16" s="60">
        <f t="shared" si="1"/>
        <v>11</v>
      </c>
      <c r="F16" s="60">
        <f t="shared" si="1"/>
        <v>33</v>
      </c>
      <c r="G16" s="60">
        <f>SUM(G17:G27)</f>
        <v>22</v>
      </c>
    </row>
    <row r="17" spans="1:7" ht="14.25" x14ac:dyDescent="0.45">
      <c r="A17" s="63" t="s">
        <v>223</v>
      </c>
      <c r="B17" s="60">
        <v>1</v>
      </c>
      <c r="C17" s="60">
        <v>1</v>
      </c>
      <c r="D17" s="60">
        <v>1</v>
      </c>
      <c r="E17" s="60">
        <v>1</v>
      </c>
      <c r="F17" s="60">
        <v>3</v>
      </c>
      <c r="G17" s="60">
        <f>F17-B17</f>
        <v>2</v>
      </c>
    </row>
    <row r="18" spans="1:7" ht="14.25" x14ac:dyDescent="0.45">
      <c r="A18" s="63" t="s">
        <v>224</v>
      </c>
      <c r="B18" s="60">
        <v>1</v>
      </c>
      <c r="C18" s="60">
        <v>1</v>
      </c>
      <c r="D18" s="60">
        <v>1</v>
      </c>
      <c r="E18" s="60">
        <v>1</v>
      </c>
      <c r="F18" s="60">
        <v>3</v>
      </c>
      <c r="G18" s="60">
        <f t="shared" ref="G18:G27" si="2">F18-B18</f>
        <v>2</v>
      </c>
    </row>
    <row r="19" spans="1:7" x14ac:dyDescent="0.25">
      <c r="A19" s="63" t="s">
        <v>225</v>
      </c>
      <c r="B19" s="60">
        <v>1</v>
      </c>
      <c r="C19" s="60">
        <v>1</v>
      </c>
      <c r="D19" s="60">
        <v>1</v>
      </c>
      <c r="E19" s="60">
        <v>1</v>
      </c>
      <c r="F19" s="60">
        <v>3</v>
      </c>
      <c r="G19" s="60">
        <f t="shared" si="2"/>
        <v>2</v>
      </c>
    </row>
    <row r="20" spans="1:7" x14ac:dyDescent="0.25">
      <c r="A20" s="63" t="s">
        <v>226</v>
      </c>
      <c r="B20" s="60">
        <v>1</v>
      </c>
      <c r="C20" s="60">
        <v>1</v>
      </c>
      <c r="D20" s="60">
        <v>1</v>
      </c>
      <c r="E20" s="60">
        <v>1</v>
      </c>
      <c r="F20" s="60">
        <v>3</v>
      </c>
      <c r="G20" s="60">
        <f t="shared" si="2"/>
        <v>2</v>
      </c>
    </row>
    <row r="21" spans="1:7" x14ac:dyDescent="0.25">
      <c r="A21" s="63" t="s">
        <v>227</v>
      </c>
      <c r="B21" s="60">
        <v>1</v>
      </c>
      <c r="C21" s="60">
        <v>1</v>
      </c>
      <c r="D21" s="60">
        <v>1</v>
      </c>
      <c r="E21" s="60">
        <v>1</v>
      </c>
      <c r="F21" s="60">
        <v>3</v>
      </c>
      <c r="G21" s="60">
        <f t="shared" si="2"/>
        <v>2</v>
      </c>
    </row>
    <row r="22" spans="1:7" x14ac:dyDescent="0.25">
      <c r="A22" s="63" t="s">
        <v>228</v>
      </c>
      <c r="B22" s="60">
        <v>1</v>
      </c>
      <c r="C22" s="60">
        <v>1</v>
      </c>
      <c r="D22" s="60">
        <v>1</v>
      </c>
      <c r="E22" s="60">
        <v>1</v>
      </c>
      <c r="F22" s="60">
        <v>3</v>
      </c>
      <c r="G22" s="60">
        <f t="shared" si="2"/>
        <v>2</v>
      </c>
    </row>
    <row r="23" spans="1:7" x14ac:dyDescent="0.25">
      <c r="A23" s="63" t="s">
        <v>229</v>
      </c>
      <c r="B23" s="60">
        <v>1</v>
      </c>
      <c r="C23" s="60">
        <v>1</v>
      </c>
      <c r="D23" s="60">
        <v>1</v>
      </c>
      <c r="E23" s="60">
        <v>1</v>
      </c>
      <c r="F23" s="60">
        <v>3</v>
      </c>
      <c r="G23" s="60">
        <f t="shared" si="2"/>
        <v>2</v>
      </c>
    </row>
    <row r="24" spans="1:7" x14ac:dyDescent="0.25">
      <c r="A24" s="63" t="s">
        <v>230</v>
      </c>
      <c r="B24" s="60">
        <v>1</v>
      </c>
      <c r="C24" s="60">
        <v>1</v>
      </c>
      <c r="D24" s="60">
        <v>1</v>
      </c>
      <c r="E24" s="60">
        <v>1</v>
      </c>
      <c r="F24" s="60">
        <v>3</v>
      </c>
      <c r="G24" s="60">
        <f t="shared" si="2"/>
        <v>2</v>
      </c>
    </row>
    <row r="25" spans="1:7" x14ac:dyDescent="0.25">
      <c r="A25" s="63" t="s">
        <v>231</v>
      </c>
      <c r="B25" s="60">
        <v>1</v>
      </c>
      <c r="C25" s="60">
        <v>1</v>
      </c>
      <c r="D25" s="60">
        <v>1</v>
      </c>
      <c r="E25" s="60">
        <v>1</v>
      </c>
      <c r="F25" s="60">
        <v>3</v>
      </c>
      <c r="G25" s="60">
        <f t="shared" si="2"/>
        <v>2</v>
      </c>
    </row>
    <row r="26" spans="1:7" ht="14.25" x14ac:dyDescent="0.45">
      <c r="A26" s="63" t="s">
        <v>232</v>
      </c>
      <c r="B26" s="60">
        <v>1</v>
      </c>
      <c r="C26" s="60">
        <v>1</v>
      </c>
      <c r="D26" s="60">
        <v>1</v>
      </c>
      <c r="E26" s="60">
        <v>1</v>
      </c>
      <c r="F26" s="60">
        <v>3</v>
      </c>
      <c r="G26" s="60">
        <f t="shared" si="2"/>
        <v>2</v>
      </c>
    </row>
    <row r="27" spans="1:7" x14ac:dyDescent="0.25">
      <c r="A27" s="63" t="s">
        <v>233</v>
      </c>
      <c r="B27" s="60">
        <v>1</v>
      </c>
      <c r="C27" s="60">
        <v>1</v>
      </c>
      <c r="D27" s="60">
        <v>1</v>
      </c>
      <c r="E27" s="60">
        <v>1</v>
      </c>
      <c r="F27" s="60">
        <v>3</v>
      </c>
      <c r="G27" s="60">
        <f t="shared" si="2"/>
        <v>2</v>
      </c>
    </row>
    <row r="28" spans="1:7" x14ac:dyDescent="0.25">
      <c r="A28" s="53" t="s">
        <v>234</v>
      </c>
      <c r="B28" s="60">
        <f>SUM(B29:B33)</f>
        <v>5</v>
      </c>
      <c r="C28" s="60">
        <f t="shared" ref="C28:G28" si="3">SUM(C29:C33)</f>
        <v>5</v>
      </c>
      <c r="D28" s="60">
        <f t="shared" si="3"/>
        <v>5</v>
      </c>
      <c r="E28" s="60">
        <f t="shared" si="3"/>
        <v>5</v>
      </c>
      <c r="F28" s="60">
        <f t="shared" si="3"/>
        <v>15</v>
      </c>
      <c r="G28" s="60">
        <f t="shared" si="3"/>
        <v>10</v>
      </c>
    </row>
    <row r="29" spans="1:7" x14ac:dyDescent="0.25">
      <c r="A29" s="63" t="s">
        <v>235</v>
      </c>
      <c r="B29" s="60">
        <v>1</v>
      </c>
      <c r="C29" s="60">
        <v>1</v>
      </c>
      <c r="D29" s="60">
        <v>1</v>
      </c>
      <c r="E29" s="60">
        <v>1</v>
      </c>
      <c r="F29" s="60">
        <v>3</v>
      </c>
      <c r="G29" s="60">
        <f>F29-B29</f>
        <v>2</v>
      </c>
    </row>
    <row r="30" spans="1:7" x14ac:dyDescent="0.25">
      <c r="A30" s="63" t="s">
        <v>236</v>
      </c>
      <c r="B30" s="60">
        <v>1</v>
      </c>
      <c r="C30" s="60">
        <v>1</v>
      </c>
      <c r="D30" s="60">
        <v>1</v>
      </c>
      <c r="E30" s="60">
        <v>1</v>
      </c>
      <c r="F30" s="60">
        <v>3</v>
      </c>
      <c r="G30" s="60">
        <f>F30-B30</f>
        <v>2</v>
      </c>
    </row>
    <row r="31" spans="1:7" x14ac:dyDescent="0.25">
      <c r="A31" s="63" t="s">
        <v>237</v>
      </c>
      <c r="B31" s="60">
        <v>1</v>
      </c>
      <c r="C31" s="60">
        <v>1</v>
      </c>
      <c r="D31" s="60">
        <v>1</v>
      </c>
      <c r="E31" s="60">
        <v>1</v>
      </c>
      <c r="F31" s="60">
        <v>3</v>
      </c>
      <c r="G31" s="60">
        <f t="shared" ref="G31:G34" si="4">F31-B31</f>
        <v>2</v>
      </c>
    </row>
    <row r="32" spans="1:7" x14ac:dyDescent="0.25">
      <c r="A32" s="63" t="s">
        <v>238</v>
      </c>
      <c r="B32" s="60">
        <v>1</v>
      </c>
      <c r="C32" s="60">
        <v>1</v>
      </c>
      <c r="D32" s="60">
        <v>1</v>
      </c>
      <c r="E32" s="60">
        <v>1</v>
      </c>
      <c r="F32" s="60">
        <v>3</v>
      </c>
      <c r="G32" s="60">
        <f t="shared" si="4"/>
        <v>2</v>
      </c>
    </row>
    <row r="33" spans="1:8" x14ac:dyDescent="0.25">
      <c r="A33" s="63" t="s">
        <v>239</v>
      </c>
      <c r="B33" s="60">
        <v>1</v>
      </c>
      <c r="C33" s="60">
        <v>1</v>
      </c>
      <c r="D33" s="60">
        <v>1</v>
      </c>
      <c r="E33" s="60">
        <v>1</v>
      </c>
      <c r="F33" s="60">
        <v>3</v>
      </c>
      <c r="G33" s="60">
        <f t="shared" si="4"/>
        <v>2</v>
      </c>
    </row>
    <row r="34" spans="1:8" x14ac:dyDescent="0.25">
      <c r="A34" s="53" t="s">
        <v>240</v>
      </c>
      <c r="B34" s="60">
        <v>1</v>
      </c>
      <c r="C34" s="60">
        <v>1</v>
      </c>
      <c r="D34" s="60">
        <v>1</v>
      </c>
      <c r="E34" s="60">
        <v>1</v>
      </c>
      <c r="F34" s="60">
        <v>3</v>
      </c>
      <c r="G34" s="60">
        <f t="shared" si="4"/>
        <v>2</v>
      </c>
    </row>
    <row r="35" spans="1:8" x14ac:dyDescent="0.25">
      <c r="A35" s="53" t="s">
        <v>241</v>
      </c>
      <c r="B35" s="60">
        <f>B36</f>
        <v>1</v>
      </c>
      <c r="C35" s="60">
        <f t="shared" ref="C35:F35" si="5">C36</f>
        <v>1</v>
      </c>
      <c r="D35" s="60">
        <f t="shared" si="5"/>
        <v>1</v>
      </c>
      <c r="E35" s="60">
        <f t="shared" si="5"/>
        <v>1</v>
      </c>
      <c r="F35" s="60">
        <f t="shared" si="5"/>
        <v>3</v>
      </c>
      <c r="G35" s="60">
        <f>G36</f>
        <v>2</v>
      </c>
    </row>
    <row r="36" spans="1:8" x14ac:dyDescent="0.25">
      <c r="A36" s="63" t="s">
        <v>242</v>
      </c>
      <c r="B36" s="60">
        <v>1</v>
      </c>
      <c r="C36" s="60">
        <v>1</v>
      </c>
      <c r="D36" s="60">
        <v>1</v>
      </c>
      <c r="E36" s="60">
        <v>1</v>
      </c>
      <c r="F36" s="60">
        <v>3</v>
      </c>
      <c r="G36" s="60">
        <f>F36-B36</f>
        <v>2</v>
      </c>
    </row>
    <row r="37" spans="1:8" x14ac:dyDescent="0.25">
      <c r="A37" s="53" t="s">
        <v>243</v>
      </c>
      <c r="B37" s="60">
        <f>B38+B39</f>
        <v>2</v>
      </c>
      <c r="C37" s="60">
        <f t="shared" ref="C37:G37" si="6">C38+C39</f>
        <v>2</v>
      </c>
      <c r="D37" s="60">
        <f t="shared" si="6"/>
        <v>2</v>
      </c>
      <c r="E37" s="60">
        <f t="shared" si="6"/>
        <v>2</v>
      </c>
      <c r="F37" s="60">
        <f t="shared" si="6"/>
        <v>6</v>
      </c>
      <c r="G37" s="60">
        <f t="shared" si="6"/>
        <v>4</v>
      </c>
    </row>
    <row r="38" spans="1:8" x14ac:dyDescent="0.25">
      <c r="A38" s="63" t="s">
        <v>244</v>
      </c>
      <c r="B38" s="60">
        <v>1</v>
      </c>
      <c r="C38" s="60">
        <v>1</v>
      </c>
      <c r="D38" s="60">
        <v>1</v>
      </c>
      <c r="E38" s="60">
        <v>1</v>
      </c>
      <c r="F38" s="60">
        <v>3</v>
      </c>
      <c r="G38" s="60">
        <f>F38-B38</f>
        <v>2</v>
      </c>
    </row>
    <row r="39" spans="1:8" x14ac:dyDescent="0.25">
      <c r="A39" s="63" t="s">
        <v>245</v>
      </c>
      <c r="B39" s="60">
        <v>1</v>
      </c>
      <c r="C39" s="60">
        <v>1</v>
      </c>
      <c r="D39" s="60">
        <v>1</v>
      </c>
      <c r="E39" s="60">
        <v>1</v>
      </c>
      <c r="F39" s="60">
        <v>3</v>
      </c>
      <c r="G39" s="60">
        <f>F39-B39</f>
        <v>2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27</v>
      </c>
      <c r="C41" s="61">
        <f t="shared" ref="C41:E41" si="7">SUM(C9,C10,C11,C12,C13,C14,C15,C16,C28,C34,C35,C37)</f>
        <v>27</v>
      </c>
      <c r="D41" s="61">
        <f t="shared" si="7"/>
        <v>27</v>
      </c>
      <c r="E41" s="61">
        <f t="shared" si="7"/>
        <v>27</v>
      </c>
      <c r="F41" s="61">
        <f>SUM(F9,F10,F11,F12,F13,F14,F15,F16,F28,F34,F35,F37)</f>
        <v>81</v>
      </c>
      <c r="G41" s="61">
        <f>SUM(G9,G10,G11,G12,G13,G14,G15,G16,G28,G34,G35,G37)</f>
        <v>54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54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8</v>
      </c>
      <c r="C45" s="60">
        <f t="shared" ref="C45:G45" si="8">SUM(C46:C53)</f>
        <v>8</v>
      </c>
      <c r="D45" s="60">
        <f t="shared" si="8"/>
        <v>8</v>
      </c>
      <c r="E45" s="60">
        <f t="shared" si="8"/>
        <v>8</v>
      </c>
      <c r="F45" s="60">
        <f t="shared" si="8"/>
        <v>24</v>
      </c>
      <c r="G45" s="60">
        <f t="shared" si="8"/>
        <v>16</v>
      </c>
    </row>
    <row r="46" spans="1:8" x14ac:dyDescent="0.25">
      <c r="A46" s="69" t="s">
        <v>249</v>
      </c>
      <c r="B46" s="60">
        <v>1</v>
      </c>
      <c r="C46" s="60">
        <v>1</v>
      </c>
      <c r="D46" s="60">
        <v>1</v>
      </c>
      <c r="E46" s="60">
        <v>1</v>
      </c>
      <c r="F46" s="60">
        <v>3</v>
      </c>
      <c r="G46" s="60">
        <f>F46-B46</f>
        <v>2</v>
      </c>
    </row>
    <row r="47" spans="1:8" x14ac:dyDescent="0.25">
      <c r="A47" s="69" t="s">
        <v>250</v>
      </c>
      <c r="B47" s="60">
        <v>1</v>
      </c>
      <c r="C47" s="60">
        <v>1</v>
      </c>
      <c r="D47" s="60">
        <v>1</v>
      </c>
      <c r="E47" s="60">
        <v>1</v>
      </c>
      <c r="F47" s="60">
        <v>3</v>
      </c>
      <c r="G47" s="60">
        <f t="shared" ref="G47:G53" si="9">F47-B47</f>
        <v>2</v>
      </c>
    </row>
    <row r="48" spans="1:8" x14ac:dyDescent="0.25">
      <c r="A48" s="69" t="s">
        <v>251</v>
      </c>
      <c r="B48" s="60">
        <v>1</v>
      </c>
      <c r="C48" s="60">
        <v>1</v>
      </c>
      <c r="D48" s="60">
        <v>1</v>
      </c>
      <c r="E48" s="60">
        <v>1</v>
      </c>
      <c r="F48" s="60">
        <v>3</v>
      </c>
      <c r="G48" s="60">
        <f t="shared" si="9"/>
        <v>2</v>
      </c>
    </row>
    <row r="49" spans="1:7" ht="30" x14ac:dyDescent="0.25">
      <c r="A49" s="69" t="s">
        <v>252</v>
      </c>
      <c r="B49" s="60">
        <v>1</v>
      </c>
      <c r="C49" s="60">
        <v>1</v>
      </c>
      <c r="D49" s="60">
        <v>1</v>
      </c>
      <c r="E49" s="60">
        <v>1</v>
      </c>
      <c r="F49" s="60">
        <v>3</v>
      </c>
      <c r="G49" s="60">
        <f t="shared" si="9"/>
        <v>2</v>
      </c>
    </row>
    <row r="50" spans="1:7" x14ac:dyDescent="0.25">
      <c r="A50" s="69" t="s">
        <v>253</v>
      </c>
      <c r="B50" s="60">
        <v>1</v>
      </c>
      <c r="C50" s="60">
        <v>1</v>
      </c>
      <c r="D50" s="60">
        <v>1</v>
      </c>
      <c r="E50" s="60">
        <v>1</v>
      </c>
      <c r="F50" s="60">
        <v>3</v>
      </c>
      <c r="G50" s="60">
        <f t="shared" si="9"/>
        <v>2</v>
      </c>
    </row>
    <row r="51" spans="1:7" x14ac:dyDescent="0.25">
      <c r="A51" s="69" t="s">
        <v>254</v>
      </c>
      <c r="B51" s="60">
        <v>1</v>
      </c>
      <c r="C51" s="60">
        <v>1</v>
      </c>
      <c r="D51" s="60">
        <v>1</v>
      </c>
      <c r="E51" s="60">
        <v>1</v>
      </c>
      <c r="F51" s="60">
        <v>3</v>
      </c>
      <c r="G51" s="60">
        <f t="shared" si="9"/>
        <v>2</v>
      </c>
    </row>
    <row r="52" spans="1:7" x14ac:dyDescent="0.25">
      <c r="A52" s="48" t="s">
        <v>255</v>
      </c>
      <c r="B52" s="60">
        <v>1</v>
      </c>
      <c r="C52" s="60">
        <v>1</v>
      </c>
      <c r="D52" s="60">
        <v>1</v>
      </c>
      <c r="E52" s="60">
        <v>1</v>
      </c>
      <c r="F52" s="60">
        <v>3</v>
      </c>
      <c r="G52" s="60">
        <f t="shared" si="9"/>
        <v>2</v>
      </c>
    </row>
    <row r="53" spans="1:7" x14ac:dyDescent="0.25">
      <c r="A53" s="63" t="s">
        <v>256</v>
      </c>
      <c r="B53" s="60">
        <v>1</v>
      </c>
      <c r="C53" s="60">
        <v>1</v>
      </c>
      <c r="D53" s="60">
        <v>1</v>
      </c>
      <c r="E53" s="60">
        <v>1</v>
      </c>
      <c r="F53" s="60">
        <v>3</v>
      </c>
      <c r="G53" s="60">
        <f t="shared" si="9"/>
        <v>2</v>
      </c>
    </row>
    <row r="54" spans="1:7" x14ac:dyDescent="0.25">
      <c r="A54" s="53" t="s">
        <v>257</v>
      </c>
      <c r="B54" s="60">
        <f>SUM(B55:B58)</f>
        <v>4</v>
      </c>
      <c r="C54" s="60">
        <f t="shared" ref="C54:G54" si="10">SUM(C55:C58)</f>
        <v>4</v>
      </c>
      <c r="D54" s="60">
        <f t="shared" si="10"/>
        <v>4</v>
      </c>
      <c r="E54" s="60">
        <f t="shared" si="10"/>
        <v>4</v>
      </c>
      <c r="F54" s="60">
        <f t="shared" si="10"/>
        <v>12</v>
      </c>
      <c r="G54" s="60">
        <f t="shared" si="10"/>
        <v>8</v>
      </c>
    </row>
    <row r="55" spans="1:7" x14ac:dyDescent="0.25">
      <c r="A55" s="48" t="s">
        <v>258</v>
      </c>
      <c r="B55" s="60">
        <v>1</v>
      </c>
      <c r="C55" s="60">
        <v>1</v>
      </c>
      <c r="D55" s="60">
        <v>1</v>
      </c>
      <c r="E55" s="60">
        <v>1</v>
      </c>
      <c r="F55" s="60">
        <v>3</v>
      </c>
      <c r="G55" s="60">
        <f>F55-B55</f>
        <v>2</v>
      </c>
    </row>
    <row r="56" spans="1:7" x14ac:dyDescent="0.25">
      <c r="A56" s="69" t="s">
        <v>259</v>
      </c>
      <c r="B56" s="60">
        <v>1</v>
      </c>
      <c r="C56" s="60">
        <v>1</v>
      </c>
      <c r="D56" s="60">
        <v>1</v>
      </c>
      <c r="E56" s="60">
        <v>1</v>
      </c>
      <c r="F56" s="60">
        <v>3</v>
      </c>
      <c r="G56" s="60">
        <f t="shared" ref="G56:G58" si="11">F56-B56</f>
        <v>2</v>
      </c>
    </row>
    <row r="57" spans="1:7" x14ac:dyDescent="0.25">
      <c r="A57" s="69" t="s">
        <v>260</v>
      </c>
      <c r="B57" s="60">
        <v>1</v>
      </c>
      <c r="C57" s="60">
        <v>1</v>
      </c>
      <c r="D57" s="60">
        <v>1</v>
      </c>
      <c r="E57" s="60">
        <v>1</v>
      </c>
      <c r="F57" s="60">
        <v>3</v>
      </c>
      <c r="G57" s="60">
        <f t="shared" si="11"/>
        <v>2</v>
      </c>
    </row>
    <row r="58" spans="1:7" x14ac:dyDescent="0.25">
      <c r="A58" s="48" t="s">
        <v>261</v>
      </c>
      <c r="B58" s="60">
        <v>1</v>
      </c>
      <c r="C58" s="60">
        <v>1</v>
      </c>
      <c r="D58" s="60">
        <v>1</v>
      </c>
      <c r="E58" s="60">
        <v>1</v>
      </c>
      <c r="F58" s="60">
        <v>3</v>
      </c>
      <c r="G58" s="60">
        <f t="shared" si="11"/>
        <v>2</v>
      </c>
    </row>
    <row r="59" spans="1:7" x14ac:dyDescent="0.25">
      <c r="A59" s="53" t="s">
        <v>262</v>
      </c>
      <c r="B59" s="60">
        <f>SUM(B60:B61)</f>
        <v>2</v>
      </c>
      <c r="C59" s="60">
        <f t="shared" ref="C59:G59" si="12">SUM(C60:C61)</f>
        <v>2</v>
      </c>
      <c r="D59" s="60">
        <f t="shared" si="12"/>
        <v>2</v>
      </c>
      <c r="E59" s="60">
        <f t="shared" si="12"/>
        <v>2</v>
      </c>
      <c r="F59" s="60">
        <f t="shared" si="12"/>
        <v>6</v>
      </c>
      <c r="G59" s="60">
        <f t="shared" si="12"/>
        <v>4</v>
      </c>
    </row>
    <row r="60" spans="1:7" x14ac:dyDescent="0.25">
      <c r="A60" s="69" t="s">
        <v>263</v>
      </c>
      <c r="B60" s="60">
        <v>1</v>
      </c>
      <c r="C60" s="60">
        <v>1</v>
      </c>
      <c r="D60" s="60">
        <v>1</v>
      </c>
      <c r="E60" s="60">
        <v>1</v>
      </c>
      <c r="F60" s="60">
        <v>3</v>
      </c>
      <c r="G60" s="60">
        <f>F60-B60</f>
        <v>2</v>
      </c>
    </row>
    <row r="61" spans="1:7" x14ac:dyDescent="0.25">
      <c r="A61" s="69" t="s">
        <v>264</v>
      </c>
      <c r="B61" s="60">
        <v>1</v>
      </c>
      <c r="C61" s="60">
        <v>1</v>
      </c>
      <c r="D61" s="60">
        <v>1</v>
      </c>
      <c r="E61" s="60">
        <v>1</v>
      </c>
      <c r="F61" s="60">
        <v>3</v>
      </c>
      <c r="G61" s="60">
        <f>F61-B61</f>
        <v>2</v>
      </c>
    </row>
    <row r="62" spans="1:7" x14ac:dyDescent="0.25">
      <c r="A62" s="53" t="s">
        <v>265</v>
      </c>
      <c r="B62" s="60">
        <v>1</v>
      </c>
      <c r="C62" s="60">
        <v>1</v>
      </c>
      <c r="D62" s="60">
        <v>1</v>
      </c>
      <c r="E62" s="60">
        <v>1</v>
      </c>
      <c r="F62" s="60">
        <v>3</v>
      </c>
      <c r="G62" s="60">
        <f>F62-B62</f>
        <v>2</v>
      </c>
    </row>
    <row r="63" spans="1:7" x14ac:dyDescent="0.25">
      <c r="A63" s="53" t="s">
        <v>266</v>
      </c>
      <c r="B63" s="60">
        <v>1</v>
      </c>
      <c r="C63" s="60">
        <v>1</v>
      </c>
      <c r="D63" s="60">
        <v>1</v>
      </c>
      <c r="E63" s="60">
        <v>1</v>
      </c>
      <c r="F63" s="60">
        <v>3</v>
      </c>
      <c r="G63" s="60">
        <f>F63-B63</f>
        <v>2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16</v>
      </c>
      <c r="C65" s="61">
        <f t="shared" ref="C65:G65" si="13">C45+C54+C59+C62+C63</f>
        <v>16</v>
      </c>
      <c r="D65" s="61">
        <f t="shared" si="13"/>
        <v>16</v>
      </c>
      <c r="E65" s="61">
        <f t="shared" si="13"/>
        <v>16</v>
      </c>
      <c r="F65" s="61">
        <f t="shared" si="13"/>
        <v>48</v>
      </c>
      <c r="G65" s="61">
        <f t="shared" si="13"/>
        <v>32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1</v>
      </c>
      <c r="C67" s="61">
        <f t="shared" ref="C67:G67" si="14">C68</f>
        <v>1</v>
      </c>
      <c r="D67" s="61">
        <f t="shared" si="14"/>
        <v>1</v>
      </c>
      <c r="E67" s="61">
        <f t="shared" si="14"/>
        <v>1</v>
      </c>
      <c r="F67" s="61">
        <f t="shared" si="14"/>
        <v>3</v>
      </c>
      <c r="G67" s="61">
        <f t="shared" si="14"/>
        <v>2</v>
      </c>
    </row>
    <row r="68" spans="1:7" x14ac:dyDescent="0.25">
      <c r="A68" s="53" t="s">
        <v>269</v>
      </c>
      <c r="B68" s="60">
        <v>1</v>
      </c>
      <c r="C68" s="60">
        <v>1</v>
      </c>
      <c r="D68" s="60">
        <v>1</v>
      </c>
      <c r="E68" s="60">
        <v>1</v>
      </c>
      <c r="F68" s="60">
        <v>3</v>
      </c>
      <c r="G68" s="60">
        <f>F68-B68</f>
        <v>2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44</v>
      </c>
      <c r="C70" s="61">
        <f t="shared" ref="C70:G70" si="15">C41+C65+C67</f>
        <v>44</v>
      </c>
      <c r="D70" s="61">
        <f t="shared" si="15"/>
        <v>44</v>
      </c>
      <c r="E70" s="61">
        <f t="shared" si="15"/>
        <v>44</v>
      </c>
      <c r="F70" s="61">
        <f t="shared" si="15"/>
        <v>132</v>
      </c>
      <c r="G70" s="61">
        <f t="shared" si="15"/>
        <v>88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>
        <v>1</v>
      </c>
      <c r="C73" s="60">
        <v>1</v>
      </c>
      <c r="D73" s="60">
        <v>1</v>
      </c>
      <c r="E73" s="60">
        <v>1</v>
      </c>
      <c r="F73" s="60">
        <v>3</v>
      </c>
      <c r="G73" s="60">
        <f>F73-B73</f>
        <v>2</v>
      </c>
    </row>
    <row r="74" spans="1:7" ht="30" x14ac:dyDescent="0.25">
      <c r="A74" s="130" t="s">
        <v>273</v>
      </c>
      <c r="B74" s="60">
        <v>1</v>
      </c>
      <c r="C74" s="60">
        <v>1</v>
      </c>
      <c r="D74" s="60">
        <v>1</v>
      </c>
      <c r="E74" s="60">
        <v>1</v>
      </c>
      <c r="F74" s="60">
        <v>3</v>
      </c>
      <c r="G74" s="60">
        <f>F74-B74</f>
        <v>2</v>
      </c>
    </row>
    <row r="75" spans="1:7" x14ac:dyDescent="0.25">
      <c r="A75" s="120" t="s">
        <v>274</v>
      </c>
      <c r="B75" s="61">
        <f>B73+B74</f>
        <v>2</v>
      </c>
      <c r="C75" s="61">
        <f t="shared" ref="C75:G75" si="16">C73+C74</f>
        <v>2</v>
      </c>
      <c r="D75" s="61">
        <f t="shared" si="16"/>
        <v>2</v>
      </c>
      <c r="E75" s="61">
        <f t="shared" si="16"/>
        <v>2</v>
      </c>
      <c r="F75" s="61">
        <f t="shared" si="16"/>
        <v>6</v>
      </c>
      <c r="G75" s="61">
        <f t="shared" si="16"/>
        <v>4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1</v>
      </c>
      <c r="Q3" s="18">
        <f>'Formato 5'!C9</f>
        <v>1</v>
      </c>
      <c r="R3" s="18">
        <f>'Formato 5'!D9</f>
        <v>1</v>
      </c>
      <c r="S3" s="18">
        <f>'Formato 5'!E9</f>
        <v>1</v>
      </c>
      <c r="T3" s="18">
        <f>'Formato 5'!F9</f>
        <v>3</v>
      </c>
      <c r="U3" s="18">
        <f>'Formato 5'!G9</f>
        <v>2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1</v>
      </c>
      <c r="Q4" s="18">
        <f>'Formato 5'!C10</f>
        <v>1</v>
      </c>
      <c r="R4" s="18">
        <f>'Formato 5'!D10</f>
        <v>1</v>
      </c>
      <c r="S4" s="18">
        <f>'Formato 5'!E10</f>
        <v>1</v>
      </c>
      <c r="T4" s="18">
        <f>'Formato 5'!F10</f>
        <v>3</v>
      </c>
      <c r="U4" s="18">
        <f>'Formato 5'!G10</f>
        <v>2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1</v>
      </c>
      <c r="Q5" s="18">
        <f>'Formato 5'!C11</f>
        <v>1</v>
      </c>
      <c r="R5" s="18">
        <f>'Formato 5'!D11</f>
        <v>1</v>
      </c>
      <c r="S5" s="18">
        <f>'Formato 5'!E11</f>
        <v>1</v>
      </c>
      <c r="T5" s="18">
        <f>'Formato 5'!F11</f>
        <v>3</v>
      </c>
      <c r="U5" s="18">
        <f>'Formato 5'!G11</f>
        <v>2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1</v>
      </c>
      <c r="Q6" s="18">
        <f>'Formato 5'!C12</f>
        <v>1</v>
      </c>
      <c r="R6" s="18">
        <f>'Formato 5'!D12</f>
        <v>1</v>
      </c>
      <c r="S6" s="18">
        <f>'Formato 5'!E12</f>
        <v>1</v>
      </c>
      <c r="T6" s="18">
        <f>'Formato 5'!F12</f>
        <v>3</v>
      </c>
      <c r="U6" s="18">
        <f>'Formato 5'!G12</f>
        <v>2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1</v>
      </c>
      <c r="Q7" s="18">
        <f>'Formato 5'!C13</f>
        <v>1</v>
      </c>
      <c r="R7" s="18">
        <f>'Formato 5'!D13</f>
        <v>1</v>
      </c>
      <c r="S7" s="18">
        <f>'Formato 5'!E13</f>
        <v>1</v>
      </c>
      <c r="T7" s="18">
        <f>'Formato 5'!F13</f>
        <v>3</v>
      </c>
      <c r="U7" s="18">
        <f>'Formato 5'!G13</f>
        <v>2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1</v>
      </c>
      <c r="Q8" s="18">
        <f>'Formato 5'!C14</f>
        <v>1</v>
      </c>
      <c r="R8" s="18">
        <f>'Formato 5'!D14</f>
        <v>1</v>
      </c>
      <c r="S8" s="18">
        <f>'Formato 5'!E14</f>
        <v>1</v>
      </c>
      <c r="T8" s="18">
        <f>'Formato 5'!F14</f>
        <v>3</v>
      </c>
      <c r="U8" s="18">
        <f>'Formato 5'!G14</f>
        <v>2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1</v>
      </c>
      <c r="Q9" s="18">
        <f>'Formato 5'!C15</f>
        <v>1</v>
      </c>
      <c r="R9" s="18">
        <f>'Formato 5'!D15</f>
        <v>1</v>
      </c>
      <c r="S9" s="18">
        <f>'Formato 5'!E15</f>
        <v>1</v>
      </c>
      <c r="T9" s="18">
        <f>'Formato 5'!F15</f>
        <v>3</v>
      </c>
      <c r="U9" s="18">
        <f>'Formato 5'!G15</f>
        <v>2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11</v>
      </c>
      <c r="Q10" s="18">
        <f>'Formato 5'!C16</f>
        <v>11</v>
      </c>
      <c r="R10" s="18">
        <f>'Formato 5'!D16</f>
        <v>11</v>
      </c>
      <c r="S10" s="18">
        <f>'Formato 5'!E16</f>
        <v>11</v>
      </c>
      <c r="T10" s="18">
        <f>'Formato 5'!F16</f>
        <v>33</v>
      </c>
      <c r="U10" s="18">
        <f>'Formato 5'!G16</f>
        <v>22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1</v>
      </c>
      <c r="Q11" s="18">
        <f>'Formato 5'!C17</f>
        <v>1</v>
      </c>
      <c r="R11" s="18">
        <f>'Formato 5'!D17</f>
        <v>1</v>
      </c>
      <c r="S11" s="18">
        <f>'Formato 5'!E17</f>
        <v>1</v>
      </c>
      <c r="T11" s="18">
        <f>'Formato 5'!F17</f>
        <v>3</v>
      </c>
      <c r="U11" s="18">
        <f>'Formato 5'!G17</f>
        <v>2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1</v>
      </c>
      <c r="Q12" s="18">
        <f>'Formato 5'!C18</f>
        <v>1</v>
      </c>
      <c r="R12" s="18">
        <f>'Formato 5'!D18</f>
        <v>1</v>
      </c>
      <c r="S12" s="18">
        <f>'Formato 5'!E18</f>
        <v>1</v>
      </c>
      <c r="T12" s="18">
        <f>'Formato 5'!F18</f>
        <v>3</v>
      </c>
      <c r="U12" s="18">
        <f>'Formato 5'!G18</f>
        <v>2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1</v>
      </c>
      <c r="Q13" s="18">
        <f>'Formato 5'!C19</f>
        <v>1</v>
      </c>
      <c r="R13" s="18">
        <f>'Formato 5'!D19</f>
        <v>1</v>
      </c>
      <c r="S13" s="18">
        <f>'Formato 5'!E19</f>
        <v>1</v>
      </c>
      <c r="T13" s="18">
        <f>'Formato 5'!F19</f>
        <v>3</v>
      </c>
      <c r="U13" s="18">
        <f>'Formato 5'!G19</f>
        <v>2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1</v>
      </c>
      <c r="Q14" s="18">
        <f>'Formato 5'!C20</f>
        <v>1</v>
      </c>
      <c r="R14" s="18">
        <f>'Formato 5'!D20</f>
        <v>1</v>
      </c>
      <c r="S14" s="18">
        <f>'Formato 5'!E20</f>
        <v>1</v>
      </c>
      <c r="T14" s="18">
        <f>'Formato 5'!F20</f>
        <v>3</v>
      </c>
      <c r="U14" s="18">
        <f>'Formato 5'!G20</f>
        <v>2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1</v>
      </c>
      <c r="Q15" s="18">
        <f>'Formato 5'!C21</f>
        <v>1</v>
      </c>
      <c r="R15" s="18">
        <f>'Formato 5'!D21</f>
        <v>1</v>
      </c>
      <c r="S15" s="18">
        <f>'Formato 5'!E21</f>
        <v>1</v>
      </c>
      <c r="T15" s="18">
        <f>'Formato 5'!F21</f>
        <v>3</v>
      </c>
      <c r="U15" s="18">
        <f>'Formato 5'!G21</f>
        <v>2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1</v>
      </c>
      <c r="Q16" s="18">
        <f>'Formato 5'!C22</f>
        <v>1</v>
      </c>
      <c r="R16" s="18">
        <f>'Formato 5'!D22</f>
        <v>1</v>
      </c>
      <c r="S16" s="18">
        <f>'Formato 5'!E22</f>
        <v>1</v>
      </c>
      <c r="T16" s="18">
        <f>'Formato 5'!F22</f>
        <v>3</v>
      </c>
      <c r="U16" s="18">
        <f>'Formato 5'!G22</f>
        <v>2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1</v>
      </c>
      <c r="Q17" s="18">
        <f>'Formato 5'!C23</f>
        <v>1</v>
      </c>
      <c r="R17" s="18">
        <f>'Formato 5'!D23</f>
        <v>1</v>
      </c>
      <c r="S17" s="18">
        <f>'Formato 5'!E23</f>
        <v>1</v>
      </c>
      <c r="T17" s="18">
        <f>'Formato 5'!F23</f>
        <v>3</v>
      </c>
      <c r="U17" s="18">
        <f>'Formato 5'!G23</f>
        <v>2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1</v>
      </c>
      <c r="Q18" s="18">
        <f>'Formato 5'!C24</f>
        <v>1</v>
      </c>
      <c r="R18" s="18">
        <f>'Formato 5'!D24</f>
        <v>1</v>
      </c>
      <c r="S18" s="18">
        <f>'Formato 5'!E24</f>
        <v>1</v>
      </c>
      <c r="T18" s="18">
        <f>'Formato 5'!F24</f>
        <v>3</v>
      </c>
      <c r="U18" s="18">
        <f>'Formato 5'!G24</f>
        <v>2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1</v>
      </c>
      <c r="Q19" s="18">
        <f>'Formato 5'!C25</f>
        <v>1</v>
      </c>
      <c r="R19" s="18">
        <f>'Formato 5'!D25</f>
        <v>1</v>
      </c>
      <c r="S19" s="18">
        <f>'Formato 5'!E25</f>
        <v>1</v>
      </c>
      <c r="T19" s="18">
        <f>'Formato 5'!F25</f>
        <v>3</v>
      </c>
      <c r="U19" s="18">
        <f>'Formato 5'!G25</f>
        <v>2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1</v>
      </c>
      <c r="Q20" s="18">
        <f>'Formato 5'!C26</f>
        <v>1</v>
      </c>
      <c r="R20" s="18">
        <f>'Formato 5'!D26</f>
        <v>1</v>
      </c>
      <c r="S20" s="18">
        <f>'Formato 5'!E26</f>
        <v>1</v>
      </c>
      <c r="T20" s="18">
        <f>'Formato 5'!F26</f>
        <v>3</v>
      </c>
      <c r="U20" s="18">
        <f>'Formato 5'!G26</f>
        <v>2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1</v>
      </c>
      <c r="Q21" s="18">
        <f>'Formato 5'!C27</f>
        <v>1</v>
      </c>
      <c r="R21" s="18">
        <f>'Formato 5'!D27</f>
        <v>1</v>
      </c>
      <c r="S21" s="18">
        <f>'Formato 5'!E27</f>
        <v>1</v>
      </c>
      <c r="T21" s="18">
        <f>'Formato 5'!F27</f>
        <v>3</v>
      </c>
      <c r="U21" s="18">
        <f>'Formato 5'!G27</f>
        <v>2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5</v>
      </c>
      <c r="Q22" s="18">
        <f>'Formato 5'!C28</f>
        <v>5</v>
      </c>
      <c r="R22" s="18">
        <f>'Formato 5'!D28</f>
        <v>5</v>
      </c>
      <c r="S22" s="18">
        <f>'Formato 5'!E28</f>
        <v>5</v>
      </c>
      <c r="T22" s="18">
        <f>'Formato 5'!F28</f>
        <v>15</v>
      </c>
      <c r="U22" s="18">
        <f>'Formato 5'!G28</f>
        <v>10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1</v>
      </c>
      <c r="Q23" s="18">
        <f>'Formato 5'!C29</f>
        <v>1</v>
      </c>
      <c r="R23" s="18">
        <f>'Formato 5'!D29</f>
        <v>1</v>
      </c>
      <c r="S23" s="18">
        <f>'Formato 5'!E29</f>
        <v>1</v>
      </c>
      <c r="T23" s="18">
        <f>'Formato 5'!F29</f>
        <v>3</v>
      </c>
      <c r="U23" s="18">
        <f>'Formato 5'!G29</f>
        <v>2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1</v>
      </c>
      <c r="Q24" s="18">
        <f>'Formato 5'!C30</f>
        <v>1</v>
      </c>
      <c r="R24" s="18">
        <f>'Formato 5'!D30</f>
        <v>1</v>
      </c>
      <c r="S24" s="18">
        <f>'Formato 5'!E30</f>
        <v>1</v>
      </c>
      <c r="T24" s="18">
        <f>'Formato 5'!F30</f>
        <v>3</v>
      </c>
      <c r="U24" s="18">
        <f>'Formato 5'!G30</f>
        <v>2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1</v>
      </c>
      <c r="Q25" s="18">
        <f>'Formato 5'!C31</f>
        <v>1</v>
      </c>
      <c r="R25" s="18">
        <f>'Formato 5'!D31</f>
        <v>1</v>
      </c>
      <c r="S25" s="18">
        <f>'Formato 5'!E31</f>
        <v>1</v>
      </c>
      <c r="T25" s="18">
        <f>'Formato 5'!F31</f>
        <v>3</v>
      </c>
      <c r="U25" s="18">
        <f>'Formato 5'!G31</f>
        <v>2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1</v>
      </c>
      <c r="Q26" s="18">
        <f>'Formato 5'!C32</f>
        <v>1</v>
      </c>
      <c r="R26" s="18">
        <f>'Formato 5'!D32</f>
        <v>1</v>
      </c>
      <c r="S26" s="18">
        <f>'Formato 5'!E32</f>
        <v>1</v>
      </c>
      <c r="T26" s="18">
        <f>'Formato 5'!F32</f>
        <v>3</v>
      </c>
      <c r="U26" s="18">
        <f>'Formato 5'!G32</f>
        <v>2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1</v>
      </c>
      <c r="Q27" s="18">
        <f>'Formato 5'!C33</f>
        <v>1</v>
      </c>
      <c r="R27" s="18">
        <f>'Formato 5'!D33</f>
        <v>1</v>
      </c>
      <c r="S27" s="18">
        <f>'Formato 5'!E33</f>
        <v>1</v>
      </c>
      <c r="T27" s="18">
        <f>'Formato 5'!F33</f>
        <v>3</v>
      </c>
      <c r="U27" s="18">
        <f>'Formato 5'!G33</f>
        <v>2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1</v>
      </c>
      <c r="Q28" s="18">
        <f>'Formato 5'!C34</f>
        <v>1</v>
      </c>
      <c r="R28" s="18">
        <f>'Formato 5'!D34</f>
        <v>1</v>
      </c>
      <c r="S28" s="18">
        <f>'Formato 5'!E34</f>
        <v>1</v>
      </c>
      <c r="T28" s="18">
        <f>'Formato 5'!F34</f>
        <v>3</v>
      </c>
      <c r="U28" s="18">
        <f>'Formato 5'!G34</f>
        <v>2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1</v>
      </c>
      <c r="Q29" s="18">
        <f>'Formato 5'!C35</f>
        <v>1</v>
      </c>
      <c r="R29" s="18">
        <f>'Formato 5'!D35</f>
        <v>1</v>
      </c>
      <c r="S29" s="18">
        <f>'Formato 5'!E35</f>
        <v>1</v>
      </c>
      <c r="T29" s="18">
        <f>'Formato 5'!F35</f>
        <v>3</v>
      </c>
      <c r="U29" s="18">
        <f>'Formato 5'!G35</f>
        <v>2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1</v>
      </c>
      <c r="Q30" s="18">
        <f>'Formato 5'!C36</f>
        <v>1</v>
      </c>
      <c r="R30" s="18">
        <f>'Formato 5'!D36</f>
        <v>1</v>
      </c>
      <c r="S30" s="18">
        <f>'Formato 5'!E36</f>
        <v>1</v>
      </c>
      <c r="T30" s="18">
        <f>'Formato 5'!F36</f>
        <v>3</v>
      </c>
      <c r="U30" s="18">
        <f>'Formato 5'!G36</f>
        <v>2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2</v>
      </c>
      <c r="Q31" s="18">
        <f>'Formato 5'!C37</f>
        <v>2</v>
      </c>
      <c r="R31" s="18">
        <f>'Formato 5'!D37</f>
        <v>2</v>
      </c>
      <c r="S31" s="18">
        <f>'Formato 5'!E37</f>
        <v>2</v>
      </c>
      <c r="T31" s="18">
        <f>'Formato 5'!F37</f>
        <v>6</v>
      </c>
      <c r="U31" s="18">
        <f>'Formato 5'!G37</f>
        <v>4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1</v>
      </c>
      <c r="Q32" s="18">
        <f>'Formato 5'!C38</f>
        <v>1</v>
      </c>
      <c r="R32" s="18">
        <f>'Formato 5'!D38</f>
        <v>1</v>
      </c>
      <c r="S32" s="18">
        <f>'Formato 5'!E38</f>
        <v>1</v>
      </c>
      <c r="T32" s="18">
        <f>'Formato 5'!F38</f>
        <v>3</v>
      </c>
      <c r="U32" s="18">
        <f>'Formato 5'!G38</f>
        <v>2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1</v>
      </c>
      <c r="Q33" s="18">
        <f>'Formato 5'!C39</f>
        <v>1</v>
      </c>
      <c r="R33" s="18">
        <f>'Formato 5'!D39</f>
        <v>1</v>
      </c>
      <c r="S33" s="18">
        <f>'Formato 5'!E39</f>
        <v>1</v>
      </c>
      <c r="T33" s="18">
        <f>'Formato 5'!F39</f>
        <v>3</v>
      </c>
      <c r="U33" s="18">
        <f>'Formato 5'!G39</f>
        <v>2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27</v>
      </c>
      <c r="Q34">
        <f>'Formato 5'!C41</f>
        <v>27</v>
      </c>
      <c r="R34">
        <f>'Formato 5'!D41</f>
        <v>27</v>
      </c>
      <c r="S34">
        <f>'Formato 5'!E41</f>
        <v>27</v>
      </c>
      <c r="T34">
        <f>'Formato 5'!F41</f>
        <v>81</v>
      </c>
      <c r="U34">
        <f>'Formato 5'!G41</f>
        <v>54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54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8</v>
      </c>
      <c r="Q37">
        <f>'Formato 5'!C45</f>
        <v>8</v>
      </c>
      <c r="R37">
        <f>'Formato 5'!D45</f>
        <v>8</v>
      </c>
      <c r="S37">
        <f>'Formato 5'!E45</f>
        <v>8</v>
      </c>
      <c r="T37">
        <f>'Formato 5'!F45</f>
        <v>24</v>
      </c>
      <c r="U37">
        <f>'Formato 5'!G45</f>
        <v>16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1</v>
      </c>
      <c r="Q38">
        <f>'Formato 5'!C46</f>
        <v>1</v>
      </c>
      <c r="R38">
        <f>'Formato 5'!D46</f>
        <v>1</v>
      </c>
      <c r="S38">
        <f>'Formato 5'!E46</f>
        <v>1</v>
      </c>
      <c r="T38">
        <f>'Formato 5'!F46</f>
        <v>3</v>
      </c>
      <c r="U38">
        <f>'Formato 5'!G46</f>
        <v>2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1</v>
      </c>
      <c r="Q39">
        <f>'Formato 5'!C47</f>
        <v>1</v>
      </c>
      <c r="R39">
        <f>'Formato 5'!D47</f>
        <v>1</v>
      </c>
      <c r="S39">
        <f>'Formato 5'!E47</f>
        <v>1</v>
      </c>
      <c r="T39">
        <f>'Formato 5'!F47</f>
        <v>3</v>
      </c>
      <c r="U39">
        <f>'Formato 5'!G47</f>
        <v>2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1</v>
      </c>
      <c r="Q40">
        <f>'Formato 5'!C48</f>
        <v>1</v>
      </c>
      <c r="R40">
        <f>'Formato 5'!D48</f>
        <v>1</v>
      </c>
      <c r="S40">
        <f>'Formato 5'!E48</f>
        <v>1</v>
      </c>
      <c r="T40">
        <f>'Formato 5'!F48</f>
        <v>3</v>
      </c>
      <c r="U40">
        <f>'Formato 5'!G48</f>
        <v>2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1</v>
      </c>
      <c r="Q41">
        <f>'Formato 5'!C49</f>
        <v>1</v>
      </c>
      <c r="R41">
        <f>'Formato 5'!D49</f>
        <v>1</v>
      </c>
      <c r="S41">
        <f>'Formato 5'!E49</f>
        <v>1</v>
      </c>
      <c r="T41">
        <f>'Formato 5'!F49</f>
        <v>3</v>
      </c>
      <c r="U41">
        <f>'Formato 5'!G49</f>
        <v>2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1</v>
      </c>
      <c r="Q42">
        <f>'Formato 5'!C50</f>
        <v>1</v>
      </c>
      <c r="R42">
        <f>'Formato 5'!D50</f>
        <v>1</v>
      </c>
      <c r="S42">
        <f>'Formato 5'!E50</f>
        <v>1</v>
      </c>
      <c r="T42">
        <f>'Formato 5'!F50</f>
        <v>3</v>
      </c>
      <c r="U42">
        <f>'Formato 5'!G50</f>
        <v>2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1</v>
      </c>
      <c r="Q43">
        <f>'Formato 5'!C51</f>
        <v>1</v>
      </c>
      <c r="R43">
        <f>'Formato 5'!D51</f>
        <v>1</v>
      </c>
      <c r="S43">
        <f>'Formato 5'!E51</f>
        <v>1</v>
      </c>
      <c r="T43">
        <f>'Formato 5'!F51</f>
        <v>3</v>
      </c>
      <c r="U43">
        <f>'Formato 5'!G51</f>
        <v>2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1</v>
      </c>
      <c r="Q44">
        <f>'Formato 5'!C52</f>
        <v>1</v>
      </c>
      <c r="R44">
        <f>'Formato 5'!D52</f>
        <v>1</v>
      </c>
      <c r="S44">
        <f>'Formato 5'!E52</f>
        <v>1</v>
      </c>
      <c r="T44">
        <f>'Formato 5'!F52</f>
        <v>3</v>
      </c>
      <c r="U44">
        <f>'Formato 5'!G52</f>
        <v>2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1</v>
      </c>
      <c r="Q45">
        <f>'Formato 5'!C53</f>
        <v>1</v>
      </c>
      <c r="R45">
        <f>'Formato 5'!D53</f>
        <v>1</v>
      </c>
      <c r="S45">
        <f>'Formato 5'!E53</f>
        <v>1</v>
      </c>
      <c r="T45">
        <f>'Formato 5'!F53</f>
        <v>3</v>
      </c>
      <c r="U45">
        <f>'Formato 5'!G53</f>
        <v>2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4</v>
      </c>
      <c r="Q46">
        <f>'Formato 5'!C54</f>
        <v>4</v>
      </c>
      <c r="R46">
        <f>'Formato 5'!D54</f>
        <v>4</v>
      </c>
      <c r="S46">
        <f>'Formato 5'!E54</f>
        <v>4</v>
      </c>
      <c r="T46">
        <f>'Formato 5'!F54</f>
        <v>12</v>
      </c>
      <c r="U46">
        <f>'Formato 5'!G54</f>
        <v>8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1</v>
      </c>
      <c r="Q47">
        <f>'Formato 5'!C55</f>
        <v>1</v>
      </c>
      <c r="R47">
        <f>'Formato 5'!D55</f>
        <v>1</v>
      </c>
      <c r="S47">
        <f>'Formato 5'!E55</f>
        <v>1</v>
      </c>
      <c r="T47">
        <f>'Formato 5'!F55</f>
        <v>3</v>
      </c>
      <c r="U47">
        <f>'Formato 5'!G55</f>
        <v>2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1</v>
      </c>
      <c r="Q48">
        <f>'Formato 5'!C56</f>
        <v>1</v>
      </c>
      <c r="R48">
        <f>'Formato 5'!D56</f>
        <v>1</v>
      </c>
      <c r="S48">
        <f>'Formato 5'!E56</f>
        <v>1</v>
      </c>
      <c r="T48">
        <f>'Formato 5'!F56</f>
        <v>3</v>
      </c>
      <c r="U48">
        <f>'Formato 5'!G56</f>
        <v>2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1</v>
      </c>
      <c r="Q49">
        <f>'Formato 5'!C57</f>
        <v>1</v>
      </c>
      <c r="R49">
        <f>'Formato 5'!D57</f>
        <v>1</v>
      </c>
      <c r="S49">
        <f>'Formato 5'!E57</f>
        <v>1</v>
      </c>
      <c r="T49">
        <f>'Formato 5'!F57</f>
        <v>3</v>
      </c>
      <c r="U49">
        <f>'Formato 5'!G57</f>
        <v>2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1</v>
      </c>
      <c r="Q50">
        <f>'Formato 5'!C58</f>
        <v>1</v>
      </c>
      <c r="R50">
        <f>'Formato 5'!D58</f>
        <v>1</v>
      </c>
      <c r="S50">
        <f>'Formato 5'!E58</f>
        <v>1</v>
      </c>
      <c r="T50">
        <f>'Formato 5'!F58</f>
        <v>3</v>
      </c>
      <c r="U50">
        <f>'Formato 5'!G58</f>
        <v>2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2</v>
      </c>
      <c r="Q51">
        <f>'Formato 5'!C59</f>
        <v>2</v>
      </c>
      <c r="R51">
        <f>'Formato 5'!D59</f>
        <v>2</v>
      </c>
      <c r="S51">
        <f>'Formato 5'!E59</f>
        <v>2</v>
      </c>
      <c r="T51">
        <f>'Formato 5'!F59</f>
        <v>6</v>
      </c>
      <c r="U51">
        <f>'Formato 5'!G59</f>
        <v>4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1</v>
      </c>
      <c r="Q52">
        <f>'Formato 5'!C60</f>
        <v>1</v>
      </c>
      <c r="R52">
        <f>'Formato 5'!D60</f>
        <v>1</v>
      </c>
      <c r="S52">
        <f>'Formato 5'!E60</f>
        <v>1</v>
      </c>
      <c r="T52">
        <f>'Formato 5'!F60</f>
        <v>3</v>
      </c>
      <c r="U52">
        <f>'Formato 5'!G60</f>
        <v>2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1</v>
      </c>
      <c r="Q53">
        <f>'Formato 5'!C61</f>
        <v>1</v>
      </c>
      <c r="R53">
        <f>'Formato 5'!D61</f>
        <v>1</v>
      </c>
      <c r="S53">
        <f>'Formato 5'!E61</f>
        <v>1</v>
      </c>
      <c r="T53">
        <f>'Formato 5'!F61</f>
        <v>3</v>
      </c>
      <c r="U53">
        <f>'Formato 5'!G61</f>
        <v>2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1</v>
      </c>
      <c r="Q54">
        <f>'Formato 5'!C62</f>
        <v>1</v>
      </c>
      <c r="R54">
        <f>'Formato 5'!D62</f>
        <v>1</v>
      </c>
      <c r="S54">
        <f>'Formato 5'!E62</f>
        <v>1</v>
      </c>
      <c r="T54">
        <f>'Formato 5'!F62</f>
        <v>3</v>
      </c>
      <c r="U54">
        <f>'Formato 5'!G62</f>
        <v>2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1</v>
      </c>
      <c r="Q55">
        <f>'Formato 5'!C63</f>
        <v>1</v>
      </c>
      <c r="R55">
        <f>'Formato 5'!D63</f>
        <v>1</v>
      </c>
      <c r="S55">
        <f>'Formato 5'!E63</f>
        <v>1</v>
      </c>
      <c r="T55">
        <f>'Formato 5'!F63</f>
        <v>3</v>
      </c>
      <c r="U55">
        <f>'Formato 5'!G63</f>
        <v>2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16</v>
      </c>
      <c r="Q56">
        <f>'Formato 5'!C65</f>
        <v>16</v>
      </c>
      <c r="R56">
        <f>'Formato 5'!D65</f>
        <v>16</v>
      </c>
      <c r="S56">
        <f>'Formato 5'!E65</f>
        <v>16</v>
      </c>
      <c r="T56">
        <f>'Formato 5'!F65</f>
        <v>48</v>
      </c>
      <c r="U56">
        <f>'Formato 5'!G65</f>
        <v>32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1</v>
      </c>
      <c r="Q57">
        <f>'Formato 5'!C67</f>
        <v>1</v>
      </c>
      <c r="R57">
        <f>'Formato 5'!D67</f>
        <v>1</v>
      </c>
      <c r="S57">
        <f>'Formato 5'!E67</f>
        <v>1</v>
      </c>
      <c r="T57">
        <f>'Formato 5'!F67</f>
        <v>3</v>
      </c>
      <c r="U57">
        <f>'Formato 5'!G67</f>
        <v>2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1</v>
      </c>
      <c r="Q58">
        <f>'Formato 5'!C68</f>
        <v>1</v>
      </c>
      <c r="R58">
        <f>'Formato 5'!D68</f>
        <v>1</v>
      </c>
      <c r="S58">
        <f>'Formato 5'!E68</f>
        <v>1</v>
      </c>
      <c r="T58">
        <f>'Formato 5'!F68</f>
        <v>3</v>
      </c>
      <c r="U58">
        <f>'Formato 5'!G68</f>
        <v>2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1</v>
      </c>
      <c r="Q60">
        <f>'Formato 5'!C73</f>
        <v>1</v>
      </c>
      <c r="R60">
        <f>'Formato 5'!D73</f>
        <v>1</v>
      </c>
      <c r="S60">
        <f>'Formato 5'!E73</f>
        <v>1</v>
      </c>
      <c r="T60">
        <f>'Formato 5'!F73</f>
        <v>3</v>
      </c>
      <c r="U60">
        <f>'Formato 5'!G73</f>
        <v>2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1</v>
      </c>
      <c r="Q61">
        <f>'Formato 5'!C74</f>
        <v>1</v>
      </c>
      <c r="R61">
        <f>'Formato 5'!D74</f>
        <v>1</v>
      </c>
      <c r="S61">
        <f>'Formato 5'!E74</f>
        <v>1</v>
      </c>
      <c r="T61">
        <f>'Formato 5'!F74</f>
        <v>3</v>
      </c>
      <c r="U61">
        <f>'Formato 5'!G74</f>
        <v>2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2</v>
      </c>
      <c r="Q62">
        <f>'Formato 5'!C75</f>
        <v>2</v>
      </c>
      <c r="R62">
        <f>'Formato 5'!D75</f>
        <v>2</v>
      </c>
      <c r="S62">
        <f>'Formato 5'!E75</f>
        <v>2</v>
      </c>
      <c r="T62">
        <f>'Formato 5'!F75</f>
        <v>6</v>
      </c>
      <c r="U62">
        <f>'Formato 5'!G75</f>
        <v>4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120" zoomScaleNormal="120" zoomScalePageLayoutView="90" workbookViewId="0">
      <selection activeCell="B9" sqref="B9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72" t="s">
        <v>3288</v>
      </c>
      <c r="B1" s="171"/>
      <c r="C1" s="171"/>
      <c r="D1" s="171"/>
      <c r="E1" s="171"/>
      <c r="F1" s="171"/>
      <c r="G1" s="171"/>
    </row>
    <row r="2" spans="1:7" ht="14.25" x14ac:dyDescent="0.45">
      <c r="A2" s="175" t="str">
        <f>ENTE_PUBLICO_A</f>
        <v>ORGANISMO, Gobierno del Estado de Aguascalientes (a)</v>
      </c>
      <c r="B2" s="175"/>
      <c r="C2" s="175"/>
      <c r="D2" s="175"/>
      <c r="E2" s="175"/>
      <c r="F2" s="175"/>
      <c r="G2" s="175"/>
    </row>
    <row r="3" spans="1:7" x14ac:dyDescent="0.25">
      <c r="A3" s="176" t="s">
        <v>277</v>
      </c>
      <c r="B3" s="176"/>
      <c r="C3" s="176"/>
      <c r="D3" s="176"/>
      <c r="E3" s="176"/>
      <c r="F3" s="176"/>
      <c r="G3" s="176"/>
    </row>
    <row r="4" spans="1:7" x14ac:dyDescent="0.25">
      <c r="A4" s="176" t="s">
        <v>278</v>
      </c>
      <c r="B4" s="176"/>
      <c r="C4" s="176"/>
      <c r="D4" s="176"/>
      <c r="E4" s="176"/>
      <c r="F4" s="176"/>
      <c r="G4" s="176"/>
    </row>
    <row r="5" spans="1:7" ht="14.25" x14ac:dyDescent="0.45">
      <c r="A5" s="177" t="str">
        <f>TRIMESTRE</f>
        <v>Del 1 de enero al 30 de marzo de 2017 (b)</v>
      </c>
      <c r="B5" s="177"/>
      <c r="C5" s="177"/>
      <c r="D5" s="177"/>
      <c r="E5" s="177"/>
      <c r="F5" s="177"/>
      <c r="G5" s="177"/>
    </row>
    <row r="6" spans="1:7" ht="14.25" x14ac:dyDescent="0.45">
      <c r="A6" s="169" t="s">
        <v>118</v>
      </c>
      <c r="B6" s="169"/>
      <c r="C6" s="169"/>
      <c r="D6" s="169"/>
      <c r="E6" s="169"/>
      <c r="F6" s="169"/>
      <c r="G6" s="169"/>
    </row>
    <row r="7" spans="1:7" ht="15" customHeight="1" x14ac:dyDescent="0.25">
      <c r="A7" s="173" t="s">
        <v>0</v>
      </c>
      <c r="B7" s="173" t="s">
        <v>279</v>
      </c>
      <c r="C7" s="173"/>
      <c r="D7" s="173"/>
      <c r="E7" s="173"/>
      <c r="F7" s="173"/>
      <c r="G7" s="174" t="s">
        <v>280</v>
      </c>
    </row>
    <row r="8" spans="1:7" ht="30" x14ac:dyDescent="0.25">
      <c r="A8" s="17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3"/>
    </row>
    <row r="9" spans="1:7" ht="14.25" x14ac:dyDescent="0.45">
      <c r="A9" s="82" t="s">
        <v>285</v>
      </c>
      <c r="B9" s="79">
        <f>SUM(B10,B18,B28,B38,B48,B58,B62,B71,B75)</f>
        <v>63</v>
      </c>
      <c r="C9" s="79">
        <f t="shared" ref="C9:G9" si="0">SUM(C10,C18,C28,C38,C48,C58,C62,C71,C75)</f>
        <v>63</v>
      </c>
      <c r="D9" s="79">
        <f t="shared" si="0"/>
        <v>189</v>
      </c>
      <c r="E9" s="79">
        <f t="shared" si="0"/>
        <v>63</v>
      </c>
      <c r="F9" s="79">
        <f t="shared" si="0"/>
        <v>63</v>
      </c>
      <c r="G9" s="79">
        <f t="shared" si="0"/>
        <v>126</v>
      </c>
    </row>
    <row r="10" spans="1:7" ht="14.25" x14ac:dyDescent="0.45">
      <c r="A10" s="83" t="s">
        <v>286</v>
      </c>
      <c r="B10" s="80">
        <f>SUM(B11:B17)</f>
        <v>7</v>
      </c>
      <c r="C10" s="80">
        <f t="shared" ref="C10:F10" si="1">SUM(C11:C17)</f>
        <v>7</v>
      </c>
      <c r="D10" s="80">
        <f t="shared" si="1"/>
        <v>21</v>
      </c>
      <c r="E10" s="80">
        <f t="shared" si="1"/>
        <v>7</v>
      </c>
      <c r="F10" s="80">
        <f t="shared" si="1"/>
        <v>7</v>
      </c>
      <c r="G10" s="80">
        <f>SUM(G11:G17)</f>
        <v>14</v>
      </c>
    </row>
    <row r="11" spans="1:7" x14ac:dyDescent="0.25">
      <c r="A11" s="84" t="s">
        <v>287</v>
      </c>
      <c r="B11" s="80">
        <v>1</v>
      </c>
      <c r="C11" s="80">
        <v>1</v>
      </c>
      <c r="D11" s="80">
        <v>3</v>
      </c>
      <c r="E11" s="80">
        <v>1</v>
      </c>
      <c r="F11" s="80">
        <v>1</v>
      </c>
      <c r="G11" s="80">
        <f>D11-E11</f>
        <v>2</v>
      </c>
    </row>
    <row r="12" spans="1:7" x14ac:dyDescent="0.25">
      <c r="A12" s="84" t="s">
        <v>288</v>
      </c>
      <c r="B12" s="80">
        <v>1</v>
      </c>
      <c r="C12" s="80">
        <v>1</v>
      </c>
      <c r="D12" s="80">
        <v>3</v>
      </c>
      <c r="E12" s="80">
        <v>1</v>
      </c>
      <c r="F12" s="80">
        <v>1</v>
      </c>
      <c r="G12" s="80">
        <f>D12-E12</f>
        <v>2</v>
      </c>
    </row>
    <row r="13" spans="1:7" ht="14.25" x14ac:dyDescent="0.45">
      <c r="A13" s="84" t="s">
        <v>289</v>
      </c>
      <c r="B13" s="80">
        <v>1</v>
      </c>
      <c r="C13" s="80">
        <v>1</v>
      </c>
      <c r="D13" s="80">
        <v>3</v>
      </c>
      <c r="E13" s="80">
        <v>1</v>
      </c>
      <c r="F13" s="80">
        <v>1</v>
      </c>
      <c r="G13" s="80">
        <f t="shared" ref="G13:G17" si="2">D13-E13</f>
        <v>2</v>
      </c>
    </row>
    <row r="14" spans="1:7" ht="14.25" x14ac:dyDescent="0.45">
      <c r="A14" s="84" t="s">
        <v>290</v>
      </c>
      <c r="B14" s="80">
        <v>1</v>
      </c>
      <c r="C14" s="80">
        <v>1</v>
      </c>
      <c r="D14" s="80">
        <v>3</v>
      </c>
      <c r="E14" s="80">
        <v>1</v>
      </c>
      <c r="F14" s="80">
        <v>1</v>
      </c>
      <c r="G14" s="80">
        <f t="shared" si="2"/>
        <v>2</v>
      </c>
    </row>
    <row r="15" spans="1:7" x14ac:dyDescent="0.25">
      <c r="A15" s="84" t="s">
        <v>291</v>
      </c>
      <c r="B15" s="80">
        <v>1</v>
      </c>
      <c r="C15" s="80">
        <v>1</v>
      </c>
      <c r="D15" s="80">
        <v>3</v>
      </c>
      <c r="E15" s="80">
        <v>1</v>
      </c>
      <c r="F15" s="80">
        <v>1</v>
      </c>
      <c r="G15" s="80">
        <f t="shared" si="2"/>
        <v>2</v>
      </c>
    </row>
    <row r="16" spans="1:7" ht="14.25" x14ac:dyDescent="0.45">
      <c r="A16" s="84" t="s">
        <v>292</v>
      </c>
      <c r="B16" s="80">
        <v>1</v>
      </c>
      <c r="C16" s="80">
        <v>1</v>
      </c>
      <c r="D16" s="80">
        <v>3</v>
      </c>
      <c r="E16" s="80">
        <v>1</v>
      </c>
      <c r="F16" s="80">
        <v>1</v>
      </c>
      <c r="G16" s="80">
        <f t="shared" si="2"/>
        <v>2</v>
      </c>
    </row>
    <row r="17" spans="1:7" x14ac:dyDescent="0.25">
      <c r="A17" s="84" t="s">
        <v>293</v>
      </c>
      <c r="B17" s="80">
        <v>1</v>
      </c>
      <c r="C17" s="80">
        <v>1</v>
      </c>
      <c r="D17" s="80">
        <v>3</v>
      </c>
      <c r="E17" s="80">
        <v>1</v>
      </c>
      <c r="F17" s="80">
        <v>1</v>
      </c>
      <c r="G17" s="80">
        <f t="shared" si="2"/>
        <v>2</v>
      </c>
    </row>
    <row r="18" spans="1:7" x14ac:dyDescent="0.25">
      <c r="A18" s="83" t="s">
        <v>294</v>
      </c>
      <c r="B18" s="80">
        <f>SUM(B19:B27)</f>
        <v>9</v>
      </c>
      <c r="C18" s="80">
        <f t="shared" ref="C18:F18" si="3">SUM(C19:C27)</f>
        <v>9</v>
      </c>
      <c r="D18" s="80">
        <f t="shared" si="3"/>
        <v>27</v>
      </c>
      <c r="E18" s="80">
        <f t="shared" si="3"/>
        <v>9</v>
      </c>
      <c r="F18" s="80">
        <f t="shared" si="3"/>
        <v>9</v>
      </c>
      <c r="G18" s="80">
        <f>SUM(G19:G27)</f>
        <v>18</v>
      </c>
    </row>
    <row r="19" spans="1:7" x14ac:dyDescent="0.25">
      <c r="A19" s="84" t="s">
        <v>295</v>
      </c>
      <c r="B19" s="80">
        <v>1</v>
      </c>
      <c r="C19" s="80">
        <v>1</v>
      </c>
      <c r="D19" s="80">
        <v>3</v>
      </c>
      <c r="E19" s="80">
        <v>1</v>
      </c>
      <c r="F19" s="80">
        <v>1</v>
      </c>
      <c r="G19" s="80">
        <f>D19-E19</f>
        <v>2</v>
      </c>
    </row>
    <row r="20" spans="1:7" x14ac:dyDescent="0.25">
      <c r="A20" s="84" t="s">
        <v>296</v>
      </c>
      <c r="B20" s="80">
        <v>1</v>
      </c>
      <c r="C20" s="80">
        <v>1</v>
      </c>
      <c r="D20" s="80">
        <v>3</v>
      </c>
      <c r="E20" s="80">
        <v>1</v>
      </c>
      <c r="F20" s="80">
        <v>1</v>
      </c>
      <c r="G20" s="80">
        <f t="shared" ref="G20:G27" si="4">D20-E20</f>
        <v>2</v>
      </c>
    </row>
    <row r="21" spans="1:7" x14ac:dyDescent="0.25">
      <c r="A21" s="84" t="s">
        <v>297</v>
      </c>
      <c r="B21" s="80">
        <v>1</v>
      </c>
      <c r="C21" s="80">
        <v>1</v>
      </c>
      <c r="D21" s="80">
        <v>3</v>
      </c>
      <c r="E21" s="80">
        <v>1</v>
      </c>
      <c r="F21" s="80">
        <v>1</v>
      </c>
      <c r="G21" s="80">
        <f t="shared" si="4"/>
        <v>2</v>
      </c>
    </row>
    <row r="22" spans="1:7" x14ac:dyDescent="0.25">
      <c r="A22" s="84" t="s">
        <v>298</v>
      </c>
      <c r="B22" s="80">
        <v>1</v>
      </c>
      <c r="C22" s="80">
        <v>1</v>
      </c>
      <c r="D22" s="80">
        <v>3</v>
      </c>
      <c r="E22" s="80">
        <v>1</v>
      </c>
      <c r="F22" s="80">
        <v>1</v>
      </c>
      <c r="G22" s="80">
        <f t="shared" si="4"/>
        <v>2</v>
      </c>
    </row>
    <row r="23" spans="1:7" x14ac:dyDescent="0.25">
      <c r="A23" s="84" t="s">
        <v>299</v>
      </c>
      <c r="B23" s="80">
        <v>1</v>
      </c>
      <c r="C23" s="80">
        <v>1</v>
      </c>
      <c r="D23" s="80">
        <v>3</v>
      </c>
      <c r="E23" s="80">
        <v>1</v>
      </c>
      <c r="F23" s="80">
        <v>1</v>
      </c>
      <c r="G23" s="80">
        <f t="shared" si="4"/>
        <v>2</v>
      </c>
    </row>
    <row r="24" spans="1:7" x14ac:dyDescent="0.25">
      <c r="A24" s="84" t="s">
        <v>300</v>
      </c>
      <c r="B24" s="80">
        <v>1</v>
      </c>
      <c r="C24" s="80">
        <v>1</v>
      </c>
      <c r="D24" s="80">
        <v>3</v>
      </c>
      <c r="E24" s="80">
        <v>1</v>
      </c>
      <c r="F24" s="80">
        <v>1</v>
      </c>
      <c r="G24" s="80">
        <f t="shared" si="4"/>
        <v>2</v>
      </c>
    </row>
    <row r="25" spans="1:7" x14ac:dyDescent="0.25">
      <c r="A25" s="84" t="s">
        <v>301</v>
      </c>
      <c r="B25" s="80">
        <v>1</v>
      </c>
      <c r="C25" s="80">
        <v>1</v>
      </c>
      <c r="D25" s="80">
        <v>3</v>
      </c>
      <c r="E25" s="80">
        <v>1</v>
      </c>
      <c r="F25" s="80">
        <v>1</v>
      </c>
      <c r="G25" s="80">
        <f t="shared" si="4"/>
        <v>2</v>
      </c>
    </row>
    <row r="26" spans="1:7" x14ac:dyDescent="0.25">
      <c r="A26" s="84" t="s">
        <v>302</v>
      </c>
      <c r="B26" s="80">
        <v>1</v>
      </c>
      <c r="C26" s="80">
        <v>1</v>
      </c>
      <c r="D26" s="80">
        <v>3</v>
      </c>
      <c r="E26" s="80">
        <v>1</v>
      </c>
      <c r="F26" s="80">
        <v>1</v>
      </c>
      <c r="G26" s="80">
        <f t="shared" si="4"/>
        <v>2</v>
      </c>
    </row>
    <row r="27" spans="1:7" x14ac:dyDescent="0.25">
      <c r="A27" s="84" t="s">
        <v>303</v>
      </c>
      <c r="B27" s="80">
        <v>1</v>
      </c>
      <c r="C27" s="80">
        <v>1</v>
      </c>
      <c r="D27" s="80">
        <v>3</v>
      </c>
      <c r="E27" s="80">
        <v>1</v>
      </c>
      <c r="F27" s="80">
        <v>1</v>
      </c>
      <c r="G27" s="80">
        <f t="shared" si="4"/>
        <v>2</v>
      </c>
    </row>
    <row r="28" spans="1:7" x14ac:dyDescent="0.25">
      <c r="A28" s="83" t="s">
        <v>304</v>
      </c>
      <c r="B28" s="80">
        <f>SUM(B29:B37)</f>
        <v>9</v>
      </c>
      <c r="C28" s="80">
        <f t="shared" ref="C28:G28" si="5">SUM(C29:C37)</f>
        <v>9</v>
      </c>
      <c r="D28" s="80">
        <f t="shared" si="5"/>
        <v>27</v>
      </c>
      <c r="E28" s="80">
        <f t="shared" si="5"/>
        <v>9</v>
      </c>
      <c r="F28" s="80">
        <f t="shared" si="5"/>
        <v>9</v>
      </c>
      <c r="G28" s="80">
        <f t="shared" si="5"/>
        <v>18</v>
      </c>
    </row>
    <row r="29" spans="1:7" x14ac:dyDescent="0.25">
      <c r="A29" s="84" t="s">
        <v>305</v>
      </c>
      <c r="B29" s="80">
        <v>1</v>
      </c>
      <c r="C29" s="80">
        <v>1</v>
      </c>
      <c r="D29" s="80">
        <v>3</v>
      </c>
      <c r="E29" s="80">
        <v>1</v>
      </c>
      <c r="F29" s="80">
        <v>1</v>
      </c>
      <c r="G29" s="80">
        <f>D29-E29</f>
        <v>2</v>
      </c>
    </row>
    <row r="30" spans="1:7" x14ac:dyDescent="0.25">
      <c r="A30" s="84" t="s">
        <v>306</v>
      </c>
      <c r="B30" s="80">
        <v>1</v>
      </c>
      <c r="C30" s="80">
        <v>1</v>
      </c>
      <c r="D30" s="80">
        <v>3</v>
      </c>
      <c r="E30" s="80">
        <v>1</v>
      </c>
      <c r="F30" s="80">
        <v>1</v>
      </c>
      <c r="G30" s="80">
        <f t="shared" ref="G30:G37" si="6">D30-E30</f>
        <v>2</v>
      </c>
    </row>
    <row r="31" spans="1:7" x14ac:dyDescent="0.25">
      <c r="A31" s="84" t="s">
        <v>307</v>
      </c>
      <c r="B31" s="80">
        <v>1</v>
      </c>
      <c r="C31" s="80">
        <v>1</v>
      </c>
      <c r="D31" s="80">
        <v>3</v>
      </c>
      <c r="E31" s="80">
        <v>1</v>
      </c>
      <c r="F31" s="80">
        <v>1</v>
      </c>
      <c r="G31" s="80">
        <f t="shared" si="6"/>
        <v>2</v>
      </c>
    </row>
    <row r="32" spans="1:7" x14ac:dyDescent="0.25">
      <c r="A32" s="84" t="s">
        <v>308</v>
      </c>
      <c r="B32" s="80">
        <v>1</v>
      </c>
      <c r="C32" s="80">
        <v>1</v>
      </c>
      <c r="D32" s="80">
        <v>3</v>
      </c>
      <c r="E32" s="80">
        <v>1</v>
      </c>
      <c r="F32" s="80">
        <v>1</v>
      </c>
      <c r="G32" s="80">
        <f t="shared" si="6"/>
        <v>2</v>
      </c>
    </row>
    <row r="33" spans="1:7" x14ac:dyDescent="0.25">
      <c r="A33" s="84" t="s">
        <v>309</v>
      </c>
      <c r="B33" s="80">
        <v>1</v>
      </c>
      <c r="C33" s="80">
        <v>1</v>
      </c>
      <c r="D33" s="80">
        <v>3</v>
      </c>
      <c r="E33" s="80">
        <v>1</v>
      </c>
      <c r="F33" s="80">
        <v>1</v>
      </c>
      <c r="G33" s="80">
        <f t="shared" si="6"/>
        <v>2</v>
      </c>
    </row>
    <row r="34" spans="1:7" x14ac:dyDescent="0.25">
      <c r="A34" s="84" t="s">
        <v>310</v>
      </c>
      <c r="B34" s="80">
        <v>1</v>
      </c>
      <c r="C34" s="80">
        <v>1</v>
      </c>
      <c r="D34" s="80">
        <v>3</v>
      </c>
      <c r="E34" s="80">
        <v>1</v>
      </c>
      <c r="F34" s="80">
        <v>1</v>
      </c>
      <c r="G34" s="80">
        <f t="shared" si="6"/>
        <v>2</v>
      </c>
    </row>
    <row r="35" spans="1:7" x14ac:dyDescent="0.25">
      <c r="A35" s="84" t="s">
        <v>311</v>
      </c>
      <c r="B35" s="80">
        <v>1</v>
      </c>
      <c r="C35" s="80">
        <v>1</v>
      </c>
      <c r="D35" s="80">
        <v>3</v>
      </c>
      <c r="E35" s="80">
        <v>1</v>
      </c>
      <c r="F35" s="80">
        <v>1</v>
      </c>
      <c r="G35" s="80">
        <f t="shared" si="6"/>
        <v>2</v>
      </c>
    </row>
    <row r="36" spans="1:7" x14ac:dyDescent="0.25">
      <c r="A36" s="84" t="s">
        <v>312</v>
      </c>
      <c r="B36" s="80">
        <v>1</v>
      </c>
      <c r="C36" s="80">
        <v>1</v>
      </c>
      <c r="D36" s="80">
        <v>3</v>
      </c>
      <c r="E36" s="80">
        <v>1</v>
      </c>
      <c r="F36" s="80">
        <v>1</v>
      </c>
      <c r="G36" s="80">
        <f t="shared" si="6"/>
        <v>2</v>
      </c>
    </row>
    <row r="37" spans="1:7" x14ac:dyDescent="0.25">
      <c r="A37" s="84" t="s">
        <v>313</v>
      </c>
      <c r="B37" s="80">
        <v>1</v>
      </c>
      <c r="C37" s="80">
        <v>1</v>
      </c>
      <c r="D37" s="80">
        <v>3</v>
      </c>
      <c r="E37" s="80">
        <v>1</v>
      </c>
      <c r="F37" s="80">
        <v>1</v>
      </c>
      <c r="G37" s="80">
        <f t="shared" si="6"/>
        <v>2</v>
      </c>
    </row>
    <row r="38" spans="1:7" x14ac:dyDescent="0.25">
      <c r="A38" s="83" t="s">
        <v>314</v>
      </c>
      <c r="B38" s="80">
        <f>SUM(B39:B47)</f>
        <v>9</v>
      </c>
      <c r="C38" s="80">
        <f t="shared" ref="C38:G38" si="7">SUM(C39:C47)</f>
        <v>9</v>
      </c>
      <c r="D38" s="80">
        <f t="shared" si="7"/>
        <v>27</v>
      </c>
      <c r="E38" s="80">
        <f t="shared" si="7"/>
        <v>9</v>
      </c>
      <c r="F38" s="80">
        <f t="shared" si="7"/>
        <v>9</v>
      </c>
      <c r="G38" s="80">
        <f t="shared" si="7"/>
        <v>18</v>
      </c>
    </row>
    <row r="39" spans="1:7" x14ac:dyDescent="0.25">
      <c r="A39" s="84" t="s">
        <v>315</v>
      </c>
      <c r="B39" s="80">
        <v>1</v>
      </c>
      <c r="C39" s="80">
        <v>1</v>
      </c>
      <c r="D39" s="80">
        <v>3</v>
      </c>
      <c r="E39" s="80">
        <v>1</v>
      </c>
      <c r="F39" s="80">
        <v>1</v>
      </c>
      <c r="G39" s="80">
        <f>D39-E39</f>
        <v>2</v>
      </c>
    </row>
    <row r="40" spans="1:7" x14ac:dyDescent="0.25">
      <c r="A40" s="84" t="s">
        <v>316</v>
      </c>
      <c r="B40" s="80">
        <v>1</v>
      </c>
      <c r="C40" s="80">
        <v>1</v>
      </c>
      <c r="D40" s="80">
        <v>3</v>
      </c>
      <c r="E40" s="80">
        <v>1</v>
      </c>
      <c r="F40" s="80">
        <v>1</v>
      </c>
      <c r="G40" s="80">
        <f t="shared" ref="G40:G47" si="8">D40-E40</f>
        <v>2</v>
      </c>
    </row>
    <row r="41" spans="1:7" x14ac:dyDescent="0.25">
      <c r="A41" s="84" t="s">
        <v>317</v>
      </c>
      <c r="B41" s="80">
        <v>1</v>
      </c>
      <c r="C41" s="80">
        <v>1</v>
      </c>
      <c r="D41" s="80">
        <v>3</v>
      </c>
      <c r="E41" s="80">
        <v>1</v>
      </c>
      <c r="F41" s="80">
        <v>1</v>
      </c>
      <c r="G41" s="80">
        <f t="shared" si="8"/>
        <v>2</v>
      </c>
    </row>
    <row r="42" spans="1:7" x14ac:dyDescent="0.25">
      <c r="A42" s="84" t="s">
        <v>318</v>
      </c>
      <c r="B42" s="80">
        <v>1</v>
      </c>
      <c r="C42" s="80">
        <v>1</v>
      </c>
      <c r="D42" s="80">
        <v>3</v>
      </c>
      <c r="E42" s="80">
        <v>1</v>
      </c>
      <c r="F42" s="80">
        <v>1</v>
      </c>
      <c r="G42" s="80">
        <f t="shared" si="8"/>
        <v>2</v>
      </c>
    </row>
    <row r="43" spans="1:7" x14ac:dyDescent="0.25">
      <c r="A43" s="84" t="s">
        <v>319</v>
      </c>
      <c r="B43" s="80">
        <v>1</v>
      </c>
      <c r="C43" s="80">
        <v>1</v>
      </c>
      <c r="D43" s="80">
        <v>3</v>
      </c>
      <c r="E43" s="80">
        <v>1</v>
      </c>
      <c r="F43" s="80">
        <v>1</v>
      </c>
      <c r="G43" s="80">
        <f t="shared" si="8"/>
        <v>2</v>
      </c>
    </row>
    <row r="44" spans="1:7" x14ac:dyDescent="0.25">
      <c r="A44" s="84" t="s">
        <v>320</v>
      </c>
      <c r="B44" s="80">
        <v>1</v>
      </c>
      <c r="C44" s="80">
        <v>1</v>
      </c>
      <c r="D44" s="80">
        <v>3</v>
      </c>
      <c r="E44" s="80">
        <v>1</v>
      </c>
      <c r="F44" s="80">
        <v>1</v>
      </c>
      <c r="G44" s="80">
        <f t="shared" si="8"/>
        <v>2</v>
      </c>
    </row>
    <row r="45" spans="1:7" x14ac:dyDescent="0.25">
      <c r="A45" s="84" t="s">
        <v>321</v>
      </c>
      <c r="B45" s="80">
        <v>1</v>
      </c>
      <c r="C45" s="80">
        <v>1</v>
      </c>
      <c r="D45" s="80">
        <v>3</v>
      </c>
      <c r="E45" s="80">
        <v>1</v>
      </c>
      <c r="F45" s="80">
        <v>1</v>
      </c>
      <c r="G45" s="80">
        <f t="shared" si="8"/>
        <v>2</v>
      </c>
    </row>
    <row r="46" spans="1:7" x14ac:dyDescent="0.25">
      <c r="A46" s="84" t="s">
        <v>322</v>
      </c>
      <c r="B46" s="80">
        <v>1</v>
      </c>
      <c r="C46" s="80">
        <v>1</v>
      </c>
      <c r="D46" s="80">
        <v>3</v>
      </c>
      <c r="E46" s="80">
        <v>1</v>
      </c>
      <c r="F46" s="80">
        <v>1</v>
      </c>
      <c r="G46" s="80">
        <f t="shared" si="8"/>
        <v>2</v>
      </c>
    </row>
    <row r="47" spans="1:7" x14ac:dyDescent="0.25">
      <c r="A47" s="84" t="s">
        <v>323</v>
      </c>
      <c r="B47" s="80">
        <v>1</v>
      </c>
      <c r="C47" s="80">
        <v>1</v>
      </c>
      <c r="D47" s="80">
        <v>3</v>
      </c>
      <c r="E47" s="80">
        <v>1</v>
      </c>
      <c r="F47" s="80">
        <v>1</v>
      </c>
      <c r="G47" s="80">
        <f t="shared" si="8"/>
        <v>2</v>
      </c>
    </row>
    <row r="48" spans="1:7" x14ac:dyDescent="0.25">
      <c r="A48" s="83" t="s">
        <v>324</v>
      </c>
      <c r="B48" s="80">
        <f>SUM(B49:B57)</f>
        <v>9</v>
      </c>
      <c r="C48" s="80">
        <f t="shared" ref="C48:G48" si="9">SUM(C49:C57)</f>
        <v>9</v>
      </c>
      <c r="D48" s="80">
        <f t="shared" si="9"/>
        <v>27</v>
      </c>
      <c r="E48" s="80">
        <f t="shared" si="9"/>
        <v>9</v>
      </c>
      <c r="F48" s="80">
        <f t="shared" si="9"/>
        <v>9</v>
      </c>
      <c r="G48" s="80">
        <f t="shared" si="9"/>
        <v>18</v>
      </c>
    </row>
    <row r="49" spans="1:7" x14ac:dyDescent="0.25">
      <c r="A49" s="84" t="s">
        <v>325</v>
      </c>
      <c r="B49" s="80">
        <v>1</v>
      </c>
      <c r="C49" s="80">
        <v>1</v>
      </c>
      <c r="D49" s="80">
        <v>3</v>
      </c>
      <c r="E49" s="80">
        <v>1</v>
      </c>
      <c r="F49" s="80">
        <v>1</v>
      </c>
      <c r="G49" s="80">
        <f>D49-E49</f>
        <v>2</v>
      </c>
    </row>
    <row r="50" spans="1:7" x14ac:dyDescent="0.25">
      <c r="A50" s="84" t="s">
        <v>326</v>
      </c>
      <c r="B50" s="80">
        <v>1</v>
      </c>
      <c r="C50" s="80">
        <v>1</v>
      </c>
      <c r="D50" s="80">
        <v>3</v>
      </c>
      <c r="E50" s="80">
        <v>1</v>
      </c>
      <c r="F50" s="80">
        <v>1</v>
      </c>
      <c r="G50" s="80">
        <f t="shared" ref="G50:G57" si="10">D50-E50</f>
        <v>2</v>
      </c>
    </row>
    <row r="51" spans="1:7" x14ac:dyDescent="0.25">
      <c r="A51" s="84" t="s">
        <v>327</v>
      </c>
      <c r="B51" s="80">
        <v>1</v>
      </c>
      <c r="C51" s="80">
        <v>1</v>
      </c>
      <c r="D51" s="80">
        <v>3</v>
      </c>
      <c r="E51" s="80">
        <v>1</v>
      </c>
      <c r="F51" s="80">
        <v>1</v>
      </c>
      <c r="G51" s="80">
        <f t="shared" si="10"/>
        <v>2</v>
      </c>
    </row>
    <row r="52" spans="1:7" x14ac:dyDescent="0.25">
      <c r="A52" s="84" t="s">
        <v>328</v>
      </c>
      <c r="B52" s="80">
        <v>1</v>
      </c>
      <c r="C52" s="80">
        <v>1</v>
      </c>
      <c r="D52" s="80">
        <v>3</v>
      </c>
      <c r="E52" s="80">
        <v>1</v>
      </c>
      <c r="F52" s="80">
        <v>1</v>
      </c>
      <c r="G52" s="80">
        <f t="shared" si="10"/>
        <v>2</v>
      </c>
    </row>
    <row r="53" spans="1:7" x14ac:dyDescent="0.25">
      <c r="A53" s="84" t="s">
        <v>329</v>
      </c>
      <c r="B53" s="80">
        <v>1</v>
      </c>
      <c r="C53" s="80">
        <v>1</v>
      </c>
      <c r="D53" s="80">
        <v>3</v>
      </c>
      <c r="E53" s="80">
        <v>1</v>
      </c>
      <c r="F53" s="80">
        <v>1</v>
      </c>
      <c r="G53" s="80">
        <f t="shared" si="10"/>
        <v>2</v>
      </c>
    </row>
    <row r="54" spans="1:7" x14ac:dyDescent="0.25">
      <c r="A54" s="84" t="s">
        <v>330</v>
      </c>
      <c r="B54" s="80">
        <v>1</v>
      </c>
      <c r="C54" s="80">
        <v>1</v>
      </c>
      <c r="D54" s="80">
        <v>3</v>
      </c>
      <c r="E54" s="80">
        <v>1</v>
      </c>
      <c r="F54" s="80">
        <v>1</v>
      </c>
      <c r="G54" s="80">
        <f t="shared" si="10"/>
        <v>2</v>
      </c>
    </row>
    <row r="55" spans="1:7" x14ac:dyDescent="0.25">
      <c r="A55" s="84" t="s">
        <v>331</v>
      </c>
      <c r="B55" s="80">
        <v>1</v>
      </c>
      <c r="C55" s="80">
        <v>1</v>
      </c>
      <c r="D55" s="80">
        <v>3</v>
      </c>
      <c r="E55" s="80">
        <v>1</v>
      </c>
      <c r="F55" s="80">
        <v>1</v>
      </c>
      <c r="G55" s="80">
        <f t="shared" si="10"/>
        <v>2</v>
      </c>
    </row>
    <row r="56" spans="1:7" x14ac:dyDescent="0.25">
      <c r="A56" s="84" t="s">
        <v>332</v>
      </c>
      <c r="B56" s="80">
        <v>1</v>
      </c>
      <c r="C56" s="80">
        <v>1</v>
      </c>
      <c r="D56" s="80">
        <v>3</v>
      </c>
      <c r="E56" s="80">
        <v>1</v>
      </c>
      <c r="F56" s="80">
        <v>1</v>
      </c>
      <c r="G56" s="80">
        <f t="shared" si="10"/>
        <v>2</v>
      </c>
    </row>
    <row r="57" spans="1:7" x14ac:dyDescent="0.25">
      <c r="A57" s="84" t="s">
        <v>333</v>
      </c>
      <c r="B57" s="80">
        <v>1</v>
      </c>
      <c r="C57" s="80">
        <v>1</v>
      </c>
      <c r="D57" s="80">
        <v>3</v>
      </c>
      <c r="E57" s="80">
        <v>1</v>
      </c>
      <c r="F57" s="80">
        <v>1</v>
      </c>
      <c r="G57" s="80">
        <f t="shared" si="10"/>
        <v>2</v>
      </c>
    </row>
    <row r="58" spans="1:7" x14ac:dyDescent="0.25">
      <c r="A58" s="83" t="s">
        <v>334</v>
      </c>
      <c r="B58" s="80">
        <f>SUM(B59:B61)</f>
        <v>3</v>
      </c>
      <c r="C58" s="80">
        <f t="shared" ref="C58:G58" si="11">SUM(C59:C61)</f>
        <v>3</v>
      </c>
      <c r="D58" s="80">
        <f t="shared" si="11"/>
        <v>9</v>
      </c>
      <c r="E58" s="80">
        <f t="shared" si="11"/>
        <v>3</v>
      </c>
      <c r="F58" s="80">
        <f t="shared" si="11"/>
        <v>3</v>
      </c>
      <c r="G58" s="80">
        <f t="shared" si="11"/>
        <v>6</v>
      </c>
    </row>
    <row r="59" spans="1:7" x14ac:dyDescent="0.25">
      <c r="A59" s="84" t="s">
        <v>335</v>
      </c>
      <c r="B59" s="80">
        <v>1</v>
      </c>
      <c r="C59" s="80">
        <v>1</v>
      </c>
      <c r="D59" s="80">
        <v>3</v>
      </c>
      <c r="E59" s="80">
        <v>1</v>
      </c>
      <c r="F59" s="80">
        <v>1</v>
      </c>
      <c r="G59" s="80">
        <f>D59-E59</f>
        <v>2</v>
      </c>
    </row>
    <row r="60" spans="1:7" x14ac:dyDescent="0.25">
      <c r="A60" s="84" t="s">
        <v>336</v>
      </c>
      <c r="B60" s="80">
        <v>1</v>
      </c>
      <c r="C60" s="80">
        <v>1</v>
      </c>
      <c r="D60" s="80">
        <v>3</v>
      </c>
      <c r="E60" s="80">
        <v>1</v>
      </c>
      <c r="F60" s="80">
        <v>1</v>
      </c>
      <c r="G60" s="80">
        <f t="shared" ref="G60:G61" si="12">D60-E60</f>
        <v>2</v>
      </c>
    </row>
    <row r="61" spans="1:7" x14ac:dyDescent="0.25">
      <c r="A61" s="84" t="s">
        <v>337</v>
      </c>
      <c r="B61" s="80">
        <v>1</v>
      </c>
      <c r="C61" s="80">
        <v>1</v>
      </c>
      <c r="D61" s="80">
        <v>3</v>
      </c>
      <c r="E61" s="80">
        <v>1</v>
      </c>
      <c r="F61" s="80">
        <v>1</v>
      </c>
      <c r="G61" s="80">
        <f t="shared" si="12"/>
        <v>2</v>
      </c>
    </row>
    <row r="62" spans="1:7" x14ac:dyDescent="0.25">
      <c r="A62" s="83" t="s">
        <v>338</v>
      </c>
      <c r="B62" s="80">
        <f>SUM(B63:B67,B69:B70)</f>
        <v>7</v>
      </c>
      <c r="C62" s="80">
        <f t="shared" ref="C62:G62" si="13">SUM(C63:C67,C69:C70)</f>
        <v>7</v>
      </c>
      <c r="D62" s="80">
        <f t="shared" si="13"/>
        <v>21</v>
      </c>
      <c r="E62" s="80">
        <f t="shared" si="13"/>
        <v>7</v>
      </c>
      <c r="F62" s="80">
        <f t="shared" si="13"/>
        <v>7</v>
      </c>
      <c r="G62" s="80">
        <f t="shared" si="13"/>
        <v>14</v>
      </c>
    </row>
    <row r="63" spans="1:7" x14ac:dyDescent="0.25">
      <c r="A63" s="84" t="s">
        <v>339</v>
      </c>
      <c r="B63" s="80">
        <v>1</v>
      </c>
      <c r="C63" s="80">
        <v>1</v>
      </c>
      <c r="D63" s="80">
        <v>3</v>
      </c>
      <c r="E63" s="80">
        <v>1</v>
      </c>
      <c r="F63" s="80">
        <v>1</v>
      </c>
      <c r="G63" s="80">
        <f>D63-E63</f>
        <v>2</v>
      </c>
    </row>
    <row r="64" spans="1:7" x14ac:dyDescent="0.25">
      <c r="A64" s="84" t="s">
        <v>340</v>
      </c>
      <c r="B64" s="80">
        <v>1</v>
      </c>
      <c r="C64" s="80">
        <v>1</v>
      </c>
      <c r="D64" s="80">
        <v>3</v>
      </c>
      <c r="E64" s="80">
        <v>1</v>
      </c>
      <c r="F64" s="80">
        <v>1</v>
      </c>
      <c r="G64" s="80">
        <f t="shared" ref="G64:G70" si="14">D64-E64</f>
        <v>2</v>
      </c>
    </row>
    <row r="65" spans="1:7" x14ac:dyDescent="0.25">
      <c r="A65" s="84" t="s">
        <v>341</v>
      </c>
      <c r="B65" s="80">
        <v>1</v>
      </c>
      <c r="C65" s="80">
        <v>1</v>
      </c>
      <c r="D65" s="80">
        <v>3</v>
      </c>
      <c r="E65" s="80">
        <v>1</v>
      </c>
      <c r="F65" s="80">
        <v>1</v>
      </c>
      <c r="G65" s="80">
        <f t="shared" si="14"/>
        <v>2</v>
      </c>
    </row>
    <row r="66" spans="1:7" x14ac:dyDescent="0.25">
      <c r="A66" s="84" t="s">
        <v>342</v>
      </c>
      <c r="B66" s="80">
        <v>1</v>
      </c>
      <c r="C66" s="80">
        <v>1</v>
      </c>
      <c r="D66" s="80">
        <v>3</v>
      </c>
      <c r="E66" s="80">
        <v>1</v>
      </c>
      <c r="F66" s="80">
        <v>1</v>
      </c>
      <c r="G66" s="80">
        <f t="shared" si="14"/>
        <v>2</v>
      </c>
    </row>
    <row r="67" spans="1:7" x14ac:dyDescent="0.25">
      <c r="A67" s="84" t="s">
        <v>343</v>
      </c>
      <c r="B67" s="80">
        <v>1</v>
      </c>
      <c r="C67" s="80">
        <v>1</v>
      </c>
      <c r="D67" s="80">
        <v>3</v>
      </c>
      <c r="E67" s="80">
        <v>1</v>
      </c>
      <c r="F67" s="80">
        <v>1</v>
      </c>
      <c r="G67" s="80">
        <f t="shared" si="14"/>
        <v>2</v>
      </c>
    </row>
    <row r="68" spans="1:7" x14ac:dyDescent="0.25">
      <c r="A68" s="84" t="s">
        <v>3304</v>
      </c>
      <c r="B68" s="80">
        <v>1</v>
      </c>
      <c r="C68" s="80">
        <v>1</v>
      </c>
      <c r="D68" s="80">
        <v>3</v>
      </c>
      <c r="E68" s="80">
        <v>1</v>
      </c>
      <c r="F68" s="80">
        <v>1</v>
      </c>
      <c r="G68" s="80">
        <f t="shared" si="14"/>
        <v>2</v>
      </c>
    </row>
    <row r="69" spans="1:7" x14ac:dyDescent="0.25">
      <c r="A69" s="84" t="s">
        <v>345</v>
      </c>
      <c r="B69" s="80">
        <v>1</v>
      </c>
      <c r="C69" s="80">
        <v>1</v>
      </c>
      <c r="D69" s="80">
        <v>3</v>
      </c>
      <c r="E69" s="80">
        <v>1</v>
      </c>
      <c r="F69" s="80">
        <v>1</v>
      </c>
      <c r="G69" s="80">
        <f t="shared" si="14"/>
        <v>2</v>
      </c>
    </row>
    <row r="70" spans="1:7" x14ac:dyDescent="0.25">
      <c r="A70" s="84" t="s">
        <v>346</v>
      </c>
      <c r="B70" s="80">
        <v>1</v>
      </c>
      <c r="C70" s="80">
        <v>1</v>
      </c>
      <c r="D70" s="80">
        <v>3</v>
      </c>
      <c r="E70" s="80">
        <v>1</v>
      </c>
      <c r="F70" s="80">
        <v>1</v>
      </c>
      <c r="G70" s="80">
        <f t="shared" si="14"/>
        <v>2</v>
      </c>
    </row>
    <row r="71" spans="1:7" x14ac:dyDescent="0.25">
      <c r="A71" s="83" t="s">
        <v>347</v>
      </c>
      <c r="B71" s="80">
        <f>SUM(B72:B74)</f>
        <v>3</v>
      </c>
      <c r="C71" s="80">
        <f t="shared" ref="C71:G71" si="15">SUM(C72:C74)</f>
        <v>3</v>
      </c>
      <c r="D71" s="80">
        <f t="shared" si="15"/>
        <v>9</v>
      </c>
      <c r="E71" s="80">
        <f t="shared" si="15"/>
        <v>3</v>
      </c>
      <c r="F71" s="80">
        <f t="shared" si="15"/>
        <v>3</v>
      </c>
      <c r="G71" s="80">
        <f t="shared" si="15"/>
        <v>6</v>
      </c>
    </row>
    <row r="72" spans="1:7" x14ac:dyDescent="0.25">
      <c r="A72" s="84" t="s">
        <v>348</v>
      </c>
      <c r="B72" s="80">
        <v>1</v>
      </c>
      <c r="C72" s="80">
        <v>1</v>
      </c>
      <c r="D72" s="80">
        <v>3</v>
      </c>
      <c r="E72" s="80">
        <v>1</v>
      </c>
      <c r="F72" s="80">
        <v>1</v>
      </c>
      <c r="G72" s="80">
        <f>D72-E72</f>
        <v>2</v>
      </c>
    </row>
    <row r="73" spans="1:7" x14ac:dyDescent="0.25">
      <c r="A73" s="84" t="s">
        <v>349</v>
      </c>
      <c r="B73" s="80">
        <v>1</v>
      </c>
      <c r="C73" s="80">
        <v>1</v>
      </c>
      <c r="D73" s="80">
        <v>3</v>
      </c>
      <c r="E73" s="80">
        <v>1</v>
      </c>
      <c r="F73" s="80">
        <v>1</v>
      </c>
      <c r="G73" s="80">
        <f t="shared" ref="G73:G74" si="16">D73-E73</f>
        <v>2</v>
      </c>
    </row>
    <row r="74" spans="1:7" x14ac:dyDescent="0.25">
      <c r="A74" s="84" t="s">
        <v>350</v>
      </c>
      <c r="B74" s="80">
        <v>1</v>
      </c>
      <c r="C74" s="80">
        <v>1</v>
      </c>
      <c r="D74" s="80">
        <v>3</v>
      </c>
      <c r="E74" s="80">
        <v>1</v>
      </c>
      <c r="F74" s="80">
        <v>1</v>
      </c>
      <c r="G74" s="80">
        <f t="shared" si="16"/>
        <v>2</v>
      </c>
    </row>
    <row r="75" spans="1:7" x14ac:dyDescent="0.25">
      <c r="A75" s="83" t="s">
        <v>351</v>
      </c>
      <c r="B75" s="80">
        <f>SUM(B76:B82)</f>
        <v>7</v>
      </c>
      <c r="C75" s="80">
        <f t="shared" ref="C75:G75" si="17">SUM(C76:C82)</f>
        <v>7</v>
      </c>
      <c r="D75" s="80">
        <f t="shared" si="17"/>
        <v>21</v>
      </c>
      <c r="E75" s="80">
        <f t="shared" si="17"/>
        <v>7</v>
      </c>
      <c r="F75" s="80">
        <f t="shared" si="17"/>
        <v>7</v>
      </c>
      <c r="G75" s="80">
        <f t="shared" si="17"/>
        <v>14</v>
      </c>
    </row>
    <row r="76" spans="1:7" x14ac:dyDescent="0.25">
      <c r="A76" s="84" t="s">
        <v>352</v>
      </c>
      <c r="B76" s="80">
        <v>1</v>
      </c>
      <c r="C76" s="80">
        <v>1</v>
      </c>
      <c r="D76" s="80">
        <v>3</v>
      </c>
      <c r="E76" s="80">
        <v>1</v>
      </c>
      <c r="F76" s="80">
        <v>1</v>
      </c>
      <c r="G76" s="80">
        <f>D76-E76</f>
        <v>2</v>
      </c>
    </row>
    <row r="77" spans="1:7" x14ac:dyDescent="0.25">
      <c r="A77" s="84" t="s">
        <v>353</v>
      </c>
      <c r="B77" s="80">
        <v>1</v>
      </c>
      <c r="C77" s="80">
        <v>1</v>
      </c>
      <c r="D77" s="80">
        <v>3</v>
      </c>
      <c r="E77" s="80">
        <v>1</v>
      </c>
      <c r="F77" s="80">
        <v>1</v>
      </c>
      <c r="G77" s="80">
        <f t="shared" ref="G77:G82" si="18">D77-E77</f>
        <v>2</v>
      </c>
    </row>
    <row r="78" spans="1:7" x14ac:dyDescent="0.25">
      <c r="A78" s="84" t="s">
        <v>354</v>
      </c>
      <c r="B78" s="80">
        <v>1</v>
      </c>
      <c r="C78" s="80">
        <v>1</v>
      </c>
      <c r="D78" s="80">
        <v>3</v>
      </c>
      <c r="E78" s="80">
        <v>1</v>
      </c>
      <c r="F78" s="80">
        <v>1</v>
      </c>
      <c r="G78" s="80">
        <f t="shared" si="18"/>
        <v>2</v>
      </c>
    </row>
    <row r="79" spans="1:7" x14ac:dyDescent="0.25">
      <c r="A79" s="84" t="s">
        <v>355</v>
      </c>
      <c r="B79" s="80">
        <v>1</v>
      </c>
      <c r="C79" s="80">
        <v>1</v>
      </c>
      <c r="D79" s="80">
        <v>3</v>
      </c>
      <c r="E79" s="80">
        <v>1</v>
      </c>
      <c r="F79" s="80">
        <v>1</v>
      </c>
      <c r="G79" s="80">
        <f t="shared" si="18"/>
        <v>2</v>
      </c>
    </row>
    <row r="80" spans="1:7" x14ac:dyDescent="0.25">
      <c r="A80" s="84" t="s">
        <v>356</v>
      </c>
      <c r="B80" s="80">
        <v>1</v>
      </c>
      <c r="C80" s="80">
        <v>1</v>
      </c>
      <c r="D80" s="80">
        <v>3</v>
      </c>
      <c r="E80" s="80">
        <v>1</v>
      </c>
      <c r="F80" s="80">
        <v>1</v>
      </c>
      <c r="G80" s="80">
        <f t="shared" si="18"/>
        <v>2</v>
      </c>
    </row>
    <row r="81" spans="1:7" x14ac:dyDescent="0.25">
      <c r="A81" s="84" t="s">
        <v>357</v>
      </c>
      <c r="B81" s="80">
        <v>1</v>
      </c>
      <c r="C81" s="80">
        <v>1</v>
      </c>
      <c r="D81" s="80">
        <v>3</v>
      </c>
      <c r="E81" s="80">
        <v>1</v>
      </c>
      <c r="F81" s="80">
        <v>1</v>
      </c>
      <c r="G81" s="80">
        <f t="shared" si="18"/>
        <v>2</v>
      </c>
    </row>
    <row r="82" spans="1:7" x14ac:dyDescent="0.25">
      <c r="A82" s="84" t="s">
        <v>358</v>
      </c>
      <c r="B82" s="80">
        <v>1</v>
      </c>
      <c r="C82" s="80">
        <v>1</v>
      </c>
      <c r="D82" s="80">
        <v>3</v>
      </c>
      <c r="E82" s="80">
        <v>1</v>
      </c>
      <c r="F82" s="80">
        <v>1</v>
      </c>
      <c r="G82" s="80">
        <f t="shared" si="18"/>
        <v>2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63</v>
      </c>
      <c r="C84" s="79">
        <f t="shared" ref="C84:G84" si="19">SUM(C85,C93,C103,C113,C123,C133,C137,C146,C150)</f>
        <v>63</v>
      </c>
      <c r="D84" s="79">
        <f t="shared" si="19"/>
        <v>189</v>
      </c>
      <c r="E84" s="79">
        <f t="shared" si="19"/>
        <v>63</v>
      </c>
      <c r="F84" s="79">
        <f t="shared" si="19"/>
        <v>63</v>
      </c>
      <c r="G84" s="79">
        <f t="shared" si="19"/>
        <v>126</v>
      </c>
    </row>
    <row r="85" spans="1:7" x14ac:dyDescent="0.25">
      <c r="A85" s="83" t="s">
        <v>286</v>
      </c>
      <c r="B85" s="80">
        <f>SUM(B86:B92)</f>
        <v>7</v>
      </c>
      <c r="C85" s="80">
        <f t="shared" ref="C85:G85" si="20">SUM(C86:C92)</f>
        <v>7</v>
      </c>
      <c r="D85" s="80">
        <f t="shared" si="20"/>
        <v>21</v>
      </c>
      <c r="E85" s="80">
        <f t="shared" si="20"/>
        <v>7</v>
      </c>
      <c r="F85" s="80">
        <f t="shared" si="20"/>
        <v>7</v>
      </c>
      <c r="G85" s="80">
        <f t="shared" si="20"/>
        <v>14</v>
      </c>
    </row>
    <row r="86" spans="1:7" x14ac:dyDescent="0.25">
      <c r="A86" s="84" t="s">
        <v>287</v>
      </c>
      <c r="B86" s="80">
        <v>1</v>
      </c>
      <c r="C86" s="80">
        <v>1</v>
      </c>
      <c r="D86" s="80">
        <v>3</v>
      </c>
      <c r="E86" s="80">
        <v>1</v>
      </c>
      <c r="F86" s="80">
        <v>1</v>
      </c>
      <c r="G86" s="80">
        <f>D86-E86</f>
        <v>2</v>
      </c>
    </row>
    <row r="87" spans="1:7" x14ac:dyDescent="0.25">
      <c r="A87" s="84" t="s">
        <v>288</v>
      </c>
      <c r="B87" s="80">
        <v>1</v>
      </c>
      <c r="C87" s="80">
        <v>1</v>
      </c>
      <c r="D87" s="80">
        <v>3</v>
      </c>
      <c r="E87" s="80">
        <v>1</v>
      </c>
      <c r="F87" s="80">
        <v>1</v>
      </c>
      <c r="G87" s="80">
        <f t="shared" ref="G87:G92" si="21">D87-E87</f>
        <v>2</v>
      </c>
    </row>
    <row r="88" spans="1:7" x14ac:dyDescent="0.25">
      <c r="A88" s="84" t="s">
        <v>289</v>
      </c>
      <c r="B88" s="80">
        <v>1</v>
      </c>
      <c r="C88" s="80">
        <v>1</v>
      </c>
      <c r="D88" s="80">
        <v>3</v>
      </c>
      <c r="E88" s="80">
        <v>1</v>
      </c>
      <c r="F88" s="80">
        <v>1</v>
      </c>
      <c r="G88" s="80">
        <f t="shared" si="21"/>
        <v>2</v>
      </c>
    </row>
    <row r="89" spans="1:7" x14ac:dyDescent="0.25">
      <c r="A89" s="84" t="s">
        <v>290</v>
      </c>
      <c r="B89" s="80">
        <v>1</v>
      </c>
      <c r="C89" s="80">
        <v>1</v>
      </c>
      <c r="D89" s="80">
        <v>3</v>
      </c>
      <c r="E89" s="80">
        <v>1</v>
      </c>
      <c r="F89" s="80">
        <v>1</v>
      </c>
      <c r="G89" s="80">
        <f t="shared" si="21"/>
        <v>2</v>
      </c>
    </row>
    <row r="90" spans="1:7" x14ac:dyDescent="0.25">
      <c r="A90" s="84" t="s">
        <v>291</v>
      </c>
      <c r="B90" s="80">
        <v>1</v>
      </c>
      <c r="C90" s="80">
        <v>1</v>
      </c>
      <c r="D90" s="80">
        <v>3</v>
      </c>
      <c r="E90" s="80">
        <v>1</v>
      </c>
      <c r="F90" s="80">
        <v>1</v>
      </c>
      <c r="G90" s="80">
        <f t="shared" si="21"/>
        <v>2</v>
      </c>
    </row>
    <row r="91" spans="1:7" x14ac:dyDescent="0.25">
      <c r="A91" s="84" t="s">
        <v>292</v>
      </c>
      <c r="B91" s="80">
        <v>1</v>
      </c>
      <c r="C91" s="80">
        <v>1</v>
      </c>
      <c r="D91" s="80">
        <v>3</v>
      </c>
      <c r="E91" s="80">
        <v>1</v>
      </c>
      <c r="F91" s="80">
        <v>1</v>
      </c>
      <c r="G91" s="80">
        <f t="shared" si="21"/>
        <v>2</v>
      </c>
    </row>
    <row r="92" spans="1:7" x14ac:dyDescent="0.25">
      <c r="A92" s="84" t="s">
        <v>293</v>
      </c>
      <c r="B92" s="80">
        <v>1</v>
      </c>
      <c r="C92" s="80">
        <v>1</v>
      </c>
      <c r="D92" s="80">
        <v>3</v>
      </c>
      <c r="E92" s="80">
        <v>1</v>
      </c>
      <c r="F92" s="80">
        <v>1</v>
      </c>
      <c r="G92" s="80">
        <f t="shared" si="21"/>
        <v>2</v>
      </c>
    </row>
    <row r="93" spans="1:7" x14ac:dyDescent="0.25">
      <c r="A93" s="83" t="s">
        <v>294</v>
      </c>
      <c r="B93" s="80">
        <f>SUM(B94:B102)</f>
        <v>9</v>
      </c>
      <c r="C93" s="80">
        <f t="shared" ref="C93:G93" si="22">SUM(C94:C102)</f>
        <v>9</v>
      </c>
      <c r="D93" s="80">
        <f t="shared" si="22"/>
        <v>27</v>
      </c>
      <c r="E93" s="80">
        <f t="shared" si="22"/>
        <v>9</v>
      </c>
      <c r="F93" s="80">
        <f t="shared" si="22"/>
        <v>9</v>
      </c>
      <c r="G93" s="80">
        <f t="shared" si="22"/>
        <v>18</v>
      </c>
    </row>
    <row r="94" spans="1:7" x14ac:dyDescent="0.25">
      <c r="A94" s="84" t="s">
        <v>295</v>
      </c>
      <c r="B94" s="80">
        <v>1</v>
      </c>
      <c r="C94" s="80">
        <v>1</v>
      </c>
      <c r="D94" s="80">
        <v>3</v>
      </c>
      <c r="E94" s="80">
        <v>1</v>
      </c>
      <c r="F94" s="80">
        <v>1</v>
      </c>
      <c r="G94" s="80">
        <f>D94-E94</f>
        <v>2</v>
      </c>
    </row>
    <row r="95" spans="1:7" x14ac:dyDescent="0.25">
      <c r="A95" s="84" t="s">
        <v>296</v>
      </c>
      <c r="B95" s="80">
        <v>1</v>
      </c>
      <c r="C95" s="80">
        <v>1</v>
      </c>
      <c r="D95" s="80">
        <v>3</v>
      </c>
      <c r="E95" s="80">
        <v>1</v>
      </c>
      <c r="F95" s="80">
        <v>1</v>
      </c>
      <c r="G95" s="80">
        <f t="shared" ref="G95:G102" si="23">D95-E95</f>
        <v>2</v>
      </c>
    </row>
    <row r="96" spans="1:7" x14ac:dyDescent="0.25">
      <c r="A96" s="84" t="s">
        <v>297</v>
      </c>
      <c r="B96" s="80">
        <v>1</v>
      </c>
      <c r="C96" s="80">
        <v>1</v>
      </c>
      <c r="D96" s="80">
        <v>3</v>
      </c>
      <c r="E96" s="80">
        <v>1</v>
      </c>
      <c r="F96" s="80">
        <v>1</v>
      </c>
      <c r="G96" s="80">
        <f t="shared" si="23"/>
        <v>2</v>
      </c>
    </row>
    <row r="97" spans="1:7" x14ac:dyDescent="0.25">
      <c r="A97" s="84" t="s">
        <v>298</v>
      </c>
      <c r="B97" s="80">
        <v>1</v>
      </c>
      <c r="C97" s="80">
        <v>1</v>
      </c>
      <c r="D97" s="80">
        <v>3</v>
      </c>
      <c r="E97" s="80">
        <v>1</v>
      </c>
      <c r="F97" s="80">
        <v>1</v>
      </c>
      <c r="G97" s="80">
        <f t="shared" si="23"/>
        <v>2</v>
      </c>
    </row>
    <row r="98" spans="1:7" x14ac:dyDescent="0.25">
      <c r="A98" s="42" t="s">
        <v>299</v>
      </c>
      <c r="B98" s="80">
        <v>1</v>
      </c>
      <c r="C98" s="80">
        <v>1</v>
      </c>
      <c r="D98" s="80">
        <v>3</v>
      </c>
      <c r="E98" s="80">
        <v>1</v>
      </c>
      <c r="F98" s="80">
        <v>1</v>
      </c>
      <c r="G98" s="80">
        <f t="shared" si="23"/>
        <v>2</v>
      </c>
    </row>
    <row r="99" spans="1:7" x14ac:dyDescent="0.25">
      <c r="A99" s="84" t="s">
        <v>300</v>
      </c>
      <c r="B99" s="80">
        <v>1</v>
      </c>
      <c r="C99" s="80">
        <v>1</v>
      </c>
      <c r="D99" s="80">
        <v>3</v>
      </c>
      <c r="E99" s="80">
        <v>1</v>
      </c>
      <c r="F99" s="80">
        <v>1</v>
      </c>
      <c r="G99" s="80">
        <f t="shared" si="23"/>
        <v>2</v>
      </c>
    </row>
    <row r="100" spans="1:7" x14ac:dyDescent="0.25">
      <c r="A100" s="84" t="s">
        <v>301</v>
      </c>
      <c r="B100" s="80">
        <v>1</v>
      </c>
      <c r="C100" s="80">
        <v>1</v>
      </c>
      <c r="D100" s="80">
        <v>3</v>
      </c>
      <c r="E100" s="80">
        <v>1</v>
      </c>
      <c r="F100" s="80">
        <v>1</v>
      </c>
      <c r="G100" s="80">
        <f t="shared" si="23"/>
        <v>2</v>
      </c>
    </row>
    <row r="101" spans="1:7" x14ac:dyDescent="0.25">
      <c r="A101" s="84" t="s">
        <v>302</v>
      </c>
      <c r="B101" s="80">
        <v>1</v>
      </c>
      <c r="C101" s="80">
        <v>1</v>
      </c>
      <c r="D101" s="80">
        <v>3</v>
      </c>
      <c r="E101" s="80">
        <v>1</v>
      </c>
      <c r="F101" s="80">
        <v>1</v>
      </c>
      <c r="G101" s="80">
        <f t="shared" si="23"/>
        <v>2</v>
      </c>
    </row>
    <row r="102" spans="1:7" x14ac:dyDescent="0.25">
      <c r="A102" s="84" t="s">
        <v>303</v>
      </c>
      <c r="B102" s="80">
        <v>1</v>
      </c>
      <c r="C102" s="80">
        <v>1</v>
      </c>
      <c r="D102" s="80">
        <v>3</v>
      </c>
      <c r="E102" s="80">
        <v>1</v>
      </c>
      <c r="F102" s="80">
        <v>1</v>
      </c>
      <c r="G102" s="80">
        <f t="shared" si="23"/>
        <v>2</v>
      </c>
    </row>
    <row r="103" spans="1:7" x14ac:dyDescent="0.25">
      <c r="A103" s="83" t="s">
        <v>304</v>
      </c>
      <c r="B103" s="80">
        <f>SUM(B104:B112)</f>
        <v>9</v>
      </c>
      <c r="C103" s="80">
        <f>SUM(C104:C112)</f>
        <v>9</v>
      </c>
      <c r="D103" s="80">
        <f t="shared" ref="D103:G103" si="24">SUM(D104:D112)</f>
        <v>27</v>
      </c>
      <c r="E103" s="80">
        <f t="shared" si="24"/>
        <v>9</v>
      </c>
      <c r="F103" s="80">
        <f t="shared" si="24"/>
        <v>9</v>
      </c>
      <c r="G103" s="80">
        <f t="shared" si="24"/>
        <v>18</v>
      </c>
    </row>
    <row r="104" spans="1:7" x14ac:dyDescent="0.25">
      <c r="A104" s="84" t="s">
        <v>305</v>
      </c>
      <c r="B104" s="80">
        <v>1</v>
      </c>
      <c r="C104" s="80">
        <v>1</v>
      </c>
      <c r="D104" s="80">
        <v>3</v>
      </c>
      <c r="E104" s="80">
        <v>1</v>
      </c>
      <c r="F104" s="80">
        <v>1</v>
      </c>
      <c r="G104" s="80">
        <f>D104-E104</f>
        <v>2</v>
      </c>
    </row>
    <row r="105" spans="1:7" x14ac:dyDescent="0.25">
      <c r="A105" s="84" t="s">
        <v>306</v>
      </c>
      <c r="B105" s="80">
        <v>1</v>
      </c>
      <c r="C105" s="80">
        <v>1</v>
      </c>
      <c r="D105" s="80">
        <v>3</v>
      </c>
      <c r="E105" s="80">
        <v>1</v>
      </c>
      <c r="F105" s="80">
        <v>1</v>
      </c>
      <c r="G105" s="80">
        <f t="shared" ref="G105:G112" si="25">D105-E105</f>
        <v>2</v>
      </c>
    </row>
    <row r="106" spans="1:7" x14ac:dyDescent="0.25">
      <c r="A106" s="84" t="s">
        <v>307</v>
      </c>
      <c r="B106" s="80">
        <v>1</v>
      </c>
      <c r="C106" s="80">
        <v>1</v>
      </c>
      <c r="D106" s="80">
        <v>3</v>
      </c>
      <c r="E106" s="80">
        <v>1</v>
      </c>
      <c r="F106" s="80">
        <v>1</v>
      </c>
      <c r="G106" s="80">
        <f t="shared" si="25"/>
        <v>2</v>
      </c>
    </row>
    <row r="107" spans="1:7" x14ac:dyDescent="0.25">
      <c r="A107" s="84" t="s">
        <v>308</v>
      </c>
      <c r="B107" s="80">
        <v>1</v>
      </c>
      <c r="C107" s="80">
        <v>1</v>
      </c>
      <c r="D107" s="80">
        <v>3</v>
      </c>
      <c r="E107" s="80">
        <v>1</v>
      </c>
      <c r="F107" s="80">
        <v>1</v>
      </c>
      <c r="G107" s="80">
        <f t="shared" si="25"/>
        <v>2</v>
      </c>
    </row>
    <row r="108" spans="1:7" x14ac:dyDescent="0.25">
      <c r="A108" s="84" t="s">
        <v>309</v>
      </c>
      <c r="B108" s="80">
        <v>1</v>
      </c>
      <c r="C108" s="80">
        <v>1</v>
      </c>
      <c r="D108" s="80">
        <v>3</v>
      </c>
      <c r="E108" s="80">
        <v>1</v>
      </c>
      <c r="F108" s="80">
        <v>1</v>
      </c>
      <c r="G108" s="80">
        <f t="shared" si="25"/>
        <v>2</v>
      </c>
    </row>
    <row r="109" spans="1:7" x14ac:dyDescent="0.25">
      <c r="A109" s="84" t="s">
        <v>310</v>
      </c>
      <c r="B109" s="80">
        <v>1</v>
      </c>
      <c r="C109" s="80">
        <v>1</v>
      </c>
      <c r="D109" s="80">
        <v>3</v>
      </c>
      <c r="E109" s="80">
        <v>1</v>
      </c>
      <c r="F109" s="80">
        <v>1</v>
      </c>
      <c r="G109" s="80">
        <f t="shared" si="25"/>
        <v>2</v>
      </c>
    </row>
    <row r="110" spans="1:7" x14ac:dyDescent="0.25">
      <c r="A110" s="84" t="s">
        <v>311</v>
      </c>
      <c r="B110" s="80">
        <v>1</v>
      </c>
      <c r="C110" s="80">
        <v>1</v>
      </c>
      <c r="D110" s="80">
        <v>3</v>
      </c>
      <c r="E110" s="80">
        <v>1</v>
      </c>
      <c r="F110" s="80">
        <v>1</v>
      </c>
      <c r="G110" s="80">
        <f t="shared" si="25"/>
        <v>2</v>
      </c>
    </row>
    <row r="111" spans="1:7" x14ac:dyDescent="0.25">
      <c r="A111" s="84" t="s">
        <v>312</v>
      </c>
      <c r="B111" s="80">
        <v>1</v>
      </c>
      <c r="C111" s="80">
        <v>1</v>
      </c>
      <c r="D111" s="80">
        <v>3</v>
      </c>
      <c r="E111" s="80">
        <v>1</v>
      </c>
      <c r="F111" s="80">
        <v>1</v>
      </c>
      <c r="G111" s="80">
        <f t="shared" si="25"/>
        <v>2</v>
      </c>
    </row>
    <row r="112" spans="1:7" x14ac:dyDescent="0.25">
      <c r="A112" s="84" t="s">
        <v>313</v>
      </c>
      <c r="B112" s="80">
        <v>1</v>
      </c>
      <c r="C112" s="80">
        <v>1</v>
      </c>
      <c r="D112" s="80">
        <v>3</v>
      </c>
      <c r="E112" s="80">
        <v>1</v>
      </c>
      <c r="F112" s="80">
        <v>1</v>
      </c>
      <c r="G112" s="80">
        <f t="shared" si="25"/>
        <v>2</v>
      </c>
    </row>
    <row r="113" spans="1:7" x14ac:dyDescent="0.25">
      <c r="A113" s="83" t="s">
        <v>314</v>
      </c>
      <c r="B113" s="80">
        <f>SUM(B114:B122)</f>
        <v>9</v>
      </c>
      <c r="C113" s="80">
        <f t="shared" ref="C113:G113" si="26">SUM(C114:C122)</f>
        <v>9</v>
      </c>
      <c r="D113" s="80">
        <f t="shared" si="26"/>
        <v>27</v>
      </c>
      <c r="E113" s="80">
        <f t="shared" si="26"/>
        <v>9</v>
      </c>
      <c r="F113" s="80">
        <f t="shared" si="26"/>
        <v>9</v>
      </c>
      <c r="G113" s="80">
        <f t="shared" si="26"/>
        <v>18</v>
      </c>
    </row>
    <row r="114" spans="1:7" x14ac:dyDescent="0.25">
      <c r="A114" s="84" t="s">
        <v>315</v>
      </c>
      <c r="B114" s="80">
        <v>1</v>
      </c>
      <c r="C114" s="80">
        <v>1</v>
      </c>
      <c r="D114" s="80">
        <v>3</v>
      </c>
      <c r="E114" s="80">
        <v>1</v>
      </c>
      <c r="F114" s="80">
        <v>1</v>
      </c>
      <c r="G114" s="80">
        <f>D114-E114</f>
        <v>2</v>
      </c>
    </row>
    <row r="115" spans="1:7" x14ac:dyDescent="0.25">
      <c r="A115" s="84" t="s">
        <v>316</v>
      </c>
      <c r="B115" s="80">
        <v>1</v>
      </c>
      <c r="C115" s="80">
        <v>1</v>
      </c>
      <c r="D115" s="80">
        <v>3</v>
      </c>
      <c r="E115" s="80">
        <v>1</v>
      </c>
      <c r="F115" s="80">
        <v>1</v>
      </c>
      <c r="G115" s="80">
        <f t="shared" ref="G115:G122" si="27">D115-E115</f>
        <v>2</v>
      </c>
    </row>
    <row r="116" spans="1:7" x14ac:dyDescent="0.25">
      <c r="A116" s="84" t="s">
        <v>317</v>
      </c>
      <c r="B116" s="80">
        <v>1</v>
      </c>
      <c r="C116" s="80">
        <v>1</v>
      </c>
      <c r="D116" s="80">
        <v>3</v>
      </c>
      <c r="E116" s="80">
        <v>1</v>
      </c>
      <c r="F116" s="80">
        <v>1</v>
      </c>
      <c r="G116" s="80">
        <f t="shared" si="27"/>
        <v>2</v>
      </c>
    </row>
    <row r="117" spans="1:7" x14ac:dyDescent="0.25">
      <c r="A117" s="84" t="s">
        <v>318</v>
      </c>
      <c r="B117" s="80">
        <v>1</v>
      </c>
      <c r="C117" s="80">
        <v>1</v>
      </c>
      <c r="D117" s="80">
        <v>3</v>
      </c>
      <c r="E117" s="80">
        <v>1</v>
      </c>
      <c r="F117" s="80">
        <v>1</v>
      </c>
      <c r="G117" s="80">
        <f t="shared" si="27"/>
        <v>2</v>
      </c>
    </row>
    <row r="118" spans="1:7" x14ac:dyDescent="0.25">
      <c r="A118" s="84" t="s">
        <v>319</v>
      </c>
      <c r="B118" s="80">
        <v>1</v>
      </c>
      <c r="C118" s="80">
        <v>1</v>
      </c>
      <c r="D118" s="80">
        <v>3</v>
      </c>
      <c r="E118" s="80">
        <v>1</v>
      </c>
      <c r="F118" s="80">
        <v>1</v>
      </c>
      <c r="G118" s="80">
        <f t="shared" si="27"/>
        <v>2</v>
      </c>
    </row>
    <row r="119" spans="1:7" x14ac:dyDescent="0.25">
      <c r="A119" s="84" t="s">
        <v>320</v>
      </c>
      <c r="B119" s="80">
        <v>1</v>
      </c>
      <c r="C119" s="80">
        <v>1</v>
      </c>
      <c r="D119" s="80">
        <v>3</v>
      </c>
      <c r="E119" s="80">
        <v>1</v>
      </c>
      <c r="F119" s="80">
        <v>1</v>
      </c>
      <c r="G119" s="80">
        <f t="shared" si="27"/>
        <v>2</v>
      </c>
    </row>
    <row r="120" spans="1:7" x14ac:dyDescent="0.25">
      <c r="A120" s="84" t="s">
        <v>321</v>
      </c>
      <c r="B120" s="80">
        <v>1</v>
      </c>
      <c r="C120" s="80">
        <v>1</v>
      </c>
      <c r="D120" s="80">
        <v>3</v>
      </c>
      <c r="E120" s="80">
        <v>1</v>
      </c>
      <c r="F120" s="80">
        <v>1</v>
      </c>
      <c r="G120" s="80">
        <f t="shared" si="27"/>
        <v>2</v>
      </c>
    </row>
    <row r="121" spans="1:7" x14ac:dyDescent="0.25">
      <c r="A121" s="84" t="s">
        <v>322</v>
      </c>
      <c r="B121" s="80">
        <v>1</v>
      </c>
      <c r="C121" s="80">
        <v>1</v>
      </c>
      <c r="D121" s="80">
        <v>3</v>
      </c>
      <c r="E121" s="80">
        <v>1</v>
      </c>
      <c r="F121" s="80">
        <v>1</v>
      </c>
      <c r="G121" s="80">
        <f t="shared" si="27"/>
        <v>2</v>
      </c>
    </row>
    <row r="122" spans="1:7" x14ac:dyDescent="0.25">
      <c r="A122" s="84" t="s">
        <v>323</v>
      </c>
      <c r="B122" s="80">
        <v>1</v>
      </c>
      <c r="C122" s="80">
        <v>1</v>
      </c>
      <c r="D122" s="80">
        <v>3</v>
      </c>
      <c r="E122" s="80">
        <v>1</v>
      </c>
      <c r="F122" s="80">
        <v>1</v>
      </c>
      <c r="G122" s="80">
        <f t="shared" si="27"/>
        <v>2</v>
      </c>
    </row>
    <row r="123" spans="1:7" x14ac:dyDescent="0.25">
      <c r="A123" s="83" t="s">
        <v>324</v>
      </c>
      <c r="B123" s="80">
        <f>SUM(B124:B132)</f>
        <v>9</v>
      </c>
      <c r="C123" s="80">
        <f t="shared" ref="C123:G123" si="28">SUM(C124:C132)</f>
        <v>9</v>
      </c>
      <c r="D123" s="80">
        <f t="shared" si="28"/>
        <v>27</v>
      </c>
      <c r="E123" s="80">
        <f t="shared" si="28"/>
        <v>9</v>
      </c>
      <c r="F123" s="80">
        <f t="shared" si="28"/>
        <v>9</v>
      </c>
      <c r="G123" s="80">
        <f t="shared" si="28"/>
        <v>18</v>
      </c>
    </row>
    <row r="124" spans="1:7" x14ac:dyDescent="0.25">
      <c r="A124" s="84" t="s">
        <v>325</v>
      </c>
      <c r="B124" s="80">
        <v>1</v>
      </c>
      <c r="C124" s="80">
        <v>1</v>
      </c>
      <c r="D124" s="80">
        <v>3</v>
      </c>
      <c r="E124" s="80">
        <v>1</v>
      </c>
      <c r="F124" s="80">
        <v>1</v>
      </c>
      <c r="G124" s="80">
        <f>D124-E124</f>
        <v>2</v>
      </c>
    </row>
    <row r="125" spans="1:7" x14ac:dyDescent="0.25">
      <c r="A125" s="84" t="s">
        <v>326</v>
      </c>
      <c r="B125" s="80">
        <v>1</v>
      </c>
      <c r="C125" s="80">
        <v>1</v>
      </c>
      <c r="D125" s="80">
        <v>3</v>
      </c>
      <c r="E125" s="80">
        <v>1</v>
      </c>
      <c r="F125" s="80">
        <v>1</v>
      </c>
      <c r="G125" s="80">
        <f t="shared" ref="G125:G132" si="29">D125-E125</f>
        <v>2</v>
      </c>
    </row>
    <row r="126" spans="1:7" x14ac:dyDescent="0.25">
      <c r="A126" s="84" t="s">
        <v>327</v>
      </c>
      <c r="B126" s="80">
        <v>1</v>
      </c>
      <c r="C126" s="80">
        <v>1</v>
      </c>
      <c r="D126" s="80">
        <v>3</v>
      </c>
      <c r="E126" s="80">
        <v>1</v>
      </c>
      <c r="F126" s="80">
        <v>1</v>
      </c>
      <c r="G126" s="80">
        <f t="shared" si="29"/>
        <v>2</v>
      </c>
    </row>
    <row r="127" spans="1:7" x14ac:dyDescent="0.25">
      <c r="A127" s="84" t="s">
        <v>328</v>
      </c>
      <c r="B127" s="80">
        <v>1</v>
      </c>
      <c r="C127" s="80">
        <v>1</v>
      </c>
      <c r="D127" s="80">
        <v>3</v>
      </c>
      <c r="E127" s="80">
        <v>1</v>
      </c>
      <c r="F127" s="80">
        <v>1</v>
      </c>
      <c r="G127" s="80">
        <f t="shared" si="29"/>
        <v>2</v>
      </c>
    </row>
    <row r="128" spans="1:7" x14ac:dyDescent="0.25">
      <c r="A128" s="84" t="s">
        <v>329</v>
      </c>
      <c r="B128" s="80">
        <v>1</v>
      </c>
      <c r="C128" s="80">
        <v>1</v>
      </c>
      <c r="D128" s="80">
        <v>3</v>
      </c>
      <c r="E128" s="80">
        <v>1</v>
      </c>
      <c r="F128" s="80">
        <v>1</v>
      </c>
      <c r="G128" s="80">
        <f t="shared" si="29"/>
        <v>2</v>
      </c>
    </row>
    <row r="129" spans="1:7" x14ac:dyDescent="0.25">
      <c r="A129" s="84" t="s">
        <v>330</v>
      </c>
      <c r="B129" s="80">
        <v>1</v>
      </c>
      <c r="C129" s="80">
        <v>1</v>
      </c>
      <c r="D129" s="80">
        <v>3</v>
      </c>
      <c r="E129" s="80">
        <v>1</v>
      </c>
      <c r="F129" s="80">
        <v>1</v>
      </c>
      <c r="G129" s="80">
        <f t="shared" si="29"/>
        <v>2</v>
      </c>
    </row>
    <row r="130" spans="1:7" x14ac:dyDescent="0.25">
      <c r="A130" s="84" t="s">
        <v>331</v>
      </c>
      <c r="B130" s="80">
        <v>1</v>
      </c>
      <c r="C130" s="80">
        <v>1</v>
      </c>
      <c r="D130" s="80">
        <v>3</v>
      </c>
      <c r="E130" s="80">
        <v>1</v>
      </c>
      <c r="F130" s="80">
        <v>1</v>
      </c>
      <c r="G130" s="80">
        <f t="shared" si="29"/>
        <v>2</v>
      </c>
    </row>
    <row r="131" spans="1:7" x14ac:dyDescent="0.25">
      <c r="A131" s="84" t="s">
        <v>332</v>
      </c>
      <c r="B131" s="80">
        <v>1</v>
      </c>
      <c r="C131" s="80">
        <v>1</v>
      </c>
      <c r="D131" s="80">
        <v>3</v>
      </c>
      <c r="E131" s="80">
        <v>1</v>
      </c>
      <c r="F131" s="80">
        <v>1</v>
      </c>
      <c r="G131" s="80">
        <f t="shared" si="29"/>
        <v>2</v>
      </c>
    </row>
    <row r="132" spans="1:7" x14ac:dyDescent="0.25">
      <c r="A132" s="84" t="s">
        <v>333</v>
      </c>
      <c r="B132" s="80">
        <v>1</v>
      </c>
      <c r="C132" s="80">
        <v>1</v>
      </c>
      <c r="D132" s="80">
        <v>3</v>
      </c>
      <c r="E132" s="80">
        <v>1</v>
      </c>
      <c r="F132" s="80">
        <v>1</v>
      </c>
      <c r="G132" s="80">
        <f t="shared" si="29"/>
        <v>2</v>
      </c>
    </row>
    <row r="133" spans="1:7" x14ac:dyDescent="0.25">
      <c r="A133" s="83" t="s">
        <v>334</v>
      </c>
      <c r="B133" s="80">
        <f>SUM(B134:B136)</f>
        <v>3</v>
      </c>
      <c r="C133" s="80">
        <f t="shared" ref="C133:G133" si="30">SUM(C134:C136)</f>
        <v>3</v>
      </c>
      <c r="D133" s="80">
        <f t="shared" si="30"/>
        <v>9</v>
      </c>
      <c r="E133" s="80">
        <f t="shared" si="30"/>
        <v>3</v>
      </c>
      <c r="F133" s="80">
        <f t="shared" si="30"/>
        <v>3</v>
      </c>
      <c r="G133" s="80">
        <f t="shared" si="30"/>
        <v>6</v>
      </c>
    </row>
    <row r="134" spans="1:7" x14ac:dyDescent="0.25">
      <c r="A134" s="84" t="s">
        <v>335</v>
      </c>
      <c r="B134" s="80">
        <v>1</v>
      </c>
      <c r="C134" s="80">
        <v>1</v>
      </c>
      <c r="D134" s="80">
        <v>3</v>
      </c>
      <c r="E134" s="80">
        <v>1</v>
      </c>
      <c r="F134" s="80">
        <v>1</v>
      </c>
      <c r="G134" s="80">
        <f>D134-E134</f>
        <v>2</v>
      </c>
    </row>
    <row r="135" spans="1:7" x14ac:dyDescent="0.25">
      <c r="A135" s="84" t="s">
        <v>336</v>
      </c>
      <c r="B135" s="80">
        <v>1</v>
      </c>
      <c r="C135" s="80">
        <v>1</v>
      </c>
      <c r="D135" s="80">
        <v>3</v>
      </c>
      <c r="E135" s="80">
        <v>1</v>
      </c>
      <c r="F135" s="80">
        <v>1</v>
      </c>
      <c r="G135" s="80">
        <f t="shared" ref="G135:G136" si="31">D135-E135</f>
        <v>2</v>
      </c>
    </row>
    <row r="136" spans="1:7" x14ac:dyDescent="0.25">
      <c r="A136" s="84" t="s">
        <v>337</v>
      </c>
      <c r="B136" s="80">
        <v>1</v>
      </c>
      <c r="C136" s="80">
        <v>1</v>
      </c>
      <c r="D136" s="80">
        <v>3</v>
      </c>
      <c r="E136" s="80">
        <v>1</v>
      </c>
      <c r="F136" s="80">
        <v>1</v>
      </c>
      <c r="G136" s="80">
        <f t="shared" si="31"/>
        <v>2</v>
      </c>
    </row>
    <row r="137" spans="1:7" x14ac:dyDescent="0.25">
      <c r="A137" s="83" t="s">
        <v>338</v>
      </c>
      <c r="B137" s="80">
        <f>SUM(B138:B142,B144:B145)</f>
        <v>7</v>
      </c>
      <c r="C137" s="80">
        <f t="shared" ref="C137:G137" si="32">SUM(C138:C142,C144:C145)</f>
        <v>7</v>
      </c>
      <c r="D137" s="80">
        <f t="shared" si="32"/>
        <v>21</v>
      </c>
      <c r="E137" s="80">
        <f t="shared" si="32"/>
        <v>7</v>
      </c>
      <c r="F137" s="80">
        <f t="shared" si="32"/>
        <v>7</v>
      </c>
      <c r="G137" s="80">
        <f t="shared" si="32"/>
        <v>14</v>
      </c>
    </row>
    <row r="138" spans="1:7" x14ac:dyDescent="0.25">
      <c r="A138" s="84" t="s">
        <v>339</v>
      </c>
      <c r="B138" s="80">
        <v>1</v>
      </c>
      <c r="C138" s="80">
        <v>1</v>
      </c>
      <c r="D138" s="80">
        <v>3</v>
      </c>
      <c r="E138" s="80">
        <v>1</v>
      </c>
      <c r="F138" s="80">
        <v>1</v>
      </c>
      <c r="G138" s="80">
        <f>D138-E138</f>
        <v>2</v>
      </c>
    </row>
    <row r="139" spans="1:7" x14ac:dyDescent="0.25">
      <c r="A139" s="84" t="s">
        <v>340</v>
      </c>
      <c r="B139" s="80">
        <v>1</v>
      </c>
      <c r="C139" s="80">
        <v>1</v>
      </c>
      <c r="D139" s="80">
        <v>3</v>
      </c>
      <c r="E139" s="80">
        <v>1</v>
      </c>
      <c r="F139" s="80">
        <v>1</v>
      </c>
      <c r="G139" s="80">
        <f t="shared" ref="G139:G145" si="33">D139-E139</f>
        <v>2</v>
      </c>
    </row>
    <row r="140" spans="1:7" x14ac:dyDescent="0.25">
      <c r="A140" s="84" t="s">
        <v>341</v>
      </c>
      <c r="B140" s="80">
        <v>1</v>
      </c>
      <c r="C140" s="80">
        <v>1</v>
      </c>
      <c r="D140" s="80">
        <v>3</v>
      </c>
      <c r="E140" s="80">
        <v>1</v>
      </c>
      <c r="F140" s="80">
        <v>1</v>
      </c>
      <c r="G140" s="80">
        <f t="shared" si="33"/>
        <v>2</v>
      </c>
    </row>
    <row r="141" spans="1:7" x14ac:dyDescent="0.25">
      <c r="A141" s="84" t="s">
        <v>342</v>
      </c>
      <c r="B141" s="80">
        <v>1</v>
      </c>
      <c r="C141" s="80">
        <v>1</v>
      </c>
      <c r="D141" s="80">
        <v>3</v>
      </c>
      <c r="E141" s="80">
        <v>1</v>
      </c>
      <c r="F141" s="80">
        <v>1</v>
      </c>
      <c r="G141" s="80">
        <f t="shared" si="33"/>
        <v>2</v>
      </c>
    </row>
    <row r="142" spans="1:7" x14ac:dyDescent="0.25">
      <c r="A142" s="84" t="s">
        <v>343</v>
      </c>
      <c r="B142" s="80">
        <v>1</v>
      </c>
      <c r="C142" s="80">
        <v>1</v>
      </c>
      <c r="D142" s="80">
        <v>3</v>
      </c>
      <c r="E142" s="80">
        <v>1</v>
      </c>
      <c r="F142" s="80">
        <v>1</v>
      </c>
      <c r="G142" s="80">
        <f t="shared" si="33"/>
        <v>2</v>
      </c>
    </row>
    <row r="143" spans="1:7" x14ac:dyDescent="0.25">
      <c r="A143" s="84" t="s">
        <v>3304</v>
      </c>
      <c r="B143" s="80">
        <v>1</v>
      </c>
      <c r="C143" s="80">
        <v>1</v>
      </c>
      <c r="D143" s="80">
        <v>3</v>
      </c>
      <c r="E143" s="80">
        <v>1</v>
      </c>
      <c r="F143" s="80">
        <v>1</v>
      </c>
      <c r="G143" s="80">
        <f t="shared" si="33"/>
        <v>2</v>
      </c>
    </row>
    <row r="144" spans="1:7" x14ac:dyDescent="0.25">
      <c r="A144" s="84" t="s">
        <v>345</v>
      </c>
      <c r="B144" s="80">
        <v>1</v>
      </c>
      <c r="C144" s="80">
        <v>1</v>
      </c>
      <c r="D144" s="80">
        <v>3</v>
      </c>
      <c r="E144" s="80">
        <v>1</v>
      </c>
      <c r="F144" s="80">
        <v>1</v>
      </c>
      <c r="G144" s="80">
        <f t="shared" si="33"/>
        <v>2</v>
      </c>
    </row>
    <row r="145" spans="1:7" x14ac:dyDescent="0.25">
      <c r="A145" s="84" t="s">
        <v>346</v>
      </c>
      <c r="B145" s="80">
        <v>1</v>
      </c>
      <c r="C145" s="80">
        <v>1</v>
      </c>
      <c r="D145" s="80">
        <v>3</v>
      </c>
      <c r="E145" s="80">
        <v>1</v>
      </c>
      <c r="F145" s="80">
        <v>1</v>
      </c>
      <c r="G145" s="80">
        <f t="shared" si="33"/>
        <v>2</v>
      </c>
    </row>
    <row r="146" spans="1:7" x14ac:dyDescent="0.25">
      <c r="A146" s="83" t="s">
        <v>347</v>
      </c>
      <c r="B146" s="80">
        <f>SUM(B147:B149)</f>
        <v>3</v>
      </c>
      <c r="C146" s="80">
        <f t="shared" ref="C146:G146" si="34">SUM(C147:C149)</f>
        <v>3</v>
      </c>
      <c r="D146" s="80">
        <f t="shared" si="34"/>
        <v>9</v>
      </c>
      <c r="E146" s="80">
        <f t="shared" si="34"/>
        <v>3</v>
      </c>
      <c r="F146" s="80">
        <f t="shared" si="34"/>
        <v>3</v>
      </c>
      <c r="G146" s="80">
        <f t="shared" si="34"/>
        <v>6</v>
      </c>
    </row>
    <row r="147" spans="1:7" x14ac:dyDescent="0.25">
      <c r="A147" s="84" t="s">
        <v>348</v>
      </c>
      <c r="B147" s="80">
        <v>1</v>
      </c>
      <c r="C147" s="80">
        <v>1</v>
      </c>
      <c r="D147" s="80">
        <v>3</v>
      </c>
      <c r="E147" s="80">
        <v>1</v>
      </c>
      <c r="F147" s="80">
        <v>1</v>
      </c>
      <c r="G147" s="80">
        <f>D147-E147</f>
        <v>2</v>
      </c>
    </row>
    <row r="148" spans="1:7" x14ac:dyDescent="0.25">
      <c r="A148" s="84" t="s">
        <v>349</v>
      </c>
      <c r="B148" s="80">
        <v>1</v>
      </c>
      <c r="C148" s="80">
        <v>1</v>
      </c>
      <c r="D148" s="80">
        <v>3</v>
      </c>
      <c r="E148" s="80">
        <v>1</v>
      </c>
      <c r="F148" s="80">
        <v>1</v>
      </c>
      <c r="G148" s="80">
        <f t="shared" ref="G148:G149" si="35">D148-E148</f>
        <v>2</v>
      </c>
    </row>
    <row r="149" spans="1:7" x14ac:dyDescent="0.25">
      <c r="A149" s="84" t="s">
        <v>350</v>
      </c>
      <c r="B149" s="80">
        <v>1</v>
      </c>
      <c r="C149" s="80">
        <v>1</v>
      </c>
      <c r="D149" s="80">
        <v>3</v>
      </c>
      <c r="E149" s="80">
        <v>1</v>
      </c>
      <c r="F149" s="80">
        <v>1</v>
      </c>
      <c r="G149" s="80">
        <f t="shared" si="35"/>
        <v>2</v>
      </c>
    </row>
    <row r="150" spans="1:7" x14ac:dyDescent="0.25">
      <c r="A150" s="83" t="s">
        <v>351</v>
      </c>
      <c r="B150" s="80">
        <f>SUM(B151:B157)</f>
        <v>7</v>
      </c>
      <c r="C150" s="80">
        <f t="shared" ref="C150:G150" si="36">SUM(C151:C157)</f>
        <v>7</v>
      </c>
      <c r="D150" s="80">
        <f t="shared" si="36"/>
        <v>21</v>
      </c>
      <c r="E150" s="80">
        <f t="shared" si="36"/>
        <v>7</v>
      </c>
      <c r="F150" s="80">
        <f t="shared" si="36"/>
        <v>7</v>
      </c>
      <c r="G150" s="80">
        <f t="shared" si="36"/>
        <v>14</v>
      </c>
    </row>
    <row r="151" spans="1:7" x14ac:dyDescent="0.25">
      <c r="A151" s="84" t="s">
        <v>352</v>
      </c>
      <c r="B151" s="80">
        <v>1</v>
      </c>
      <c r="C151" s="80">
        <v>1</v>
      </c>
      <c r="D151" s="80">
        <v>3</v>
      </c>
      <c r="E151" s="80">
        <v>1</v>
      </c>
      <c r="F151" s="80">
        <v>1</v>
      </c>
      <c r="G151" s="80">
        <f>D151-E151</f>
        <v>2</v>
      </c>
    </row>
    <row r="152" spans="1:7" x14ac:dyDescent="0.25">
      <c r="A152" s="84" t="s">
        <v>353</v>
      </c>
      <c r="B152" s="80">
        <v>1</v>
      </c>
      <c r="C152" s="80">
        <v>1</v>
      </c>
      <c r="D152" s="80">
        <v>3</v>
      </c>
      <c r="E152" s="80">
        <v>1</v>
      </c>
      <c r="F152" s="80">
        <v>1</v>
      </c>
      <c r="G152" s="80">
        <f t="shared" ref="G152:G157" si="37">D152-E152</f>
        <v>2</v>
      </c>
    </row>
    <row r="153" spans="1:7" x14ac:dyDescent="0.25">
      <c r="A153" s="84" t="s">
        <v>354</v>
      </c>
      <c r="B153" s="80">
        <v>1</v>
      </c>
      <c r="C153" s="80">
        <v>1</v>
      </c>
      <c r="D153" s="80">
        <v>3</v>
      </c>
      <c r="E153" s="80">
        <v>1</v>
      </c>
      <c r="F153" s="80">
        <v>1</v>
      </c>
      <c r="G153" s="80">
        <f t="shared" si="37"/>
        <v>2</v>
      </c>
    </row>
    <row r="154" spans="1:7" x14ac:dyDescent="0.25">
      <c r="A154" s="42" t="s">
        <v>355</v>
      </c>
      <c r="B154" s="80">
        <v>1</v>
      </c>
      <c r="C154" s="80">
        <v>1</v>
      </c>
      <c r="D154" s="80">
        <v>3</v>
      </c>
      <c r="E154" s="80">
        <v>1</v>
      </c>
      <c r="F154" s="80">
        <v>1</v>
      </c>
      <c r="G154" s="80">
        <f t="shared" si="37"/>
        <v>2</v>
      </c>
    </row>
    <row r="155" spans="1:7" x14ac:dyDescent="0.25">
      <c r="A155" s="84" t="s">
        <v>356</v>
      </c>
      <c r="B155" s="80">
        <v>1</v>
      </c>
      <c r="C155" s="80">
        <v>1</v>
      </c>
      <c r="D155" s="80">
        <v>3</v>
      </c>
      <c r="E155" s="80">
        <v>1</v>
      </c>
      <c r="F155" s="80">
        <v>1</v>
      </c>
      <c r="G155" s="80">
        <f t="shared" si="37"/>
        <v>2</v>
      </c>
    </row>
    <row r="156" spans="1:7" x14ac:dyDescent="0.25">
      <c r="A156" s="84" t="s">
        <v>357</v>
      </c>
      <c r="B156" s="80">
        <v>1</v>
      </c>
      <c r="C156" s="80">
        <v>1</v>
      </c>
      <c r="D156" s="80">
        <v>3</v>
      </c>
      <c r="E156" s="80">
        <v>1</v>
      </c>
      <c r="F156" s="80">
        <v>1</v>
      </c>
      <c r="G156" s="80">
        <f t="shared" si="37"/>
        <v>2</v>
      </c>
    </row>
    <row r="157" spans="1:7" x14ac:dyDescent="0.25">
      <c r="A157" s="84" t="s">
        <v>358</v>
      </c>
      <c r="B157" s="80">
        <v>1</v>
      </c>
      <c r="C157" s="80">
        <v>1</v>
      </c>
      <c r="D157" s="80">
        <v>3</v>
      </c>
      <c r="E157" s="80">
        <v>1</v>
      </c>
      <c r="F157" s="80">
        <v>1</v>
      </c>
      <c r="G157" s="80">
        <f t="shared" si="37"/>
        <v>2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126</v>
      </c>
      <c r="C159" s="79">
        <f t="shared" ref="C159:G159" si="38">C9+C84</f>
        <v>126</v>
      </c>
      <c r="D159" s="79">
        <f t="shared" si="38"/>
        <v>378</v>
      </c>
      <c r="E159" s="79">
        <f t="shared" si="38"/>
        <v>126</v>
      </c>
      <c r="F159" s="79">
        <f t="shared" si="38"/>
        <v>126</v>
      </c>
      <c r="G159" s="79">
        <f t="shared" si="38"/>
        <v>252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63</v>
      </c>
      <c r="Q2" s="18">
        <f>'Formato 6 a)'!C9</f>
        <v>63</v>
      </c>
      <c r="R2" s="18">
        <f>'Formato 6 a)'!D9</f>
        <v>189</v>
      </c>
      <c r="S2" s="18">
        <f>'Formato 6 a)'!E9</f>
        <v>63</v>
      </c>
      <c r="T2" s="18">
        <f>'Formato 6 a)'!F9</f>
        <v>63</v>
      </c>
      <c r="U2" s="18">
        <f>'Formato 6 a)'!G9</f>
        <v>126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7</v>
      </c>
      <c r="Q3" s="18">
        <f>'Formato 6 a)'!C10</f>
        <v>7</v>
      </c>
      <c r="R3" s="18">
        <f>'Formato 6 a)'!D10</f>
        <v>21</v>
      </c>
      <c r="S3" s="18">
        <f>'Formato 6 a)'!E10</f>
        <v>7</v>
      </c>
      <c r="T3" s="18">
        <f>'Formato 6 a)'!F10</f>
        <v>7</v>
      </c>
      <c r="U3" s="18">
        <f>'Formato 6 a)'!G10</f>
        <v>14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1</v>
      </c>
      <c r="Q4" s="18">
        <f>'Formato 6 a)'!C11</f>
        <v>1</v>
      </c>
      <c r="R4" s="18">
        <f>'Formato 6 a)'!D11</f>
        <v>3</v>
      </c>
      <c r="S4" s="18">
        <f>'Formato 6 a)'!E11</f>
        <v>1</v>
      </c>
      <c r="T4" s="18">
        <f>'Formato 6 a)'!F11</f>
        <v>1</v>
      </c>
      <c r="U4" s="18">
        <f>'Formato 6 a)'!G11</f>
        <v>2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1</v>
      </c>
      <c r="Q5" s="18">
        <f>'Formato 6 a)'!C12</f>
        <v>1</v>
      </c>
      <c r="R5" s="18">
        <f>'Formato 6 a)'!D12</f>
        <v>3</v>
      </c>
      <c r="S5" s="18">
        <f>'Formato 6 a)'!E12</f>
        <v>1</v>
      </c>
      <c r="T5" s="18">
        <f>'Formato 6 a)'!F12</f>
        <v>1</v>
      </c>
      <c r="U5" s="18">
        <f>'Formato 6 a)'!G12</f>
        <v>2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1</v>
      </c>
      <c r="Q6" s="18">
        <f>'Formato 6 a)'!C13</f>
        <v>1</v>
      </c>
      <c r="R6" s="18">
        <f>'Formato 6 a)'!D13</f>
        <v>3</v>
      </c>
      <c r="S6" s="18">
        <f>'Formato 6 a)'!E13</f>
        <v>1</v>
      </c>
      <c r="T6" s="18">
        <f>'Formato 6 a)'!F13</f>
        <v>1</v>
      </c>
      <c r="U6" s="18">
        <f>'Formato 6 a)'!G13</f>
        <v>2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1</v>
      </c>
      <c r="Q7" s="18">
        <f>'Formato 6 a)'!C14</f>
        <v>1</v>
      </c>
      <c r="R7" s="18">
        <f>'Formato 6 a)'!D14</f>
        <v>3</v>
      </c>
      <c r="S7" s="18">
        <f>'Formato 6 a)'!E14</f>
        <v>1</v>
      </c>
      <c r="T7" s="18">
        <f>'Formato 6 a)'!F14</f>
        <v>1</v>
      </c>
      <c r="U7" s="18">
        <f>'Formato 6 a)'!G14</f>
        <v>2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</v>
      </c>
      <c r="Q8" s="18">
        <f>'Formato 6 a)'!C15</f>
        <v>1</v>
      </c>
      <c r="R8" s="18">
        <f>'Formato 6 a)'!D15</f>
        <v>3</v>
      </c>
      <c r="S8" s="18">
        <f>'Formato 6 a)'!E15</f>
        <v>1</v>
      </c>
      <c r="T8" s="18">
        <f>'Formato 6 a)'!F15</f>
        <v>1</v>
      </c>
      <c r="U8" s="18">
        <f>'Formato 6 a)'!G15</f>
        <v>2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1</v>
      </c>
      <c r="Q9" s="18">
        <f>'Formato 6 a)'!C16</f>
        <v>1</v>
      </c>
      <c r="R9" s="18">
        <f>'Formato 6 a)'!D16</f>
        <v>3</v>
      </c>
      <c r="S9" s="18">
        <f>'Formato 6 a)'!E16</f>
        <v>1</v>
      </c>
      <c r="T9" s="18">
        <f>'Formato 6 a)'!F16</f>
        <v>1</v>
      </c>
      <c r="U9" s="18">
        <f>'Formato 6 a)'!G16</f>
        <v>2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1</v>
      </c>
      <c r="Q10" s="18">
        <f>'Formato 6 a)'!C17</f>
        <v>1</v>
      </c>
      <c r="R10" s="18">
        <f>'Formato 6 a)'!D17</f>
        <v>3</v>
      </c>
      <c r="S10" s="18">
        <f>'Formato 6 a)'!E17</f>
        <v>1</v>
      </c>
      <c r="T10" s="18">
        <f>'Formato 6 a)'!F17</f>
        <v>1</v>
      </c>
      <c r="U10" s="18">
        <f>'Formato 6 a)'!G17</f>
        <v>2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9</v>
      </c>
      <c r="Q11" s="18">
        <f>'Formato 6 a)'!C18</f>
        <v>9</v>
      </c>
      <c r="R11" s="18">
        <f>'Formato 6 a)'!D18</f>
        <v>27</v>
      </c>
      <c r="S11" s="18">
        <f>'Formato 6 a)'!E18</f>
        <v>9</v>
      </c>
      <c r="T11" s="18">
        <f>'Formato 6 a)'!F18</f>
        <v>9</v>
      </c>
      <c r="U11" s="18">
        <f>'Formato 6 a)'!G18</f>
        <v>18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1</v>
      </c>
      <c r="Q12" s="18">
        <f>'Formato 6 a)'!C19</f>
        <v>1</v>
      </c>
      <c r="R12" s="18">
        <f>'Formato 6 a)'!D19</f>
        <v>3</v>
      </c>
      <c r="S12" s="18">
        <f>'Formato 6 a)'!E19</f>
        <v>1</v>
      </c>
      <c r="T12" s="18">
        <f>'Formato 6 a)'!F19</f>
        <v>1</v>
      </c>
      <c r="U12" s="18">
        <f>'Formato 6 a)'!G19</f>
        <v>2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1</v>
      </c>
      <c r="Q13" s="18">
        <f>'Formato 6 a)'!C20</f>
        <v>1</v>
      </c>
      <c r="R13" s="18">
        <f>'Formato 6 a)'!D20</f>
        <v>3</v>
      </c>
      <c r="S13" s="18">
        <f>'Formato 6 a)'!E20</f>
        <v>1</v>
      </c>
      <c r="T13" s="18">
        <f>'Formato 6 a)'!F20</f>
        <v>1</v>
      </c>
      <c r="U13" s="18">
        <f>'Formato 6 a)'!G20</f>
        <v>2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1</v>
      </c>
      <c r="Q14" s="18">
        <f>'Formato 6 a)'!C21</f>
        <v>1</v>
      </c>
      <c r="R14" s="18">
        <f>'Formato 6 a)'!D21</f>
        <v>3</v>
      </c>
      <c r="S14" s="18">
        <f>'Formato 6 a)'!E21</f>
        <v>1</v>
      </c>
      <c r="T14" s="18">
        <f>'Formato 6 a)'!F21</f>
        <v>1</v>
      </c>
      <c r="U14" s="18">
        <f>'Formato 6 a)'!G21</f>
        <v>2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1</v>
      </c>
      <c r="Q15" s="18">
        <f>'Formato 6 a)'!C22</f>
        <v>1</v>
      </c>
      <c r="R15" s="18">
        <f>'Formato 6 a)'!D22</f>
        <v>3</v>
      </c>
      <c r="S15" s="18">
        <f>'Formato 6 a)'!E22</f>
        <v>1</v>
      </c>
      <c r="T15" s="18">
        <f>'Formato 6 a)'!F22</f>
        <v>1</v>
      </c>
      <c r="U15" s="18">
        <f>'Formato 6 a)'!G22</f>
        <v>2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</v>
      </c>
      <c r="Q16" s="18">
        <f>'Formato 6 a)'!C23</f>
        <v>1</v>
      </c>
      <c r="R16" s="18">
        <f>'Formato 6 a)'!D23</f>
        <v>3</v>
      </c>
      <c r="S16" s="18">
        <f>'Formato 6 a)'!E23</f>
        <v>1</v>
      </c>
      <c r="T16" s="18">
        <f>'Formato 6 a)'!F23</f>
        <v>1</v>
      </c>
      <c r="U16" s="18">
        <f>'Formato 6 a)'!G23</f>
        <v>2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1</v>
      </c>
      <c r="Q17" s="18">
        <f>'Formato 6 a)'!C24</f>
        <v>1</v>
      </c>
      <c r="R17" s="18">
        <f>'Formato 6 a)'!D24</f>
        <v>3</v>
      </c>
      <c r="S17" s="18">
        <f>'Formato 6 a)'!E24</f>
        <v>1</v>
      </c>
      <c r="T17" s="18">
        <f>'Formato 6 a)'!F24</f>
        <v>1</v>
      </c>
      <c r="U17" s="18">
        <f>'Formato 6 a)'!G24</f>
        <v>2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1</v>
      </c>
      <c r="Q18" s="18">
        <f>'Formato 6 a)'!C25</f>
        <v>1</v>
      </c>
      <c r="R18" s="18">
        <f>'Formato 6 a)'!D25</f>
        <v>3</v>
      </c>
      <c r="S18" s="18">
        <f>'Formato 6 a)'!E25</f>
        <v>1</v>
      </c>
      <c r="T18" s="18">
        <f>'Formato 6 a)'!F25</f>
        <v>1</v>
      </c>
      <c r="U18" s="18">
        <f>'Formato 6 a)'!G25</f>
        <v>2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1</v>
      </c>
      <c r="Q19" s="18">
        <f>'Formato 6 a)'!C26</f>
        <v>1</v>
      </c>
      <c r="R19" s="18">
        <f>'Formato 6 a)'!D26</f>
        <v>3</v>
      </c>
      <c r="S19" s="18">
        <f>'Formato 6 a)'!E26</f>
        <v>1</v>
      </c>
      <c r="T19" s="18">
        <f>'Formato 6 a)'!F26</f>
        <v>1</v>
      </c>
      <c r="U19" s="18">
        <f>'Formato 6 a)'!G26</f>
        <v>2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1</v>
      </c>
      <c r="Q20" s="18">
        <f>'Formato 6 a)'!C27</f>
        <v>1</v>
      </c>
      <c r="R20" s="18">
        <f>'Formato 6 a)'!D27</f>
        <v>3</v>
      </c>
      <c r="S20" s="18">
        <f>'Formato 6 a)'!E27</f>
        <v>1</v>
      </c>
      <c r="T20" s="18">
        <f>'Formato 6 a)'!F27</f>
        <v>1</v>
      </c>
      <c r="U20" s="18">
        <f>'Formato 6 a)'!G27</f>
        <v>2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9</v>
      </c>
      <c r="Q21" s="18">
        <f>'Formato 6 a)'!C28</f>
        <v>9</v>
      </c>
      <c r="R21" s="18">
        <f>'Formato 6 a)'!D28</f>
        <v>27</v>
      </c>
      <c r="S21" s="18">
        <f>'Formato 6 a)'!E28</f>
        <v>9</v>
      </c>
      <c r="T21" s="18">
        <f>'Formato 6 a)'!F28</f>
        <v>9</v>
      </c>
      <c r="U21" s="18">
        <f>'Formato 6 a)'!G28</f>
        <v>18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</v>
      </c>
      <c r="Q22" s="18">
        <f>'Formato 6 a)'!C29</f>
        <v>1</v>
      </c>
      <c r="R22" s="18">
        <f>'Formato 6 a)'!D29</f>
        <v>3</v>
      </c>
      <c r="S22" s="18">
        <f>'Formato 6 a)'!E29</f>
        <v>1</v>
      </c>
      <c r="T22" s="18">
        <f>'Formato 6 a)'!F29</f>
        <v>1</v>
      </c>
      <c r="U22" s="18">
        <f>'Formato 6 a)'!G29</f>
        <v>2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</v>
      </c>
      <c r="Q23" s="18">
        <f>'Formato 6 a)'!C30</f>
        <v>1</v>
      </c>
      <c r="R23" s="18">
        <f>'Formato 6 a)'!D30</f>
        <v>3</v>
      </c>
      <c r="S23" s="18">
        <f>'Formato 6 a)'!E30</f>
        <v>1</v>
      </c>
      <c r="T23" s="18">
        <f>'Formato 6 a)'!F30</f>
        <v>1</v>
      </c>
      <c r="U23" s="18">
        <f>'Formato 6 a)'!G30</f>
        <v>2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</v>
      </c>
      <c r="Q24" s="18">
        <f>'Formato 6 a)'!C31</f>
        <v>1</v>
      </c>
      <c r="R24" s="18">
        <f>'Formato 6 a)'!D31</f>
        <v>3</v>
      </c>
      <c r="S24" s="18">
        <f>'Formato 6 a)'!E31</f>
        <v>1</v>
      </c>
      <c r="T24" s="18">
        <f>'Formato 6 a)'!F31</f>
        <v>1</v>
      </c>
      <c r="U24" s="18">
        <f>'Formato 6 a)'!G31</f>
        <v>2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1</v>
      </c>
      <c r="Q25" s="18">
        <f>'Formato 6 a)'!C32</f>
        <v>1</v>
      </c>
      <c r="R25" s="18">
        <f>'Formato 6 a)'!D32</f>
        <v>3</v>
      </c>
      <c r="S25" s="18">
        <f>'Formato 6 a)'!E32</f>
        <v>1</v>
      </c>
      <c r="T25" s="18">
        <f>'Formato 6 a)'!F32</f>
        <v>1</v>
      </c>
      <c r="U25" s="18">
        <f>'Formato 6 a)'!G32</f>
        <v>2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1</v>
      </c>
      <c r="Q26" s="18">
        <f>'Formato 6 a)'!C33</f>
        <v>1</v>
      </c>
      <c r="R26" s="18">
        <f>'Formato 6 a)'!D33</f>
        <v>3</v>
      </c>
      <c r="S26" s="18">
        <f>'Formato 6 a)'!E33</f>
        <v>1</v>
      </c>
      <c r="T26" s="18">
        <f>'Formato 6 a)'!F33</f>
        <v>1</v>
      </c>
      <c r="U26" s="18">
        <f>'Formato 6 a)'!G33</f>
        <v>2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1</v>
      </c>
      <c r="Q27" s="18">
        <f>'Formato 6 a)'!C34</f>
        <v>1</v>
      </c>
      <c r="R27" s="18">
        <f>'Formato 6 a)'!D34</f>
        <v>3</v>
      </c>
      <c r="S27" s="18">
        <f>'Formato 6 a)'!E34</f>
        <v>1</v>
      </c>
      <c r="T27" s="18">
        <f>'Formato 6 a)'!F34</f>
        <v>1</v>
      </c>
      <c r="U27" s="18">
        <f>'Formato 6 a)'!G34</f>
        <v>2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1</v>
      </c>
      <c r="Q28" s="18">
        <f>'Formato 6 a)'!C35</f>
        <v>1</v>
      </c>
      <c r="R28" s="18">
        <f>'Formato 6 a)'!D35</f>
        <v>3</v>
      </c>
      <c r="S28" s="18">
        <f>'Formato 6 a)'!E35</f>
        <v>1</v>
      </c>
      <c r="T28" s="18">
        <f>'Formato 6 a)'!F35</f>
        <v>1</v>
      </c>
      <c r="U28" s="18">
        <f>'Formato 6 a)'!G35</f>
        <v>2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</v>
      </c>
      <c r="Q29" s="18">
        <f>'Formato 6 a)'!C36</f>
        <v>1</v>
      </c>
      <c r="R29" s="18">
        <f>'Formato 6 a)'!D36</f>
        <v>3</v>
      </c>
      <c r="S29" s="18">
        <f>'Formato 6 a)'!E36</f>
        <v>1</v>
      </c>
      <c r="T29" s="18">
        <f>'Formato 6 a)'!F36</f>
        <v>1</v>
      </c>
      <c r="U29" s="18">
        <f>'Formato 6 a)'!G36</f>
        <v>2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1</v>
      </c>
      <c r="Q30" s="18">
        <f>'Formato 6 a)'!C37</f>
        <v>1</v>
      </c>
      <c r="R30" s="18">
        <f>'Formato 6 a)'!D37</f>
        <v>3</v>
      </c>
      <c r="S30" s="18">
        <f>'Formato 6 a)'!E37</f>
        <v>1</v>
      </c>
      <c r="T30" s="18">
        <f>'Formato 6 a)'!F37</f>
        <v>1</v>
      </c>
      <c r="U30" s="18">
        <f>'Formato 6 a)'!G37</f>
        <v>2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9</v>
      </c>
      <c r="Q31" s="18">
        <f>'Formato 6 a)'!C38</f>
        <v>9</v>
      </c>
      <c r="R31" s="18">
        <f>'Formato 6 a)'!D38</f>
        <v>27</v>
      </c>
      <c r="S31" s="18">
        <f>'Formato 6 a)'!E38</f>
        <v>9</v>
      </c>
      <c r="T31" s="18">
        <f>'Formato 6 a)'!F38</f>
        <v>9</v>
      </c>
      <c r="U31" s="18">
        <f>'Formato 6 a)'!G38</f>
        <v>18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1</v>
      </c>
      <c r="Q32" s="18">
        <f>'Formato 6 a)'!C39</f>
        <v>1</v>
      </c>
      <c r="R32" s="18">
        <f>'Formato 6 a)'!D39</f>
        <v>3</v>
      </c>
      <c r="S32" s="18">
        <f>'Formato 6 a)'!E39</f>
        <v>1</v>
      </c>
      <c r="T32" s="18">
        <f>'Formato 6 a)'!F39</f>
        <v>1</v>
      </c>
      <c r="U32" s="18">
        <f>'Formato 6 a)'!G39</f>
        <v>2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1</v>
      </c>
      <c r="Q33" s="18">
        <f>'Formato 6 a)'!C40</f>
        <v>1</v>
      </c>
      <c r="R33" s="18">
        <f>'Formato 6 a)'!D40</f>
        <v>3</v>
      </c>
      <c r="S33" s="18">
        <f>'Formato 6 a)'!E40</f>
        <v>1</v>
      </c>
      <c r="T33" s="18">
        <f>'Formato 6 a)'!F40</f>
        <v>1</v>
      </c>
      <c r="U33" s="18">
        <f>'Formato 6 a)'!G40</f>
        <v>2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1</v>
      </c>
      <c r="Q34" s="18">
        <f>'Formato 6 a)'!C41</f>
        <v>1</v>
      </c>
      <c r="R34" s="18">
        <f>'Formato 6 a)'!D41</f>
        <v>3</v>
      </c>
      <c r="S34" s="18">
        <f>'Formato 6 a)'!E41</f>
        <v>1</v>
      </c>
      <c r="T34" s="18">
        <f>'Formato 6 a)'!F41</f>
        <v>1</v>
      </c>
      <c r="U34" s="18">
        <f>'Formato 6 a)'!G41</f>
        <v>2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1</v>
      </c>
      <c r="Q35" s="18">
        <f>'Formato 6 a)'!C42</f>
        <v>1</v>
      </c>
      <c r="R35" s="18">
        <f>'Formato 6 a)'!D42</f>
        <v>3</v>
      </c>
      <c r="S35" s="18">
        <f>'Formato 6 a)'!E42</f>
        <v>1</v>
      </c>
      <c r="T35" s="18">
        <f>'Formato 6 a)'!F42</f>
        <v>1</v>
      </c>
      <c r="U35" s="18">
        <f>'Formato 6 a)'!G42</f>
        <v>2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1</v>
      </c>
      <c r="Q36" s="18">
        <f>'Formato 6 a)'!C43</f>
        <v>1</v>
      </c>
      <c r="R36" s="18">
        <f>'Formato 6 a)'!D43</f>
        <v>3</v>
      </c>
      <c r="S36" s="18">
        <f>'Formato 6 a)'!E43</f>
        <v>1</v>
      </c>
      <c r="T36" s="18">
        <f>'Formato 6 a)'!F43</f>
        <v>1</v>
      </c>
      <c r="U36" s="18">
        <f>'Formato 6 a)'!G43</f>
        <v>2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1</v>
      </c>
      <c r="Q37" s="18">
        <f>'Formato 6 a)'!C44</f>
        <v>1</v>
      </c>
      <c r="R37" s="18">
        <f>'Formato 6 a)'!D44</f>
        <v>3</v>
      </c>
      <c r="S37" s="18">
        <f>'Formato 6 a)'!E44</f>
        <v>1</v>
      </c>
      <c r="T37" s="18">
        <f>'Formato 6 a)'!F44</f>
        <v>1</v>
      </c>
      <c r="U37" s="18">
        <f>'Formato 6 a)'!G44</f>
        <v>2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1</v>
      </c>
      <c r="Q38" s="18">
        <f>'Formato 6 a)'!C45</f>
        <v>1</v>
      </c>
      <c r="R38" s="18">
        <f>'Formato 6 a)'!D45</f>
        <v>3</v>
      </c>
      <c r="S38" s="18">
        <f>'Formato 6 a)'!E45</f>
        <v>1</v>
      </c>
      <c r="T38" s="18">
        <f>'Formato 6 a)'!F45</f>
        <v>1</v>
      </c>
      <c r="U38" s="18">
        <f>'Formato 6 a)'!G45</f>
        <v>2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1</v>
      </c>
      <c r="Q39" s="18">
        <f>'Formato 6 a)'!C46</f>
        <v>1</v>
      </c>
      <c r="R39" s="18">
        <f>'Formato 6 a)'!D46</f>
        <v>3</v>
      </c>
      <c r="S39" s="18">
        <f>'Formato 6 a)'!E46</f>
        <v>1</v>
      </c>
      <c r="T39" s="18">
        <f>'Formato 6 a)'!F46</f>
        <v>1</v>
      </c>
      <c r="U39" s="18">
        <f>'Formato 6 a)'!G46</f>
        <v>2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1</v>
      </c>
      <c r="Q40" s="18">
        <f>'Formato 6 a)'!C47</f>
        <v>1</v>
      </c>
      <c r="R40" s="18">
        <f>'Formato 6 a)'!D47</f>
        <v>3</v>
      </c>
      <c r="S40" s="18">
        <f>'Formato 6 a)'!E47</f>
        <v>1</v>
      </c>
      <c r="T40" s="18">
        <f>'Formato 6 a)'!F47</f>
        <v>1</v>
      </c>
      <c r="U40" s="18">
        <f>'Formato 6 a)'!G47</f>
        <v>2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9</v>
      </c>
      <c r="Q41" s="18">
        <f>'Formato 6 a)'!C48</f>
        <v>9</v>
      </c>
      <c r="R41" s="18">
        <f>'Formato 6 a)'!D48</f>
        <v>27</v>
      </c>
      <c r="S41" s="18">
        <f>'Formato 6 a)'!E48</f>
        <v>9</v>
      </c>
      <c r="T41" s="18">
        <f>'Formato 6 a)'!F48</f>
        <v>9</v>
      </c>
      <c r="U41" s="18">
        <f>'Formato 6 a)'!G48</f>
        <v>18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1</v>
      </c>
      <c r="Q42" s="18">
        <f>'Formato 6 a)'!C49</f>
        <v>1</v>
      </c>
      <c r="R42" s="18">
        <f>'Formato 6 a)'!D49</f>
        <v>3</v>
      </c>
      <c r="S42" s="18">
        <f>'Formato 6 a)'!E49</f>
        <v>1</v>
      </c>
      <c r="T42" s="18">
        <f>'Formato 6 a)'!F49</f>
        <v>1</v>
      </c>
      <c r="U42" s="18">
        <f>'Formato 6 a)'!G49</f>
        <v>2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1</v>
      </c>
      <c r="Q43" s="18">
        <f>'Formato 6 a)'!C50</f>
        <v>1</v>
      </c>
      <c r="R43" s="18">
        <f>'Formato 6 a)'!D50</f>
        <v>3</v>
      </c>
      <c r="S43" s="18">
        <f>'Formato 6 a)'!E50</f>
        <v>1</v>
      </c>
      <c r="T43" s="18">
        <f>'Formato 6 a)'!F50</f>
        <v>1</v>
      </c>
      <c r="U43" s="18">
        <f>'Formato 6 a)'!G50</f>
        <v>2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1</v>
      </c>
      <c r="Q44" s="18">
        <f>'Formato 6 a)'!C51</f>
        <v>1</v>
      </c>
      <c r="R44" s="18">
        <f>'Formato 6 a)'!D51</f>
        <v>3</v>
      </c>
      <c r="S44" s="18">
        <f>'Formato 6 a)'!E51</f>
        <v>1</v>
      </c>
      <c r="T44" s="18">
        <f>'Formato 6 a)'!F51</f>
        <v>1</v>
      </c>
      <c r="U44" s="18">
        <f>'Formato 6 a)'!G51</f>
        <v>2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1</v>
      </c>
      <c r="Q45" s="18">
        <f>'Formato 6 a)'!C52</f>
        <v>1</v>
      </c>
      <c r="R45" s="18">
        <f>'Formato 6 a)'!D52</f>
        <v>3</v>
      </c>
      <c r="S45" s="18">
        <f>'Formato 6 a)'!E52</f>
        <v>1</v>
      </c>
      <c r="T45" s="18">
        <f>'Formato 6 a)'!F52</f>
        <v>1</v>
      </c>
      <c r="U45" s="18">
        <f>'Formato 6 a)'!G52</f>
        <v>2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1</v>
      </c>
      <c r="Q46" s="18">
        <f>'Formato 6 a)'!C53</f>
        <v>1</v>
      </c>
      <c r="R46" s="18">
        <f>'Formato 6 a)'!D53</f>
        <v>3</v>
      </c>
      <c r="S46" s="18">
        <f>'Formato 6 a)'!E53</f>
        <v>1</v>
      </c>
      <c r="T46" s="18">
        <f>'Formato 6 a)'!F53</f>
        <v>1</v>
      </c>
      <c r="U46" s="18">
        <f>'Formato 6 a)'!G53</f>
        <v>2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1</v>
      </c>
      <c r="Q47" s="18">
        <f>'Formato 6 a)'!C54</f>
        <v>1</v>
      </c>
      <c r="R47" s="18">
        <f>'Formato 6 a)'!D54</f>
        <v>3</v>
      </c>
      <c r="S47" s="18">
        <f>'Formato 6 a)'!E54</f>
        <v>1</v>
      </c>
      <c r="T47" s="18">
        <f>'Formato 6 a)'!F54</f>
        <v>1</v>
      </c>
      <c r="U47" s="18">
        <f>'Formato 6 a)'!G54</f>
        <v>2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1</v>
      </c>
      <c r="Q48" s="18">
        <f>'Formato 6 a)'!C55</f>
        <v>1</v>
      </c>
      <c r="R48" s="18">
        <f>'Formato 6 a)'!D55</f>
        <v>3</v>
      </c>
      <c r="S48" s="18">
        <f>'Formato 6 a)'!E55</f>
        <v>1</v>
      </c>
      <c r="T48" s="18">
        <f>'Formato 6 a)'!F55</f>
        <v>1</v>
      </c>
      <c r="U48" s="18">
        <f>'Formato 6 a)'!G55</f>
        <v>2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1</v>
      </c>
      <c r="Q49" s="18">
        <f>'Formato 6 a)'!C56</f>
        <v>1</v>
      </c>
      <c r="R49" s="18">
        <f>'Formato 6 a)'!D56</f>
        <v>3</v>
      </c>
      <c r="S49" s="18">
        <f>'Formato 6 a)'!E56</f>
        <v>1</v>
      </c>
      <c r="T49" s="18">
        <f>'Formato 6 a)'!F56</f>
        <v>1</v>
      </c>
      <c r="U49" s="18">
        <f>'Formato 6 a)'!G56</f>
        <v>2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1</v>
      </c>
      <c r="Q50" s="18">
        <f>'Formato 6 a)'!C57</f>
        <v>1</v>
      </c>
      <c r="R50" s="18">
        <f>'Formato 6 a)'!D57</f>
        <v>3</v>
      </c>
      <c r="S50" s="18">
        <f>'Formato 6 a)'!E57</f>
        <v>1</v>
      </c>
      <c r="T50" s="18">
        <f>'Formato 6 a)'!F57</f>
        <v>1</v>
      </c>
      <c r="U50" s="18">
        <f>'Formato 6 a)'!G57</f>
        <v>2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3</v>
      </c>
      <c r="Q51" s="18">
        <f>'Formato 6 a)'!C58</f>
        <v>3</v>
      </c>
      <c r="R51" s="18">
        <f>'Formato 6 a)'!D58</f>
        <v>9</v>
      </c>
      <c r="S51" s="18">
        <f>'Formato 6 a)'!E58</f>
        <v>3</v>
      </c>
      <c r="T51" s="18">
        <f>'Formato 6 a)'!F58</f>
        <v>3</v>
      </c>
      <c r="U51" s="18">
        <f>'Formato 6 a)'!G58</f>
        <v>6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1</v>
      </c>
      <c r="Q52" s="18">
        <f>'Formato 6 a)'!C59</f>
        <v>1</v>
      </c>
      <c r="R52" s="18">
        <f>'Formato 6 a)'!D59</f>
        <v>3</v>
      </c>
      <c r="S52" s="18">
        <f>'Formato 6 a)'!E59</f>
        <v>1</v>
      </c>
      <c r="T52" s="18">
        <f>'Formato 6 a)'!F59</f>
        <v>1</v>
      </c>
      <c r="U52" s="18">
        <f>'Formato 6 a)'!G59</f>
        <v>2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1</v>
      </c>
      <c r="Q53" s="18">
        <f>'Formato 6 a)'!C60</f>
        <v>1</v>
      </c>
      <c r="R53" s="18">
        <f>'Formato 6 a)'!D60</f>
        <v>3</v>
      </c>
      <c r="S53" s="18">
        <f>'Formato 6 a)'!E60</f>
        <v>1</v>
      </c>
      <c r="T53" s="18">
        <f>'Formato 6 a)'!F60</f>
        <v>1</v>
      </c>
      <c r="U53" s="18">
        <f>'Formato 6 a)'!G60</f>
        <v>2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1</v>
      </c>
      <c r="Q54" s="18">
        <f>'Formato 6 a)'!C61</f>
        <v>1</v>
      </c>
      <c r="R54" s="18">
        <f>'Formato 6 a)'!D61</f>
        <v>3</v>
      </c>
      <c r="S54" s="18">
        <f>'Formato 6 a)'!E61</f>
        <v>1</v>
      </c>
      <c r="T54" s="18">
        <f>'Formato 6 a)'!F61</f>
        <v>1</v>
      </c>
      <c r="U54" s="18">
        <f>'Formato 6 a)'!G61</f>
        <v>2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7</v>
      </c>
      <c r="Q55" s="18">
        <f>'Formato 6 a)'!C62</f>
        <v>7</v>
      </c>
      <c r="R55" s="18">
        <f>'Formato 6 a)'!D62</f>
        <v>21</v>
      </c>
      <c r="S55" s="18">
        <f>'Formato 6 a)'!E62</f>
        <v>7</v>
      </c>
      <c r="T55" s="18">
        <f>'Formato 6 a)'!F62</f>
        <v>7</v>
      </c>
      <c r="U55" s="18">
        <f>'Formato 6 a)'!G62</f>
        <v>14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1</v>
      </c>
      <c r="Q56" s="18">
        <f>'Formato 6 a)'!C63</f>
        <v>1</v>
      </c>
      <c r="R56" s="18">
        <f>'Formato 6 a)'!D63</f>
        <v>3</v>
      </c>
      <c r="S56" s="18">
        <f>'Formato 6 a)'!E63</f>
        <v>1</v>
      </c>
      <c r="T56" s="18">
        <f>'Formato 6 a)'!F63</f>
        <v>1</v>
      </c>
      <c r="U56" s="18">
        <f>'Formato 6 a)'!G63</f>
        <v>2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1</v>
      </c>
      <c r="Q57" s="18">
        <f>'Formato 6 a)'!C64</f>
        <v>1</v>
      </c>
      <c r="R57" s="18">
        <f>'Formato 6 a)'!D64</f>
        <v>3</v>
      </c>
      <c r="S57" s="18">
        <f>'Formato 6 a)'!E64</f>
        <v>1</v>
      </c>
      <c r="T57" s="18">
        <f>'Formato 6 a)'!F64</f>
        <v>1</v>
      </c>
      <c r="U57" s="18">
        <f>'Formato 6 a)'!G64</f>
        <v>2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1</v>
      </c>
      <c r="Q58" s="18">
        <f>'Formato 6 a)'!C65</f>
        <v>1</v>
      </c>
      <c r="R58" s="18">
        <f>'Formato 6 a)'!D65</f>
        <v>3</v>
      </c>
      <c r="S58" s="18">
        <f>'Formato 6 a)'!E65</f>
        <v>1</v>
      </c>
      <c r="T58" s="18">
        <f>'Formato 6 a)'!F65</f>
        <v>1</v>
      </c>
      <c r="U58" s="18">
        <f>'Formato 6 a)'!G65</f>
        <v>2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1</v>
      </c>
      <c r="Q59" s="18">
        <f>'Formato 6 a)'!C66</f>
        <v>1</v>
      </c>
      <c r="R59" s="18">
        <f>'Formato 6 a)'!D66</f>
        <v>3</v>
      </c>
      <c r="S59" s="18">
        <f>'Formato 6 a)'!E66</f>
        <v>1</v>
      </c>
      <c r="T59" s="18">
        <f>'Formato 6 a)'!F66</f>
        <v>1</v>
      </c>
      <c r="U59" s="18">
        <f>'Formato 6 a)'!G66</f>
        <v>2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1</v>
      </c>
      <c r="Q60" s="18">
        <f>'Formato 6 a)'!C67</f>
        <v>1</v>
      </c>
      <c r="R60" s="18">
        <f>'Formato 6 a)'!D67</f>
        <v>3</v>
      </c>
      <c r="S60" s="18">
        <f>'Formato 6 a)'!E67</f>
        <v>1</v>
      </c>
      <c r="T60" s="18">
        <f>'Formato 6 a)'!F67</f>
        <v>1</v>
      </c>
      <c r="U60" s="18">
        <f>'Formato 6 a)'!G67</f>
        <v>2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1</v>
      </c>
      <c r="Q61" s="18">
        <f>'Formato 6 a)'!C68</f>
        <v>1</v>
      </c>
      <c r="R61" s="18">
        <f>'Formato 6 a)'!D68</f>
        <v>3</v>
      </c>
      <c r="S61" s="18">
        <f>'Formato 6 a)'!E68</f>
        <v>1</v>
      </c>
      <c r="T61" s="18">
        <f>'Formato 6 a)'!F68</f>
        <v>1</v>
      </c>
      <c r="U61" s="18">
        <f>'Formato 6 a)'!G68</f>
        <v>2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1</v>
      </c>
      <c r="Q62" s="18">
        <f>'Formato 6 a)'!C69</f>
        <v>1</v>
      </c>
      <c r="R62" s="18">
        <f>'Formato 6 a)'!D69</f>
        <v>3</v>
      </c>
      <c r="S62" s="18">
        <f>'Formato 6 a)'!E69</f>
        <v>1</v>
      </c>
      <c r="T62" s="18">
        <f>'Formato 6 a)'!F69</f>
        <v>1</v>
      </c>
      <c r="U62" s="18">
        <f>'Formato 6 a)'!G69</f>
        <v>2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1</v>
      </c>
      <c r="Q63" s="18">
        <f>'Formato 6 a)'!C70</f>
        <v>1</v>
      </c>
      <c r="R63" s="18">
        <f>'Formato 6 a)'!D70</f>
        <v>3</v>
      </c>
      <c r="S63" s="18">
        <f>'Formato 6 a)'!E70</f>
        <v>1</v>
      </c>
      <c r="T63" s="18">
        <f>'Formato 6 a)'!F70</f>
        <v>1</v>
      </c>
      <c r="U63" s="18">
        <f>'Formato 6 a)'!G70</f>
        <v>2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3</v>
      </c>
      <c r="Q64" s="18">
        <f>'Formato 6 a)'!C71</f>
        <v>3</v>
      </c>
      <c r="R64" s="18">
        <f>'Formato 6 a)'!D71</f>
        <v>9</v>
      </c>
      <c r="S64" s="18">
        <f>'Formato 6 a)'!E71</f>
        <v>3</v>
      </c>
      <c r="T64" s="18">
        <f>'Formato 6 a)'!F71</f>
        <v>3</v>
      </c>
      <c r="U64" s="18">
        <f>'Formato 6 a)'!G71</f>
        <v>6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1</v>
      </c>
      <c r="Q65" s="18">
        <f>'Formato 6 a)'!C72</f>
        <v>1</v>
      </c>
      <c r="R65" s="18">
        <f>'Formato 6 a)'!D72</f>
        <v>3</v>
      </c>
      <c r="S65" s="18">
        <f>'Formato 6 a)'!E72</f>
        <v>1</v>
      </c>
      <c r="T65" s="18">
        <f>'Formato 6 a)'!F72</f>
        <v>1</v>
      </c>
      <c r="U65" s="18">
        <f>'Formato 6 a)'!G72</f>
        <v>2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1</v>
      </c>
      <c r="Q66" s="18">
        <f>'Formato 6 a)'!C73</f>
        <v>1</v>
      </c>
      <c r="R66" s="18">
        <f>'Formato 6 a)'!D73</f>
        <v>3</v>
      </c>
      <c r="S66" s="18">
        <f>'Formato 6 a)'!E73</f>
        <v>1</v>
      </c>
      <c r="T66" s="18">
        <f>'Formato 6 a)'!F73</f>
        <v>1</v>
      </c>
      <c r="U66" s="18">
        <f>'Formato 6 a)'!G73</f>
        <v>2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1</v>
      </c>
      <c r="Q67" s="18">
        <f>'Formato 6 a)'!C74</f>
        <v>1</v>
      </c>
      <c r="R67" s="18">
        <f>'Formato 6 a)'!D74</f>
        <v>3</v>
      </c>
      <c r="S67" s="18">
        <f>'Formato 6 a)'!E74</f>
        <v>1</v>
      </c>
      <c r="T67" s="18">
        <f>'Formato 6 a)'!F74</f>
        <v>1</v>
      </c>
      <c r="U67" s="18">
        <f>'Formato 6 a)'!G74</f>
        <v>2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7</v>
      </c>
      <c r="Q68" s="18">
        <f>'Formato 6 a)'!C75</f>
        <v>7</v>
      </c>
      <c r="R68" s="18">
        <f>'Formato 6 a)'!D75</f>
        <v>21</v>
      </c>
      <c r="S68" s="18">
        <f>'Formato 6 a)'!E75</f>
        <v>7</v>
      </c>
      <c r="T68" s="18">
        <f>'Formato 6 a)'!F75</f>
        <v>7</v>
      </c>
      <c r="U68" s="18">
        <f>'Formato 6 a)'!G75</f>
        <v>14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1</v>
      </c>
      <c r="Q69" s="18">
        <f>'Formato 6 a)'!C76</f>
        <v>1</v>
      </c>
      <c r="R69" s="18">
        <f>'Formato 6 a)'!D76</f>
        <v>3</v>
      </c>
      <c r="S69" s="18">
        <f>'Formato 6 a)'!E76</f>
        <v>1</v>
      </c>
      <c r="T69" s="18">
        <f>'Formato 6 a)'!F76</f>
        <v>1</v>
      </c>
      <c r="U69" s="18">
        <f>'Formato 6 a)'!G76</f>
        <v>2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1</v>
      </c>
      <c r="Q70" s="18">
        <f>'Formato 6 a)'!C77</f>
        <v>1</v>
      </c>
      <c r="R70" s="18">
        <f>'Formato 6 a)'!D77</f>
        <v>3</v>
      </c>
      <c r="S70" s="18">
        <f>'Formato 6 a)'!E77</f>
        <v>1</v>
      </c>
      <c r="T70" s="18">
        <f>'Formato 6 a)'!F77</f>
        <v>1</v>
      </c>
      <c r="U70" s="18">
        <f>'Formato 6 a)'!G77</f>
        <v>2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1</v>
      </c>
      <c r="Q71" s="18">
        <f>'Formato 6 a)'!C78</f>
        <v>1</v>
      </c>
      <c r="R71" s="18">
        <f>'Formato 6 a)'!D78</f>
        <v>3</v>
      </c>
      <c r="S71" s="18">
        <f>'Formato 6 a)'!E78</f>
        <v>1</v>
      </c>
      <c r="T71" s="18">
        <f>'Formato 6 a)'!F78</f>
        <v>1</v>
      </c>
      <c r="U71" s="18">
        <f>'Formato 6 a)'!G78</f>
        <v>2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1</v>
      </c>
      <c r="Q72" s="18">
        <f>'Formato 6 a)'!C79</f>
        <v>1</v>
      </c>
      <c r="R72" s="18">
        <f>'Formato 6 a)'!D79</f>
        <v>3</v>
      </c>
      <c r="S72" s="18">
        <f>'Formato 6 a)'!E79</f>
        <v>1</v>
      </c>
      <c r="T72" s="18">
        <f>'Formato 6 a)'!F79</f>
        <v>1</v>
      </c>
      <c r="U72" s="18">
        <f>'Formato 6 a)'!G79</f>
        <v>2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1</v>
      </c>
      <c r="Q73" s="18">
        <f>'Formato 6 a)'!C80</f>
        <v>1</v>
      </c>
      <c r="R73" s="18">
        <f>'Formato 6 a)'!D80</f>
        <v>3</v>
      </c>
      <c r="S73" s="18">
        <f>'Formato 6 a)'!E80</f>
        <v>1</v>
      </c>
      <c r="T73" s="18">
        <f>'Formato 6 a)'!F80</f>
        <v>1</v>
      </c>
      <c r="U73" s="18">
        <f>'Formato 6 a)'!G80</f>
        <v>2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1</v>
      </c>
      <c r="Q74" s="18">
        <f>'Formato 6 a)'!C81</f>
        <v>1</v>
      </c>
      <c r="R74" s="18">
        <f>'Formato 6 a)'!D81</f>
        <v>3</v>
      </c>
      <c r="S74" s="18">
        <f>'Formato 6 a)'!E81</f>
        <v>1</v>
      </c>
      <c r="T74" s="18">
        <f>'Formato 6 a)'!F81</f>
        <v>1</v>
      </c>
      <c r="U74" s="18">
        <f>'Formato 6 a)'!G81</f>
        <v>2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1</v>
      </c>
      <c r="Q75" s="18">
        <f>'Formato 6 a)'!C82</f>
        <v>1</v>
      </c>
      <c r="R75" s="18">
        <f>'Formato 6 a)'!D82</f>
        <v>3</v>
      </c>
      <c r="S75" s="18">
        <f>'Formato 6 a)'!E82</f>
        <v>1</v>
      </c>
      <c r="T75" s="18">
        <f>'Formato 6 a)'!F82</f>
        <v>1</v>
      </c>
      <c r="U75" s="18">
        <f>'Formato 6 a)'!G82</f>
        <v>2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63</v>
      </c>
      <c r="Q76">
        <f>'Formato 6 a)'!C84</f>
        <v>63</v>
      </c>
      <c r="R76">
        <f>'Formato 6 a)'!D84</f>
        <v>189</v>
      </c>
      <c r="S76">
        <f>'Formato 6 a)'!E84</f>
        <v>63</v>
      </c>
      <c r="T76">
        <f>'Formato 6 a)'!F84</f>
        <v>63</v>
      </c>
      <c r="U76">
        <f>'Formato 6 a)'!G84</f>
        <v>126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7</v>
      </c>
      <c r="Q77">
        <f>'Formato 6 a)'!C85</f>
        <v>7</v>
      </c>
      <c r="R77">
        <f>'Formato 6 a)'!D85</f>
        <v>21</v>
      </c>
      <c r="S77">
        <f>'Formato 6 a)'!E85</f>
        <v>7</v>
      </c>
      <c r="T77">
        <f>'Formato 6 a)'!F85</f>
        <v>7</v>
      </c>
      <c r="U77">
        <f>'Formato 6 a)'!G85</f>
        <v>14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1</v>
      </c>
      <c r="Q78">
        <f>'Formato 6 a)'!C86</f>
        <v>1</v>
      </c>
      <c r="R78">
        <f>'Formato 6 a)'!D86</f>
        <v>3</v>
      </c>
      <c r="S78">
        <f>'Formato 6 a)'!E86</f>
        <v>1</v>
      </c>
      <c r="T78">
        <f>'Formato 6 a)'!F86</f>
        <v>1</v>
      </c>
      <c r="U78">
        <f>'Formato 6 a)'!G86</f>
        <v>2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1</v>
      </c>
      <c r="Q79">
        <f>'Formato 6 a)'!C87</f>
        <v>1</v>
      </c>
      <c r="R79">
        <f>'Formato 6 a)'!D87</f>
        <v>3</v>
      </c>
      <c r="S79">
        <f>'Formato 6 a)'!E87</f>
        <v>1</v>
      </c>
      <c r="T79">
        <f>'Formato 6 a)'!F87</f>
        <v>1</v>
      </c>
      <c r="U79">
        <f>'Formato 6 a)'!G87</f>
        <v>2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1</v>
      </c>
      <c r="Q80">
        <f>'Formato 6 a)'!C88</f>
        <v>1</v>
      </c>
      <c r="R80">
        <f>'Formato 6 a)'!D88</f>
        <v>3</v>
      </c>
      <c r="S80">
        <f>'Formato 6 a)'!E88</f>
        <v>1</v>
      </c>
      <c r="T80">
        <f>'Formato 6 a)'!F88</f>
        <v>1</v>
      </c>
      <c r="U80">
        <f>'Formato 6 a)'!G88</f>
        <v>2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1</v>
      </c>
      <c r="Q81">
        <f>'Formato 6 a)'!C89</f>
        <v>1</v>
      </c>
      <c r="R81">
        <f>'Formato 6 a)'!D89</f>
        <v>3</v>
      </c>
      <c r="S81">
        <f>'Formato 6 a)'!E89</f>
        <v>1</v>
      </c>
      <c r="T81">
        <f>'Formato 6 a)'!F89</f>
        <v>1</v>
      </c>
      <c r="U81">
        <f>'Formato 6 a)'!G89</f>
        <v>2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1</v>
      </c>
      <c r="Q82">
        <f>'Formato 6 a)'!C90</f>
        <v>1</v>
      </c>
      <c r="R82">
        <f>'Formato 6 a)'!D90</f>
        <v>3</v>
      </c>
      <c r="S82">
        <f>'Formato 6 a)'!E90</f>
        <v>1</v>
      </c>
      <c r="T82">
        <f>'Formato 6 a)'!F90</f>
        <v>1</v>
      </c>
      <c r="U82">
        <f>'Formato 6 a)'!G90</f>
        <v>2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1</v>
      </c>
      <c r="Q83">
        <f>'Formato 6 a)'!C91</f>
        <v>1</v>
      </c>
      <c r="R83">
        <f>'Formato 6 a)'!D91</f>
        <v>3</v>
      </c>
      <c r="S83">
        <f>'Formato 6 a)'!E91</f>
        <v>1</v>
      </c>
      <c r="T83">
        <f>'Formato 6 a)'!F91</f>
        <v>1</v>
      </c>
      <c r="U83">
        <f>'Formato 6 a)'!G91</f>
        <v>2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1</v>
      </c>
      <c r="Q84">
        <f>'Formato 6 a)'!C92</f>
        <v>1</v>
      </c>
      <c r="R84">
        <f>'Formato 6 a)'!D92</f>
        <v>3</v>
      </c>
      <c r="S84">
        <f>'Formato 6 a)'!E92</f>
        <v>1</v>
      </c>
      <c r="T84">
        <f>'Formato 6 a)'!F92</f>
        <v>1</v>
      </c>
      <c r="U84">
        <f>'Formato 6 a)'!G92</f>
        <v>2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9</v>
      </c>
      <c r="Q85">
        <f>'Formato 6 a)'!C93</f>
        <v>9</v>
      </c>
      <c r="R85">
        <f>'Formato 6 a)'!D93</f>
        <v>27</v>
      </c>
      <c r="S85">
        <f>'Formato 6 a)'!E93</f>
        <v>9</v>
      </c>
      <c r="T85">
        <f>'Formato 6 a)'!F93</f>
        <v>9</v>
      </c>
      <c r="U85">
        <f>'Formato 6 a)'!G93</f>
        <v>18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1</v>
      </c>
      <c r="Q86">
        <f>'Formato 6 a)'!C94</f>
        <v>1</v>
      </c>
      <c r="R86">
        <f>'Formato 6 a)'!D94</f>
        <v>3</v>
      </c>
      <c r="S86">
        <f>'Formato 6 a)'!E94</f>
        <v>1</v>
      </c>
      <c r="T86">
        <f>'Formato 6 a)'!F94</f>
        <v>1</v>
      </c>
      <c r="U86">
        <f>'Formato 6 a)'!G94</f>
        <v>2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1</v>
      </c>
      <c r="Q87">
        <f>'Formato 6 a)'!C95</f>
        <v>1</v>
      </c>
      <c r="R87">
        <f>'Formato 6 a)'!D95</f>
        <v>3</v>
      </c>
      <c r="S87">
        <f>'Formato 6 a)'!E95</f>
        <v>1</v>
      </c>
      <c r="T87">
        <f>'Formato 6 a)'!F95</f>
        <v>1</v>
      </c>
      <c r="U87">
        <f>'Formato 6 a)'!G95</f>
        <v>2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1</v>
      </c>
      <c r="Q88">
        <f>'Formato 6 a)'!C96</f>
        <v>1</v>
      </c>
      <c r="R88">
        <f>'Formato 6 a)'!D96</f>
        <v>3</v>
      </c>
      <c r="S88">
        <f>'Formato 6 a)'!E96</f>
        <v>1</v>
      </c>
      <c r="T88">
        <f>'Formato 6 a)'!F96</f>
        <v>1</v>
      </c>
      <c r="U88">
        <f>'Formato 6 a)'!G96</f>
        <v>2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1</v>
      </c>
      <c r="Q89">
        <f>'Formato 6 a)'!C97</f>
        <v>1</v>
      </c>
      <c r="R89">
        <f>'Formato 6 a)'!D97</f>
        <v>3</v>
      </c>
      <c r="S89">
        <f>'Formato 6 a)'!E97</f>
        <v>1</v>
      </c>
      <c r="T89">
        <f>'Formato 6 a)'!F97</f>
        <v>1</v>
      </c>
      <c r="U89">
        <f>'Formato 6 a)'!G97</f>
        <v>2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1</v>
      </c>
      <c r="Q90">
        <f>'Formato 6 a)'!C98</f>
        <v>1</v>
      </c>
      <c r="R90">
        <f>'Formato 6 a)'!D98</f>
        <v>3</v>
      </c>
      <c r="S90">
        <f>'Formato 6 a)'!E98</f>
        <v>1</v>
      </c>
      <c r="T90">
        <f>'Formato 6 a)'!F98</f>
        <v>1</v>
      </c>
      <c r="U90">
        <f>'Formato 6 a)'!G98</f>
        <v>2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1</v>
      </c>
      <c r="Q91">
        <f>'Formato 6 a)'!C99</f>
        <v>1</v>
      </c>
      <c r="R91">
        <f>'Formato 6 a)'!D99</f>
        <v>3</v>
      </c>
      <c r="S91">
        <f>'Formato 6 a)'!E99</f>
        <v>1</v>
      </c>
      <c r="T91">
        <f>'Formato 6 a)'!F99</f>
        <v>1</v>
      </c>
      <c r="U91">
        <f>'Formato 6 a)'!G99</f>
        <v>2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1</v>
      </c>
      <c r="Q92">
        <f>'Formato 6 a)'!C100</f>
        <v>1</v>
      </c>
      <c r="R92">
        <f>'Formato 6 a)'!D100</f>
        <v>3</v>
      </c>
      <c r="S92">
        <f>'Formato 6 a)'!E100</f>
        <v>1</v>
      </c>
      <c r="T92">
        <f>'Formato 6 a)'!F100</f>
        <v>1</v>
      </c>
      <c r="U92">
        <f>'Formato 6 a)'!G100</f>
        <v>2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1</v>
      </c>
      <c r="Q93">
        <f>'Formato 6 a)'!C101</f>
        <v>1</v>
      </c>
      <c r="R93">
        <f>'Formato 6 a)'!D101</f>
        <v>3</v>
      </c>
      <c r="S93">
        <f>'Formato 6 a)'!E101</f>
        <v>1</v>
      </c>
      <c r="T93">
        <f>'Formato 6 a)'!F101</f>
        <v>1</v>
      </c>
      <c r="U93">
        <f>'Formato 6 a)'!G101</f>
        <v>2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1</v>
      </c>
      <c r="Q94">
        <f>'Formato 6 a)'!C102</f>
        <v>1</v>
      </c>
      <c r="R94">
        <f>'Formato 6 a)'!D102</f>
        <v>3</v>
      </c>
      <c r="S94">
        <f>'Formato 6 a)'!E102</f>
        <v>1</v>
      </c>
      <c r="T94">
        <f>'Formato 6 a)'!F102</f>
        <v>1</v>
      </c>
      <c r="U94">
        <f>'Formato 6 a)'!G102</f>
        <v>2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9</v>
      </c>
      <c r="Q95">
        <f>'Formato 6 a)'!C103</f>
        <v>9</v>
      </c>
      <c r="R95">
        <f>'Formato 6 a)'!D103</f>
        <v>27</v>
      </c>
      <c r="S95">
        <f>'Formato 6 a)'!E103</f>
        <v>9</v>
      </c>
      <c r="T95">
        <f>'Formato 6 a)'!F103</f>
        <v>9</v>
      </c>
      <c r="U95">
        <f>'Formato 6 a)'!G103</f>
        <v>18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1</v>
      </c>
      <c r="Q96">
        <f>'Formato 6 a)'!C104</f>
        <v>1</v>
      </c>
      <c r="R96">
        <f>'Formato 6 a)'!D104</f>
        <v>3</v>
      </c>
      <c r="S96">
        <f>'Formato 6 a)'!E104</f>
        <v>1</v>
      </c>
      <c r="T96">
        <f>'Formato 6 a)'!F104</f>
        <v>1</v>
      </c>
      <c r="U96">
        <f>'Formato 6 a)'!G104</f>
        <v>2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1</v>
      </c>
      <c r="Q97">
        <f>'Formato 6 a)'!C105</f>
        <v>1</v>
      </c>
      <c r="R97">
        <f>'Formato 6 a)'!D105</f>
        <v>3</v>
      </c>
      <c r="S97">
        <f>'Formato 6 a)'!E105</f>
        <v>1</v>
      </c>
      <c r="T97">
        <f>'Formato 6 a)'!F105</f>
        <v>1</v>
      </c>
      <c r="U97">
        <f>'Formato 6 a)'!G105</f>
        <v>2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1</v>
      </c>
      <c r="Q98">
        <f>'Formato 6 a)'!C106</f>
        <v>1</v>
      </c>
      <c r="R98">
        <f>'Formato 6 a)'!D106</f>
        <v>3</v>
      </c>
      <c r="S98">
        <f>'Formato 6 a)'!E106</f>
        <v>1</v>
      </c>
      <c r="T98">
        <f>'Formato 6 a)'!F106</f>
        <v>1</v>
      </c>
      <c r="U98">
        <f>'Formato 6 a)'!G106</f>
        <v>2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1</v>
      </c>
      <c r="Q99">
        <f>'Formato 6 a)'!C107</f>
        <v>1</v>
      </c>
      <c r="R99">
        <f>'Formato 6 a)'!D107</f>
        <v>3</v>
      </c>
      <c r="S99">
        <f>'Formato 6 a)'!E107</f>
        <v>1</v>
      </c>
      <c r="T99">
        <f>'Formato 6 a)'!F107</f>
        <v>1</v>
      </c>
      <c r="U99">
        <f>'Formato 6 a)'!G107</f>
        <v>2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1</v>
      </c>
      <c r="Q100">
        <f>'Formato 6 a)'!C108</f>
        <v>1</v>
      </c>
      <c r="R100">
        <f>'Formato 6 a)'!D108</f>
        <v>3</v>
      </c>
      <c r="S100">
        <f>'Formato 6 a)'!E108</f>
        <v>1</v>
      </c>
      <c r="T100">
        <f>'Formato 6 a)'!F108</f>
        <v>1</v>
      </c>
      <c r="U100">
        <f>'Formato 6 a)'!G108</f>
        <v>2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1</v>
      </c>
      <c r="Q101">
        <f>'Formato 6 a)'!C109</f>
        <v>1</v>
      </c>
      <c r="R101">
        <f>'Formato 6 a)'!D109</f>
        <v>3</v>
      </c>
      <c r="S101">
        <f>'Formato 6 a)'!E109</f>
        <v>1</v>
      </c>
      <c r="T101">
        <f>'Formato 6 a)'!F109</f>
        <v>1</v>
      </c>
      <c r="U101">
        <f>'Formato 6 a)'!G109</f>
        <v>2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1</v>
      </c>
      <c r="Q102">
        <f>'Formato 6 a)'!C110</f>
        <v>1</v>
      </c>
      <c r="R102">
        <f>'Formato 6 a)'!D110</f>
        <v>3</v>
      </c>
      <c r="S102">
        <f>'Formato 6 a)'!E110</f>
        <v>1</v>
      </c>
      <c r="T102">
        <f>'Formato 6 a)'!F110</f>
        <v>1</v>
      </c>
      <c r="U102">
        <f>'Formato 6 a)'!G110</f>
        <v>2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1</v>
      </c>
      <c r="Q103">
        <f>'Formato 6 a)'!C111</f>
        <v>1</v>
      </c>
      <c r="R103">
        <f>'Formato 6 a)'!D111</f>
        <v>3</v>
      </c>
      <c r="S103">
        <f>'Formato 6 a)'!E111</f>
        <v>1</v>
      </c>
      <c r="T103">
        <f>'Formato 6 a)'!F111</f>
        <v>1</v>
      </c>
      <c r="U103">
        <f>'Formato 6 a)'!G111</f>
        <v>2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1</v>
      </c>
      <c r="Q104">
        <f>'Formato 6 a)'!C112</f>
        <v>1</v>
      </c>
      <c r="R104">
        <f>'Formato 6 a)'!D112</f>
        <v>3</v>
      </c>
      <c r="S104">
        <f>'Formato 6 a)'!E112</f>
        <v>1</v>
      </c>
      <c r="T104">
        <f>'Formato 6 a)'!F112</f>
        <v>1</v>
      </c>
      <c r="U104">
        <f>'Formato 6 a)'!G112</f>
        <v>2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9</v>
      </c>
      <c r="Q105">
        <f>'Formato 6 a)'!C113</f>
        <v>9</v>
      </c>
      <c r="R105">
        <f>'Formato 6 a)'!D113</f>
        <v>27</v>
      </c>
      <c r="S105">
        <f>'Formato 6 a)'!E113</f>
        <v>9</v>
      </c>
      <c r="T105">
        <f>'Formato 6 a)'!F113</f>
        <v>9</v>
      </c>
      <c r="U105">
        <f>'Formato 6 a)'!G113</f>
        <v>18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1</v>
      </c>
      <c r="Q106">
        <f>'Formato 6 a)'!C114</f>
        <v>1</v>
      </c>
      <c r="R106">
        <f>'Formato 6 a)'!D114</f>
        <v>3</v>
      </c>
      <c r="S106">
        <f>'Formato 6 a)'!E114</f>
        <v>1</v>
      </c>
      <c r="T106">
        <f>'Formato 6 a)'!F114</f>
        <v>1</v>
      </c>
      <c r="U106">
        <f>'Formato 6 a)'!G114</f>
        <v>2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1</v>
      </c>
      <c r="Q107">
        <f>'Formato 6 a)'!C115</f>
        <v>1</v>
      </c>
      <c r="R107">
        <f>'Formato 6 a)'!D115</f>
        <v>3</v>
      </c>
      <c r="S107">
        <f>'Formato 6 a)'!E115</f>
        <v>1</v>
      </c>
      <c r="T107">
        <f>'Formato 6 a)'!F115</f>
        <v>1</v>
      </c>
      <c r="U107">
        <f>'Formato 6 a)'!G115</f>
        <v>2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1</v>
      </c>
      <c r="Q108">
        <f>'Formato 6 a)'!C116</f>
        <v>1</v>
      </c>
      <c r="R108">
        <f>'Formato 6 a)'!D116</f>
        <v>3</v>
      </c>
      <c r="S108">
        <f>'Formato 6 a)'!E116</f>
        <v>1</v>
      </c>
      <c r="T108">
        <f>'Formato 6 a)'!F116</f>
        <v>1</v>
      </c>
      <c r="U108">
        <f>'Formato 6 a)'!G116</f>
        <v>2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1</v>
      </c>
      <c r="Q109">
        <f>'Formato 6 a)'!C117</f>
        <v>1</v>
      </c>
      <c r="R109">
        <f>'Formato 6 a)'!D117</f>
        <v>3</v>
      </c>
      <c r="S109">
        <f>'Formato 6 a)'!E117</f>
        <v>1</v>
      </c>
      <c r="T109">
        <f>'Formato 6 a)'!F117</f>
        <v>1</v>
      </c>
      <c r="U109">
        <f>'Formato 6 a)'!G117</f>
        <v>2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1</v>
      </c>
      <c r="Q110">
        <f>'Formato 6 a)'!C118</f>
        <v>1</v>
      </c>
      <c r="R110">
        <f>'Formato 6 a)'!D118</f>
        <v>3</v>
      </c>
      <c r="S110">
        <f>'Formato 6 a)'!E118</f>
        <v>1</v>
      </c>
      <c r="T110">
        <f>'Formato 6 a)'!F118</f>
        <v>1</v>
      </c>
      <c r="U110">
        <f>'Formato 6 a)'!G118</f>
        <v>2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1</v>
      </c>
      <c r="Q111">
        <f>'Formato 6 a)'!C119</f>
        <v>1</v>
      </c>
      <c r="R111">
        <f>'Formato 6 a)'!D119</f>
        <v>3</v>
      </c>
      <c r="S111">
        <f>'Formato 6 a)'!E119</f>
        <v>1</v>
      </c>
      <c r="T111">
        <f>'Formato 6 a)'!F119</f>
        <v>1</v>
      </c>
      <c r="U111">
        <f>'Formato 6 a)'!G119</f>
        <v>2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1</v>
      </c>
      <c r="Q112">
        <f>'Formato 6 a)'!C120</f>
        <v>1</v>
      </c>
      <c r="R112">
        <f>'Formato 6 a)'!D120</f>
        <v>3</v>
      </c>
      <c r="S112">
        <f>'Formato 6 a)'!E120</f>
        <v>1</v>
      </c>
      <c r="T112">
        <f>'Formato 6 a)'!F120</f>
        <v>1</v>
      </c>
      <c r="U112">
        <f>'Formato 6 a)'!G120</f>
        <v>2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1</v>
      </c>
      <c r="Q113">
        <f>'Formato 6 a)'!C121</f>
        <v>1</v>
      </c>
      <c r="R113">
        <f>'Formato 6 a)'!D121</f>
        <v>3</v>
      </c>
      <c r="S113">
        <f>'Formato 6 a)'!E121</f>
        <v>1</v>
      </c>
      <c r="T113">
        <f>'Formato 6 a)'!F121</f>
        <v>1</v>
      </c>
      <c r="U113">
        <f>'Formato 6 a)'!G121</f>
        <v>2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1</v>
      </c>
      <c r="Q114">
        <f>'Formato 6 a)'!C122</f>
        <v>1</v>
      </c>
      <c r="R114">
        <f>'Formato 6 a)'!D122</f>
        <v>3</v>
      </c>
      <c r="S114">
        <f>'Formato 6 a)'!E122</f>
        <v>1</v>
      </c>
      <c r="T114">
        <f>'Formato 6 a)'!F122</f>
        <v>1</v>
      </c>
      <c r="U114">
        <f>'Formato 6 a)'!G122</f>
        <v>2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9</v>
      </c>
      <c r="Q115">
        <f>'Formato 6 a)'!C123</f>
        <v>9</v>
      </c>
      <c r="R115">
        <f>'Formato 6 a)'!D123</f>
        <v>27</v>
      </c>
      <c r="S115">
        <f>'Formato 6 a)'!E123</f>
        <v>9</v>
      </c>
      <c r="T115">
        <f>'Formato 6 a)'!F123</f>
        <v>9</v>
      </c>
      <c r="U115">
        <f>'Formato 6 a)'!G123</f>
        <v>18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1</v>
      </c>
      <c r="Q116">
        <f>'Formato 6 a)'!C124</f>
        <v>1</v>
      </c>
      <c r="R116">
        <f>'Formato 6 a)'!D124</f>
        <v>3</v>
      </c>
      <c r="S116">
        <f>'Formato 6 a)'!E124</f>
        <v>1</v>
      </c>
      <c r="T116">
        <f>'Formato 6 a)'!F124</f>
        <v>1</v>
      </c>
      <c r="U116">
        <f>'Formato 6 a)'!G124</f>
        <v>2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1</v>
      </c>
      <c r="Q117">
        <f>'Formato 6 a)'!C125</f>
        <v>1</v>
      </c>
      <c r="R117">
        <f>'Formato 6 a)'!D125</f>
        <v>3</v>
      </c>
      <c r="S117">
        <f>'Formato 6 a)'!E125</f>
        <v>1</v>
      </c>
      <c r="T117">
        <f>'Formato 6 a)'!F125</f>
        <v>1</v>
      </c>
      <c r="U117">
        <f>'Formato 6 a)'!G125</f>
        <v>2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1</v>
      </c>
      <c r="Q118">
        <f>'Formato 6 a)'!C126</f>
        <v>1</v>
      </c>
      <c r="R118">
        <f>'Formato 6 a)'!D126</f>
        <v>3</v>
      </c>
      <c r="S118">
        <f>'Formato 6 a)'!E126</f>
        <v>1</v>
      </c>
      <c r="T118">
        <f>'Formato 6 a)'!F126</f>
        <v>1</v>
      </c>
      <c r="U118">
        <f>'Formato 6 a)'!G126</f>
        <v>2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1</v>
      </c>
      <c r="Q119">
        <f>'Formato 6 a)'!C127</f>
        <v>1</v>
      </c>
      <c r="R119">
        <f>'Formato 6 a)'!D127</f>
        <v>3</v>
      </c>
      <c r="S119">
        <f>'Formato 6 a)'!E127</f>
        <v>1</v>
      </c>
      <c r="T119">
        <f>'Formato 6 a)'!F127</f>
        <v>1</v>
      </c>
      <c r="U119">
        <f>'Formato 6 a)'!G127</f>
        <v>2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1</v>
      </c>
      <c r="Q120">
        <f>'Formato 6 a)'!C128</f>
        <v>1</v>
      </c>
      <c r="R120">
        <f>'Formato 6 a)'!D128</f>
        <v>3</v>
      </c>
      <c r="S120">
        <f>'Formato 6 a)'!E128</f>
        <v>1</v>
      </c>
      <c r="T120">
        <f>'Formato 6 a)'!F128</f>
        <v>1</v>
      </c>
      <c r="U120">
        <f>'Formato 6 a)'!G128</f>
        <v>2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1</v>
      </c>
      <c r="Q121">
        <f>'Formato 6 a)'!C129</f>
        <v>1</v>
      </c>
      <c r="R121">
        <f>'Formato 6 a)'!D129</f>
        <v>3</v>
      </c>
      <c r="S121">
        <f>'Formato 6 a)'!E129</f>
        <v>1</v>
      </c>
      <c r="T121">
        <f>'Formato 6 a)'!F129</f>
        <v>1</v>
      </c>
      <c r="U121">
        <f>'Formato 6 a)'!G129</f>
        <v>2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1</v>
      </c>
      <c r="Q122">
        <f>'Formato 6 a)'!C130</f>
        <v>1</v>
      </c>
      <c r="R122">
        <f>'Formato 6 a)'!D130</f>
        <v>3</v>
      </c>
      <c r="S122">
        <f>'Formato 6 a)'!E130</f>
        <v>1</v>
      </c>
      <c r="T122">
        <f>'Formato 6 a)'!F130</f>
        <v>1</v>
      </c>
      <c r="U122">
        <f>'Formato 6 a)'!G130</f>
        <v>2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1</v>
      </c>
      <c r="Q123">
        <f>'Formato 6 a)'!C131</f>
        <v>1</v>
      </c>
      <c r="R123">
        <f>'Formato 6 a)'!D131</f>
        <v>3</v>
      </c>
      <c r="S123">
        <f>'Formato 6 a)'!E131</f>
        <v>1</v>
      </c>
      <c r="T123">
        <f>'Formato 6 a)'!F131</f>
        <v>1</v>
      </c>
      <c r="U123">
        <f>'Formato 6 a)'!G131</f>
        <v>2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1</v>
      </c>
      <c r="Q124">
        <f>'Formato 6 a)'!C132</f>
        <v>1</v>
      </c>
      <c r="R124">
        <f>'Formato 6 a)'!D132</f>
        <v>3</v>
      </c>
      <c r="S124">
        <f>'Formato 6 a)'!E132</f>
        <v>1</v>
      </c>
      <c r="T124">
        <f>'Formato 6 a)'!F132</f>
        <v>1</v>
      </c>
      <c r="U124">
        <f>'Formato 6 a)'!G132</f>
        <v>2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3</v>
      </c>
      <c r="Q125">
        <f>'Formato 6 a)'!C133</f>
        <v>3</v>
      </c>
      <c r="R125">
        <f>'Formato 6 a)'!D133</f>
        <v>9</v>
      </c>
      <c r="S125">
        <f>'Formato 6 a)'!E133</f>
        <v>3</v>
      </c>
      <c r="T125">
        <f>'Formato 6 a)'!F133</f>
        <v>3</v>
      </c>
      <c r="U125">
        <f>'Formato 6 a)'!G133</f>
        <v>6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1</v>
      </c>
      <c r="Q126">
        <f>'Formato 6 a)'!C134</f>
        <v>1</v>
      </c>
      <c r="R126">
        <f>'Formato 6 a)'!D134</f>
        <v>3</v>
      </c>
      <c r="S126">
        <f>'Formato 6 a)'!E134</f>
        <v>1</v>
      </c>
      <c r="T126">
        <f>'Formato 6 a)'!F134</f>
        <v>1</v>
      </c>
      <c r="U126">
        <f>'Formato 6 a)'!G134</f>
        <v>2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1</v>
      </c>
      <c r="Q127">
        <f>'Formato 6 a)'!C135</f>
        <v>1</v>
      </c>
      <c r="R127">
        <f>'Formato 6 a)'!D135</f>
        <v>3</v>
      </c>
      <c r="S127">
        <f>'Formato 6 a)'!E135</f>
        <v>1</v>
      </c>
      <c r="T127">
        <f>'Formato 6 a)'!F135</f>
        <v>1</v>
      </c>
      <c r="U127">
        <f>'Formato 6 a)'!G135</f>
        <v>2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1</v>
      </c>
      <c r="Q128">
        <f>'Formato 6 a)'!C136</f>
        <v>1</v>
      </c>
      <c r="R128">
        <f>'Formato 6 a)'!D136</f>
        <v>3</v>
      </c>
      <c r="S128">
        <f>'Formato 6 a)'!E136</f>
        <v>1</v>
      </c>
      <c r="T128">
        <f>'Formato 6 a)'!F136</f>
        <v>1</v>
      </c>
      <c r="U128">
        <f>'Formato 6 a)'!G136</f>
        <v>2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7</v>
      </c>
      <c r="Q129">
        <f>'Formato 6 a)'!C137</f>
        <v>7</v>
      </c>
      <c r="R129">
        <f>'Formato 6 a)'!D137</f>
        <v>21</v>
      </c>
      <c r="S129">
        <f>'Formato 6 a)'!E137</f>
        <v>7</v>
      </c>
      <c r="T129">
        <f>'Formato 6 a)'!F137</f>
        <v>7</v>
      </c>
      <c r="U129">
        <f>'Formato 6 a)'!G137</f>
        <v>14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1</v>
      </c>
      <c r="Q130">
        <f>'Formato 6 a)'!C138</f>
        <v>1</v>
      </c>
      <c r="R130">
        <f>'Formato 6 a)'!D138</f>
        <v>3</v>
      </c>
      <c r="S130">
        <f>'Formato 6 a)'!E138</f>
        <v>1</v>
      </c>
      <c r="T130">
        <f>'Formato 6 a)'!F138</f>
        <v>1</v>
      </c>
      <c r="U130">
        <f>'Formato 6 a)'!G138</f>
        <v>2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1</v>
      </c>
      <c r="Q131">
        <f>'Formato 6 a)'!C139</f>
        <v>1</v>
      </c>
      <c r="R131">
        <f>'Formato 6 a)'!D139</f>
        <v>3</v>
      </c>
      <c r="S131">
        <f>'Formato 6 a)'!E139</f>
        <v>1</v>
      </c>
      <c r="T131">
        <f>'Formato 6 a)'!F139</f>
        <v>1</v>
      </c>
      <c r="U131">
        <f>'Formato 6 a)'!G139</f>
        <v>2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1</v>
      </c>
      <c r="Q132">
        <f>'Formato 6 a)'!C140</f>
        <v>1</v>
      </c>
      <c r="R132">
        <f>'Formato 6 a)'!D140</f>
        <v>3</v>
      </c>
      <c r="S132">
        <f>'Formato 6 a)'!E140</f>
        <v>1</v>
      </c>
      <c r="T132">
        <f>'Formato 6 a)'!F140</f>
        <v>1</v>
      </c>
      <c r="U132">
        <f>'Formato 6 a)'!G140</f>
        <v>2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1</v>
      </c>
      <c r="Q133">
        <f>'Formato 6 a)'!C141</f>
        <v>1</v>
      </c>
      <c r="R133">
        <f>'Formato 6 a)'!D141</f>
        <v>3</v>
      </c>
      <c r="S133">
        <f>'Formato 6 a)'!E141</f>
        <v>1</v>
      </c>
      <c r="T133">
        <f>'Formato 6 a)'!F141</f>
        <v>1</v>
      </c>
      <c r="U133">
        <f>'Formato 6 a)'!G141</f>
        <v>2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1</v>
      </c>
      <c r="Q134">
        <f>'Formato 6 a)'!C142</f>
        <v>1</v>
      </c>
      <c r="R134">
        <f>'Formato 6 a)'!D142</f>
        <v>3</v>
      </c>
      <c r="S134">
        <f>'Formato 6 a)'!E142</f>
        <v>1</v>
      </c>
      <c r="T134">
        <f>'Formato 6 a)'!F142</f>
        <v>1</v>
      </c>
      <c r="U134">
        <f>'Formato 6 a)'!G142</f>
        <v>2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1</v>
      </c>
      <c r="Q135">
        <f>'Formato 6 a)'!C143</f>
        <v>1</v>
      </c>
      <c r="R135">
        <f>'Formato 6 a)'!D143</f>
        <v>3</v>
      </c>
      <c r="S135">
        <f>'Formato 6 a)'!E143</f>
        <v>1</v>
      </c>
      <c r="T135">
        <f>'Formato 6 a)'!F143</f>
        <v>1</v>
      </c>
      <c r="U135">
        <f>'Formato 6 a)'!G143</f>
        <v>2</v>
      </c>
    </row>
    <row r="136" spans="1:21" ht="14.25" x14ac:dyDescent="0.4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1</v>
      </c>
      <c r="Q136">
        <f>'Formato 6 a)'!C144</f>
        <v>1</v>
      </c>
      <c r="R136">
        <f>'Formato 6 a)'!D144</f>
        <v>3</v>
      </c>
      <c r="S136">
        <f>'Formato 6 a)'!E144</f>
        <v>1</v>
      </c>
      <c r="T136">
        <f>'Formato 6 a)'!F144</f>
        <v>1</v>
      </c>
      <c r="U136">
        <f>'Formato 6 a)'!G144</f>
        <v>2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1</v>
      </c>
      <c r="Q137">
        <f>'Formato 6 a)'!C145</f>
        <v>1</v>
      </c>
      <c r="R137">
        <f>'Formato 6 a)'!D145</f>
        <v>3</v>
      </c>
      <c r="S137">
        <f>'Formato 6 a)'!E145</f>
        <v>1</v>
      </c>
      <c r="T137">
        <f>'Formato 6 a)'!F145</f>
        <v>1</v>
      </c>
      <c r="U137">
        <f>'Formato 6 a)'!G145</f>
        <v>2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3</v>
      </c>
      <c r="Q138">
        <f>'Formato 6 a)'!C146</f>
        <v>3</v>
      </c>
      <c r="R138">
        <f>'Formato 6 a)'!D146</f>
        <v>9</v>
      </c>
      <c r="S138">
        <f>'Formato 6 a)'!E146</f>
        <v>3</v>
      </c>
      <c r="T138">
        <f>'Formato 6 a)'!F146</f>
        <v>3</v>
      </c>
      <c r="U138">
        <f>'Formato 6 a)'!G146</f>
        <v>6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1</v>
      </c>
      <c r="Q139">
        <f>'Formato 6 a)'!C147</f>
        <v>1</v>
      </c>
      <c r="R139">
        <f>'Formato 6 a)'!D147</f>
        <v>3</v>
      </c>
      <c r="S139">
        <f>'Formato 6 a)'!E147</f>
        <v>1</v>
      </c>
      <c r="T139">
        <f>'Formato 6 a)'!F147</f>
        <v>1</v>
      </c>
      <c r="U139">
        <f>'Formato 6 a)'!G147</f>
        <v>2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1</v>
      </c>
      <c r="Q140">
        <f>'Formato 6 a)'!C148</f>
        <v>1</v>
      </c>
      <c r="R140">
        <f>'Formato 6 a)'!D148</f>
        <v>3</v>
      </c>
      <c r="S140">
        <f>'Formato 6 a)'!E148</f>
        <v>1</v>
      </c>
      <c r="T140">
        <f>'Formato 6 a)'!F148</f>
        <v>1</v>
      </c>
      <c r="U140">
        <f>'Formato 6 a)'!G148</f>
        <v>2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1</v>
      </c>
      <c r="Q141">
        <f>'Formato 6 a)'!C149</f>
        <v>1</v>
      </c>
      <c r="R141">
        <f>'Formato 6 a)'!D149</f>
        <v>3</v>
      </c>
      <c r="S141">
        <f>'Formato 6 a)'!E149</f>
        <v>1</v>
      </c>
      <c r="T141">
        <f>'Formato 6 a)'!F149</f>
        <v>1</v>
      </c>
      <c r="U141">
        <f>'Formato 6 a)'!G149</f>
        <v>2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7</v>
      </c>
      <c r="Q142">
        <f>'Formato 6 a)'!C150</f>
        <v>7</v>
      </c>
      <c r="R142">
        <f>'Formato 6 a)'!D150</f>
        <v>21</v>
      </c>
      <c r="S142">
        <f>'Formato 6 a)'!E150</f>
        <v>7</v>
      </c>
      <c r="T142">
        <f>'Formato 6 a)'!F150</f>
        <v>7</v>
      </c>
      <c r="U142">
        <f>'Formato 6 a)'!G150</f>
        <v>14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1</v>
      </c>
      <c r="Q143">
        <f>'Formato 6 a)'!C151</f>
        <v>1</v>
      </c>
      <c r="R143">
        <f>'Formato 6 a)'!D151</f>
        <v>3</v>
      </c>
      <c r="S143">
        <f>'Formato 6 a)'!E151</f>
        <v>1</v>
      </c>
      <c r="T143">
        <f>'Formato 6 a)'!F151</f>
        <v>1</v>
      </c>
      <c r="U143">
        <f>'Formato 6 a)'!G151</f>
        <v>2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1</v>
      </c>
      <c r="Q144">
        <f>'Formato 6 a)'!C152</f>
        <v>1</v>
      </c>
      <c r="R144">
        <f>'Formato 6 a)'!D152</f>
        <v>3</v>
      </c>
      <c r="S144">
        <f>'Formato 6 a)'!E152</f>
        <v>1</v>
      </c>
      <c r="T144">
        <f>'Formato 6 a)'!F152</f>
        <v>1</v>
      </c>
      <c r="U144">
        <f>'Formato 6 a)'!G152</f>
        <v>2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1</v>
      </c>
      <c r="Q145">
        <f>'Formato 6 a)'!C153</f>
        <v>1</v>
      </c>
      <c r="R145">
        <f>'Formato 6 a)'!D153</f>
        <v>3</v>
      </c>
      <c r="S145">
        <f>'Formato 6 a)'!E153</f>
        <v>1</v>
      </c>
      <c r="T145">
        <f>'Formato 6 a)'!F153</f>
        <v>1</v>
      </c>
      <c r="U145">
        <f>'Formato 6 a)'!G153</f>
        <v>2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1</v>
      </c>
      <c r="Q146">
        <f>'Formato 6 a)'!C154</f>
        <v>1</v>
      </c>
      <c r="R146">
        <f>'Formato 6 a)'!D154</f>
        <v>3</v>
      </c>
      <c r="S146">
        <f>'Formato 6 a)'!E154</f>
        <v>1</v>
      </c>
      <c r="T146">
        <f>'Formato 6 a)'!F154</f>
        <v>1</v>
      </c>
      <c r="U146">
        <f>'Formato 6 a)'!G154</f>
        <v>2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1</v>
      </c>
      <c r="Q147">
        <f>'Formato 6 a)'!C155</f>
        <v>1</v>
      </c>
      <c r="R147">
        <f>'Formato 6 a)'!D155</f>
        <v>3</v>
      </c>
      <c r="S147">
        <f>'Formato 6 a)'!E155</f>
        <v>1</v>
      </c>
      <c r="T147">
        <f>'Formato 6 a)'!F155</f>
        <v>1</v>
      </c>
      <c r="U147">
        <f>'Formato 6 a)'!G155</f>
        <v>2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1</v>
      </c>
      <c r="Q148">
        <f>'Formato 6 a)'!C156</f>
        <v>1</v>
      </c>
      <c r="R148">
        <f>'Formato 6 a)'!D156</f>
        <v>3</v>
      </c>
      <c r="S148">
        <f>'Formato 6 a)'!E156</f>
        <v>1</v>
      </c>
      <c r="T148">
        <f>'Formato 6 a)'!F156</f>
        <v>1</v>
      </c>
      <c r="U148">
        <f>'Formato 6 a)'!G156</f>
        <v>2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1</v>
      </c>
      <c r="Q149">
        <f>'Formato 6 a)'!C157</f>
        <v>1</v>
      </c>
      <c r="R149">
        <f>'Formato 6 a)'!D157</f>
        <v>3</v>
      </c>
      <c r="S149">
        <f>'Formato 6 a)'!E157</f>
        <v>1</v>
      </c>
      <c r="T149">
        <f>'Formato 6 a)'!F157</f>
        <v>1</v>
      </c>
      <c r="U149">
        <f>'Formato 6 a)'!G157</f>
        <v>2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126</v>
      </c>
      <c r="Q150">
        <f>'Formato 6 a)'!C159</f>
        <v>126</v>
      </c>
      <c r="R150">
        <f>'Formato 6 a)'!D159</f>
        <v>378</v>
      </c>
      <c r="S150">
        <f>'Formato 6 a)'!E159</f>
        <v>126</v>
      </c>
      <c r="T150">
        <f>'Formato 6 a)'!F159</f>
        <v>126</v>
      </c>
      <c r="U150">
        <f>'Formato 6 a)'!G159</f>
        <v>252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activeCell="G7" sqref="G7:G8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2" t="s">
        <v>3293</v>
      </c>
      <c r="B1" s="172"/>
      <c r="C1" s="172"/>
      <c r="D1" s="172"/>
      <c r="E1" s="172"/>
      <c r="F1" s="172"/>
      <c r="G1" s="172"/>
    </row>
    <row r="2" spans="1:7" ht="14.25" x14ac:dyDescent="0.45">
      <c r="A2" s="153" t="str">
        <f>ENTE_PUBLICO_A</f>
        <v>ORGANISMO, Gobierno del Estado de Aguascalientes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277</v>
      </c>
      <c r="B3" s="157"/>
      <c r="C3" s="157"/>
      <c r="D3" s="157"/>
      <c r="E3" s="157"/>
      <c r="F3" s="157"/>
      <c r="G3" s="158"/>
    </row>
    <row r="4" spans="1:7" x14ac:dyDescent="0.25">
      <c r="A4" s="156" t="s">
        <v>431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30 de marzo de 2017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0</v>
      </c>
      <c r="B7" s="170" t="s">
        <v>279</v>
      </c>
      <c r="C7" s="170"/>
      <c r="D7" s="170"/>
      <c r="E7" s="170"/>
      <c r="F7" s="170"/>
      <c r="G7" s="174" t="s">
        <v>280</v>
      </c>
    </row>
    <row r="8" spans="1:7" ht="30" x14ac:dyDescent="0.25">
      <c r="A8" s="16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3"/>
    </row>
    <row r="9" spans="1:7" ht="14.25" x14ac:dyDescent="0.45">
      <c r="A9" s="52" t="s">
        <v>440</v>
      </c>
      <c r="B9" s="59">
        <f>SUM(B10:GASTO_NE_FIN_01)</f>
        <v>8</v>
      </c>
      <c r="C9" s="59">
        <f>SUM(C10:GASTO_NE_FIN_02)</f>
        <v>8</v>
      </c>
      <c r="D9" s="59">
        <f>SUM(D10:GASTO_NE_FIN_03)</f>
        <v>24</v>
      </c>
      <c r="E9" s="59">
        <f>SUM(E10:GASTO_NE_FIN_04)</f>
        <v>8</v>
      </c>
      <c r="F9" s="59">
        <f>SUM(F10:GASTO_NE_FIN_05)</f>
        <v>8</v>
      </c>
      <c r="G9" s="59">
        <f>SUM(G10:GASTO_NE_FIN_06)</f>
        <v>16</v>
      </c>
    </row>
    <row r="10" spans="1:7" s="24" customFormat="1" ht="14.25" x14ac:dyDescent="0.45">
      <c r="A10" s="144" t="s">
        <v>432</v>
      </c>
      <c r="B10" s="60">
        <v>1</v>
      </c>
      <c r="C10" s="60">
        <v>1</v>
      </c>
      <c r="D10" s="60">
        <v>3</v>
      </c>
      <c r="E10" s="60">
        <v>1</v>
      </c>
      <c r="F10" s="60">
        <v>1</v>
      </c>
      <c r="G10" s="77">
        <f>D10-E10</f>
        <v>2</v>
      </c>
    </row>
    <row r="11" spans="1:7" s="24" customFormat="1" ht="14.25" x14ac:dyDescent="0.45">
      <c r="A11" s="144" t="s">
        <v>433</v>
      </c>
      <c r="B11" s="60">
        <v>1</v>
      </c>
      <c r="C11" s="60">
        <v>1</v>
      </c>
      <c r="D11" s="60">
        <v>3</v>
      </c>
      <c r="E11" s="60">
        <v>1</v>
      </c>
      <c r="F11" s="60">
        <v>1</v>
      </c>
      <c r="G11" s="77">
        <f t="shared" ref="G11:G17" si="0">D11-E11</f>
        <v>2</v>
      </c>
    </row>
    <row r="12" spans="1:7" s="24" customFormat="1" ht="14.25" x14ac:dyDescent="0.45">
      <c r="A12" s="144" t="s">
        <v>434</v>
      </c>
      <c r="B12" s="60">
        <v>1</v>
      </c>
      <c r="C12" s="60">
        <v>1</v>
      </c>
      <c r="D12" s="60">
        <v>3</v>
      </c>
      <c r="E12" s="60">
        <v>1</v>
      </c>
      <c r="F12" s="60">
        <v>1</v>
      </c>
      <c r="G12" s="77">
        <f t="shared" si="0"/>
        <v>2</v>
      </c>
    </row>
    <row r="13" spans="1:7" s="24" customFormat="1" ht="14.25" x14ac:dyDescent="0.45">
      <c r="A13" s="144" t="s">
        <v>435</v>
      </c>
      <c r="B13" s="60">
        <v>1</v>
      </c>
      <c r="C13" s="60">
        <v>1</v>
      </c>
      <c r="D13" s="60">
        <v>3</v>
      </c>
      <c r="E13" s="60">
        <v>1</v>
      </c>
      <c r="F13" s="60">
        <v>1</v>
      </c>
      <c r="G13" s="77">
        <f t="shared" si="0"/>
        <v>2</v>
      </c>
    </row>
    <row r="14" spans="1:7" s="24" customFormat="1" ht="14.25" x14ac:dyDescent="0.45">
      <c r="A14" s="144" t="s">
        <v>436</v>
      </c>
      <c r="B14" s="60">
        <v>1</v>
      </c>
      <c r="C14" s="60">
        <v>1</v>
      </c>
      <c r="D14" s="60">
        <v>3</v>
      </c>
      <c r="E14" s="60">
        <v>1</v>
      </c>
      <c r="F14" s="60">
        <v>1</v>
      </c>
      <c r="G14" s="77">
        <f t="shared" si="0"/>
        <v>2</v>
      </c>
    </row>
    <row r="15" spans="1:7" s="24" customFormat="1" ht="14.25" x14ac:dyDescent="0.45">
      <c r="A15" s="144" t="s">
        <v>437</v>
      </c>
      <c r="B15" s="60">
        <v>1</v>
      </c>
      <c r="C15" s="60">
        <v>1</v>
      </c>
      <c r="D15" s="60">
        <v>3</v>
      </c>
      <c r="E15" s="60">
        <v>1</v>
      </c>
      <c r="F15" s="60">
        <v>1</v>
      </c>
      <c r="G15" s="77">
        <f t="shared" si="0"/>
        <v>2</v>
      </c>
    </row>
    <row r="16" spans="1:7" s="24" customFormat="1" ht="14.25" x14ac:dyDescent="0.45">
      <c r="A16" s="144" t="s">
        <v>438</v>
      </c>
      <c r="B16" s="60">
        <v>1</v>
      </c>
      <c r="C16" s="60">
        <v>1</v>
      </c>
      <c r="D16" s="60">
        <v>3</v>
      </c>
      <c r="E16" s="60">
        <v>1</v>
      </c>
      <c r="F16" s="60">
        <v>1</v>
      </c>
      <c r="G16" s="77">
        <f t="shared" si="0"/>
        <v>2</v>
      </c>
    </row>
    <row r="17" spans="1:7" s="24" customFormat="1" ht="14.25" x14ac:dyDescent="0.45">
      <c r="A17" s="144" t="s">
        <v>439</v>
      </c>
      <c r="B17" s="60">
        <v>1</v>
      </c>
      <c r="C17" s="60">
        <v>1</v>
      </c>
      <c r="D17" s="60">
        <v>3</v>
      </c>
      <c r="E17" s="60">
        <v>1</v>
      </c>
      <c r="F17" s="60">
        <v>1</v>
      </c>
      <c r="G17" s="77">
        <f t="shared" si="0"/>
        <v>2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8</v>
      </c>
      <c r="C19" s="61">
        <f>SUM(C20:GASTO_E_FIN_02)</f>
        <v>8</v>
      </c>
      <c r="D19" s="61">
        <f>SUM(D20:GASTO_E_FIN_03)</f>
        <v>24</v>
      </c>
      <c r="E19" s="61">
        <f>SUM(E20:GASTO_E_FIN_04)</f>
        <v>8</v>
      </c>
      <c r="F19" s="61">
        <f>SUM(F20:GASTO_E_FIN_05)</f>
        <v>8</v>
      </c>
      <c r="G19" s="61">
        <f>SUM(G20:GASTO_E_FIN_06)</f>
        <v>16</v>
      </c>
    </row>
    <row r="20" spans="1:7" s="24" customFormat="1" ht="14.25" x14ac:dyDescent="0.45">
      <c r="A20" s="144" t="s">
        <v>432</v>
      </c>
      <c r="B20" s="60">
        <v>1</v>
      </c>
      <c r="C20" s="60">
        <v>1</v>
      </c>
      <c r="D20" s="60">
        <v>3</v>
      </c>
      <c r="E20" s="60">
        <v>1</v>
      </c>
      <c r="F20" s="60">
        <v>1</v>
      </c>
      <c r="G20" s="60">
        <f>D20-E20</f>
        <v>2</v>
      </c>
    </row>
    <row r="21" spans="1:7" s="24" customFormat="1" ht="14.25" x14ac:dyDescent="0.45">
      <c r="A21" s="144" t="s">
        <v>433</v>
      </c>
      <c r="B21" s="60">
        <v>1</v>
      </c>
      <c r="C21" s="60">
        <v>1</v>
      </c>
      <c r="D21" s="60">
        <v>3</v>
      </c>
      <c r="E21" s="60">
        <v>1</v>
      </c>
      <c r="F21" s="60">
        <v>1</v>
      </c>
      <c r="G21" s="60">
        <f t="shared" ref="G21:G27" si="1">D21-E21</f>
        <v>2</v>
      </c>
    </row>
    <row r="22" spans="1:7" s="24" customFormat="1" ht="14.25" x14ac:dyDescent="0.45">
      <c r="A22" s="144" t="s">
        <v>434</v>
      </c>
      <c r="B22" s="60">
        <v>1</v>
      </c>
      <c r="C22" s="60">
        <v>1</v>
      </c>
      <c r="D22" s="60">
        <v>3</v>
      </c>
      <c r="E22" s="60">
        <v>1</v>
      </c>
      <c r="F22" s="60">
        <v>1</v>
      </c>
      <c r="G22" s="60">
        <f t="shared" si="1"/>
        <v>2</v>
      </c>
    </row>
    <row r="23" spans="1:7" s="24" customFormat="1" ht="14.25" x14ac:dyDescent="0.45">
      <c r="A23" s="144" t="s">
        <v>435</v>
      </c>
      <c r="B23" s="60">
        <v>1</v>
      </c>
      <c r="C23" s="60">
        <v>1</v>
      </c>
      <c r="D23" s="60">
        <v>3</v>
      </c>
      <c r="E23" s="60">
        <v>1</v>
      </c>
      <c r="F23" s="60">
        <v>1</v>
      </c>
      <c r="G23" s="60">
        <f t="shared" si="1"/>
        <v>2</v>
      </c>
    </row>
    <row r="24" spans="1:7" s="24" customFormat="1" ht="14.25" x14ac:dyDescent="0.45">
      <c r="A24" s="144" t="s">
        <v>436</v>
      </c>
      <c r="B24" s="60">
        <v>1</v>
      </c>
      <c r="C24" s="60">
        <v>1</v>
      </c>
      <c r="D24" s="60">
        <v>3</v>
      </c>
      <c r="E24" s="60">
        <v>1</v>
      </c>
      <c r="F24" s="60">
        <v>1</v>
      </c>
      <c r="G24" s="60">
        <f t="shared" si="1"/>
        <v>2</v>
      </c>
    </row>
    <row r="25" spans="1:7" s="24" customFormat="1" x14ac:dyDescent="0.25">
      <c r="A25" s="144" t="s">
        <v>437</v>
      </c>
      <c r="B25" s="60">
        <v>1</v>
      </c>
      <c r="C25" s="60">
        <v>1</v>
      </c>
      <c r="D25" s="60">
        <v>3</v>
      </c>
      <c r="E25" s="60">
        <v>1</v>
      </c>
      <c r="F25" s="60">
        <v>1</v>
      </c>
      <c r="G25" s="60">
        <f t="shared" si="1"/>
        <v>2</v>
      </c>
    </row>
    <row r="26" spans="1:7" s="24" customFormat="1" x14ac:dyDescent="0.25">
      <c r="A26" s="144" t="s">
        <v>438</v>
      </c>
      <c r="B26" s="60">
        <v>1</v>
      </c>
      <c r="C26" s="60">
        <v>1</v>
      </c>
      <c r="D26" s="60">
        <v>3</v>
      </c>
      <c r="E26" s="60">
        <v>1</v>
      </c>
      <c r="F26" s="60">
        <v>1</v>
      </c>
      <c r="G26" s="60">
        <f t="shared" si="1"/>
        <v>2</v>
      </c>
    </row>
    <row r="27" spans="1:7" s="24" customFormat="1" x14ac:dyDescent="0.25">
      <c r="A27" s="144" t="s">
        <v>439</v>
      </c>
      <c r="B27" s="60">
        <v>1</v>
      </c>
      <c r="C27" s="60">
        <v>1</v>
      </c>
      <c r="D27" s="60">
        <v>3</v>
      </c>
      <c r="E27" s="60">
        <v>1</v>
      </c>
      <c r="F27" s="60">
        <v>1</v>
      </c>
      <c r="G27" s="60">
        <f t="shared" si="1"/>
        <v>2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16</v>
      </c>
      <c r="C29" s="61">
        <f>GASTO_NE_T2+GASTO_E_T2</f>
        <v>16</v>
      </c>
      <c r="D29" s="61">
        <f>GASTO_NE_T3+GASTO_E_T3</f>
        <v>48</v>
      </c>
      <c r="E29" s="61">
        <f>GASTO_NE_T4+GASTO_E_T4</f>
        <v>16</v>
      </c>
      <c r="F29" s="61">
        <f>GASTO_NE_T5+GASTO_E_T5</f>
        <v>16</v>
      </c>
      <c r="G29" s="61">
        <f>GASTO_NE_T6+GASTO_E_T6</f>
        <v>32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8</v>
      </c>
      <c r="Q2" s="18">
        <f>GASTO_NE_T2</f>
        <v>8</v>
      </c>
      <c r="R2" s="18">
        <f>GASTO_NE_T3</f>
        <v>24</v>
      </c>
      <c r="S2" s="18">
        <f>GASTO_NE_T4</f>
        <v>8</v>
      </c>
      <c r="T2" s="18">
        <f>GASTO_NE_T5</f>
        <v>8</v>
      </c>
      <c r="U2" s="18">
        <f>GASTO_NE_T6</f>
        <v>16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8</v>
      </c>
      <c r="Q3" s="18">
        <f>GASTO_E_T2</f>
        <v>8</v>
      </c>
      <c r="R3" s="18">
        <f>GASTO_E_T3</f>
        <v>24</v>
      </c>
      <c r="S3" s="18">
        <f>GASTO_E_T4</f>
        <v>8</v>
      </c>
      <c r="T3" s="18">
        <f>GASTO_E_T5</f>
        <v>8</v>
      </c>
      <c r="U3" s="18">
        <f>GASTO_E_T6</f>
        <v>16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16</v>
      </c>
      <c r="Q4" s="18">
        <f>TOTAL_E_T2</f>
        <v>16</v>
      </c>
      <c r="R4" s="18">
        <f>TOTAL_E_T3</f>
        <v>48</v>
      </c>
      <c r="S4" s="18">
        <f>TOTAL_E_T4</f>
        <v>16</v>
      </c>
      <c r="T4" s="18">
        <f>TOTAL_E_T5</f>
        <v>16</v>
      </c>
      <c r="U4" s="18">
        <f>TOTAL_E_T6</f>
        <v>32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opLeftCell="A5" zoomScale="90" zoomScaleNormal="90" workbookViewId="0">
      <selection activeCell="G7" sqref="G7:G8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78" t="s">
        <v>3292</v>
      </c>
      <c r="B1" s="179"/>
      <c r="C1" s="179"/>
      <c r="D1" s="179"/>
      <c r="E1" s="179"/>
      <c r="F1" s="179"/>
      <c r="G1" s="179"/>
    </row>
    <row r="2" spans="1:7" ht="14.25" x14ac:dyDescent="0.45">
      <c r="A2" s="153" t="str">
        <f>ENTE_PUBLICO_A</f>
        <v>ORGANISMO, Gobierno del Estado de Aguascalientes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396</v>
      </c>
      <c r="B3" s="157"/>
      <c r="C3" s="157"/>
      <c r="D3" s="157"/>
      <c r="E3" s="157"/>
      <c r="F3" s="157"/>
      <c r="G3" s="158"/>
    </row>
    <row r="4" spans="1:7" x14ac:dyDescent="0.25">
      <c r="A4" s="156" t="s">
        <v>397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30 de marzo de 2017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57" t="s">
        <v>0</v>
      </c>
      <c r="B7" s="162" t="s">
        <v>279</v>
      </c>
      <c r="C7" s="163"/>
      <c r="D7" s="163"/>
      <c r="E7" s="163"/>
      <c r="F7" s="164"/>
      <c r="G7" s="174" t="s">
        <v>3289</v>
      </c>
    </row>
    <row r="8" spans="1:7" ht="30.75" customHeight="1" x14ac:dyDescent="0.25">
      <c r="A8" s="15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3"/>
    </row>
    <row r="9" spans="1:7" ht="14.25" x14ac:dyDescent="0.45">
      <c r="A9" s="52" t="s">
        <v>363</v>
      </c>
      <c r="B9" s="70">
        <f>SUM(B10,B19,B27,B37)</f>
        <v>28</v>
      </c>
      <c r="C9" s="70">
        <f t="shared" ref="C9:G9" si="0">SUM(C10,C19,C27,C37)</f>
        <v>28</v>
      </c>
      <c r="D9" s="70">
        <f t="shared" si="0"/>
        <v>84</v>
      </c>
      <c r="E9" s="70">
        <f t="shared" si="0"/>
        <v>28</v>
      </c>
      <c r="F9" s="70">
        <f t="shared" si="0"/>
        <v>28</v>
      </c>
      <c r="G9" s="70">
        <f t="shared" si="0"/>
        <v>56</v>
      </c>
    </row>
    <row r="10" spans="1:7" ht="14.25" x14ac:dyDescent="0.45">
      <c r="A10" s="53" t="s">
        <v>364</v>
      </c>
      <c r="B10" s="71">
        <f>SUM(B11:B18)</f>
        <v>8</v>
      </c>
      <c r="C10" s="71">
        <f t="shared" ref="C10:F10" si="1">SUM(C11:C18)</f>
        <v>8</v>
      </c>
      <c r="D10" s="71">
        <f t="shared" si="1"/>
        <v>24</v>
      </c>
      <c r="E10" s="71">
        <f t="shared" si="1"/>
        <v>8</v>
      </c>
      <c r="F10" s="71">
        <f t="shared" si="1"/>
        <v>8</v>
      </c>
      <c r="G10" s="71">
        <f>SUM(G11:G18)</f>
        <v>16</v>
      </c>
    </row>
    <row r="11" spans="1:7" x14ac:dyDescent="0.25">
      <c r="A11" s="63" t="s">
        <v>365</v>
      </c>
      <c r="B11" s="72">
        <v>1</v>
      </c>
      <c r="C11" s="72">
        <v>1</v>
      </c>
      <c r="D11" s="72">
        <v>3</v>
      </c>
      <c r="E11" s="72">
        <v>1</v>
      </c>
      <c r="F11" s="72">
        <v>1</v>
      </c>
      <c r="G11" s="72">
        <f>D11-E11</f>
        <v>2</v>
      </c>
    </row>
    <row r="12" spans="1:7" ht="14.25" x14ac:dyDescent="0.45">
      <c r="A12" s="63" t="s">
        <v>366</v>
      </c>
      <c r="B12" s="72">
        <v>1</v>
      </c>
      <c r="C12" s="72">
        <v>1</v>
      </c>
      <c r="D12" s="72">
        <v>3</v>
      </c>
      <c r="E12" s="72">
        <v>1</v>
      </c>
      <c r="F12" s="72">
        <v>1</v>
      </c>
      <c r="G12" s="72">
        <f t="shared" ref="G12:G18" si="2">D12-E12</f>
        <v>2</v>
      </c>
    </row>
    <row r="13" spans="1:7" x14ac:dyDescent="0.25">
      <c r="A13" s="63" t="s">
        <v>367</v>
      </c>
      <c r="B13" s="72">
        <v>1</v>
      </c>
      <c r="C13" s="72">
        <v>1</v>
      </c>
      <c r="D13" s="72">
        <v>3</v>
      </c>
      <c r="E13" s="72">
        <v>1</v>
      </c>
      <c r="F13" s="72">
        <v>1</v>
      </c>
      <c r="G13" s="72">
        <f t="shared" si="2"/>
        <v>2</v>
      </c>
    </row>
    <row r="14" spans="1:7" ht="14.25" x14ac:dyDescent="0.45">
      <c r="A14" s="63" t="s">
        <v>368</v>
      </c>
      <c r="B14" s="72">
        <v>1</v>
      </c>
      <c r="C14" s="72">
        <v>1</v>
      </c>
      <c r="D14" s="72">
        <v>3</v>
      </c>
      <c r="E14" s="72">
        <v>1</v>
      </c>
      <c r="F14" s="72">
        <v>1</v>
      </c>
      <c r="G14" s="72">
        <f t="shared" si="2"/>
        <v>2</v>
      </c>
    </row>
    <row r="15" spans="1:7" ht="14.25" x14ac:dyDescent="0.45">
      <c r="A15" s="63" t="s">
        <v>369</v>
      </c>
      <c r="B15" s="72">
        <v>1</v>
      </c>
      <c r="C15" s="72">
        <v>1</v>
      </c>
      <c r="D15" s="72">
        <v>3</v>
      </c>
      <c r="E15" s="72">
        <v>1</v>
      </c>
      <c r="F15" s="72">
        <v>1</v>
      </c>
      <c r="G15" s="72">
        <f t="shared" si="2"/>
        <v>2</v>
      </c>
    </row>
    <row r="16" spans="1:7" ht="14.25" x14ac:dyDescent="0.45">
      <c r="A16" s="63" t="s">
        <v>370</v>
      </c>
      <c r="B16" s="72">
        <v>1</v>
      </c>
      <c r="C16" s="72">
        <v>1</v>
      </c>
      <c r="D16" s="72">
        <v>3</v>
      </c>
      <c r="E16" s="72">
        <v>1</v>
      </c>
      <c r="F16" s="72">
        <v>1</v>
      </c>
      <c r="G16" s="72">
        <f t="shared" si="2"/>
        <v>2</v>
      </c>
    </row>
    <row r="17" spans="1:7" x14ac:dyDescent="0.25">
      <c r="A17" s="63" t="s">
        <v>371</v>
      </c>
      <c r="B17" s="72">
        <v>1</v>
      </c>
      <c r="C17" s="72">
        <v>1</v>
      </c>
      <c r="D17" s="72">
        <v>3</v>
      </c>
      <c r="E17" s="72">
        <v>1</v>
      </c>
      <c r="F17" s="72">
        <v>1</v>
      </c>
      <c r="G17" s="72">
        <f t="shared" si="2"/>
        <v>2</v>
      </c>
    </row>
    <row r="18" spans="1:7" ht="14.25" x14ac:dyDescent="0.45">
      <c r="A18" s="63" t="s">
        <v>372</v>
      </c>
      <c r="B18" s="72">
        <v>1</v>
      </c>
      <c r="C18" s="72">
        <v>1</v>
      </c>
      <c r="D18" s="72">
        <v>3</v>
      </c>
      <c r="E18" s="72">
        <v>1</v>
      </c>
      <c r="F18" s="72">
        <v>1</v>
      </c>
      <c r="G18" s="72">
        <f t="shared" si="2"/>
        <v>2</v>
      </c>
    </row>
    <row r="19" spans="1:7" ht="14.25" x14ac:dyDescent="0.45">
      <c r="A19" s="53" t="s">
        <v>373</v>
      </c>
      <c r="B19" s="71">
        <f>SUM(B20:B26)</f>
        <v>7</v>
      </c>
      <c r="C19" s="71">
        <f t="shared" ref="C19:F19" si="3">SUM(C20:C26)</f>
        <v>7</v>
      </c>
      <c r="D19" s="71">
        <f t="shared" si="3"/>
        <v>21</v>
      </c>
      <c r="E19" s="71">
        <f t="shared" si="3"/>
        <v>7</v>
      </c>
      <c r="F19" s="71">
        <f t="shared" si="3"/>
        <v>7</v>
      </c>
      <c r="G19" s="71">
        <f>SUM(G20:G26)</f>
        <v>14</v>
      </c>
    </row>
    <row r="20" spans="1:7" x14ac:dyDescent="0.25">
      <c r="A20" s="63" t="s">
        <v>374</v>
      </c>
      <c r="B20" s="71">
        <v>1</v>
      </c>
      <c r="C20" s="71">
        <v>1</v>
      </c>
      <c r="D20" s="71">
        <v>3</v>
      </c>
      <c r="E20" s="71">
        <v>1</v>
      </c>
      <c r="F20" s="71">
        <v>1</v>
      </c>
      <c r="G20" s="72">
        <f>D20-E20</f>
        <v>2</v>
      </c>
    </row>
    <row r="21" spans="1:7" ht="14.25" x14ac:dyDescent="0.45">
      <c r="A21" s="63" t="s">
        <v>375</v>
      </c>
      <c r="B21" s="71">
        <v>1</v>
      </c>
      <c r="C21" s="71">
        <v>1</v>
      </c>
      <c r="D21" s="71">
        <v>3</v>
      </c>
      <c r="E21" s="71">
        <v>1</v>
      </c>
      <c r="F21" s="71">
        <v>1</v>
      </c>
      <c r="G21" s="72">
        <f t="shared" ref="G21:G26" si="4">D21-E21</f>
        <v>2</v>
      </c>
    </row>
    <row r="22" spans="1:7" ht="14.25" x14ac:dyDescent="0.45">
      <c r="A22" s="63" t="s">
        <v>376</v>
      </c>
      <c r="B22" s="71">
        <v>1</v>
      </c>
      <c r="C22" s="71">
        <v>1</v>
      </c>
      <c r="D22" s="71">
        <v>3</v>
      </c>
      <c r="E22" s="71">
        <v>1</v>
      </c>
      <c r="F22" s="71">
        <v>1</v>
      </c>
      <c r="G22" s="72">
        <f t="shared" si="4"/>
        <v>2</v>
      </c>
    </row>
    <row r="23" spans="1:7" x14ac:dyDescent="0.25">
      <c r="A23" s="63" t="s">
        <v>377</v>
      </c>
      <c r="B23" s="71">
        <v>1</v>
      </c>
      <c r="C23" s="71">
        <v>1</v>
      </c>
      <c r="D23" s="71">
        <v>3</v>
      </c>
      <c r="E23" s="71">
        <v>1</v>
      </c>
      <c r="F23" s="71">
        <v>1</v>
      </c>
      <c r="G23" s="72">
        <f t="shared" si="4"/>
        <v>2</v>
      </c>
    </row>
    <row r="24" spans="1:7" x14ac:dyDescent="0.25">
      <c r="A24" s="63" t="s">
        <v>378</v>
      </c>
      <c r="B24" s="71">
        <v>1</v>
      </c>
      <c r="C24" s="71">
        <v>1</v>
      </c>
      <c r="D24" s="71">
        <v>3</v>
      </c>
      <c r="E24" s="71">
        <v>1</v>
      </c>
      <c r="F24" s="71">
        <v>1</v>
      </c>
      <c r="G24" s="72">
        <f t="shared" si="4"/>
        <v>2</v>
      </c>
    </row>
    <row r="25" spans="1:7" x14ac:dyDescent="0.25">
      <c r="A25" s="63" t="s">
        <v>379</v>
      </c>
      <c r="B25" s="71">
        <v>1</v>
      </c>
      <c r="C25" s="71">
        <v>1</v>
      </c>
      <c r="D25" s="71">
        <v>3</v>
      </c>
      <c r="E25" s="71">
        <v>1</v>
      </c>
      <c r="F25" s="71">
        <v>1</v>
      </c>
      <c r="G25" s="72">
        <f t="shared" si="4"/>
        <v>2</v>
      </c>
    </row>
    <row r="26" spans="1:7" ht="14.25" x14ac:dyDescent="0.45">
      <c r="A26" s="63" t="s">
        <v>380</v>
      </c>
      <c r="B26" s="71">
        <v>1</v>
      </c>
      <c r="C26" s="71">
        <v>1</v>
      </c>
      <c r="D26" s="71">
        <v>3</v>
      </c>
      <c r="E26" s="71">
        <v>1</v>
      </c>
      <c r="F26" s="71">
        <v>1</v>
      </c>
      <c r="G26" s="72">
        <f t="shared" si="4"/>
        <v>2</v>
      </c>
    </row>
    <row r="27" spans="1:7" x14ac:dyDescent="0.25">
      <c r="A27" s="53" t="s">
        <v>381</v>
      </c>
      <c r="B27" s="71">
        <f>SUM(B28:B36)</f>
        <v>9</v>
      </c>
      <c r="C27" s="71">
        <f t="shared" ref="C27:F27" si="5">SUM(C28:C36)</f>
        <v>9</v>
      </c>
      <c r="D27" s="71">
        <f t="shared" si="5"/>
        <v>27</v>
      </c>
      <c r="E27" s="71">
        <f t="shared" si="5"/>
        <v>9</v>
      </c>
      <c r="F27" s="71">
        <f t="shared" si="5"/>
        <v>9</v>
      </c>
      <c r="G27" s="71">
        <f>SUM(G28:G36)</f>
        <v>18</v>
      </c>
    </row>
    <row r="28" spans="1:7" x14ac:dyDescent="0.25">
      <c r="A28" s="69" t="s">
        <v>382</v>
      </c>
      <c r="B28" s="71">
        <v>1</v>
      </c>
      <c r="C28" s="71">
        <v>1</v>
      </c>
      <c r="D28" s="71">
        <v>3</v>
      </c>
      <c r="E28" s="71">
        <v>1</v>
      </c>
      <c r="F28" s="71">
        <v>1</v>
      </c>
      <c r="G28" s="72">
        <f>D28-E28</f>
        <v>2</v>
      </c>
    </row>
    <row r="29" spans="1:7" ht="14.25" x14ac:dyDescent="0.45">
      <c r="A29" s="63" t="s">
        <v>383</v>
      </c>
      <c r="B29" s="71">
        <v>1</v>
      </c>
      <c r="C29" s="71">
        <v>1</v>
      </c>
      <c r="D29" s="71">
        <v>3</v>
      </c>
      <c r="E29" s="71">
        <v>1</v>
      </c>
      <c r="F29" s="71">
        <v>1</v>
      </c>
      <c r="G29" s="72">
        <f t="shared" ref="G29:G36" si="6">D29-E29</f>
        <v>2</v>
      </c>
    </row>
    <row r="30" spans="1:7" x14ac:dyDescent="0.25">
      <c r="A30" s="63" t="s">
        <v>384</v>
      </c>
      <c r="B30" s="71">
        <v>1</v>
      </c>
      <c r="C30" s="71">
        <v>1</v>
      </c>
      <c r="D30" s="71">
        <v>3</v>
      </c>
      <c r="E30" s="71">
        <v>1</v>
      </c>
      <c r="F30" s="71">
        <v>1</v>
      </c>
      <c r="G30" s="72">
        <f t="shared" si="6"/>
        <v>2</v>
      </c>
    </row>
    <row r="31" spans="1:7" x14ac:dyDescent="0.25">
      <c r="A31" s="63" t="s">
        <v>385</v>
      </c>
      <c r="B31" s="71">
        <v>1</v>
      </c>
      <c r="C31" s="71">
        <v>1</v>
      </c>
      <c r="D31" s="71">
        <v>3</v>
      </c>
      <c r="E31" s="71">
        <v>1</v>
      </c>
      <c r="F31" s="71">
        <v>1</v>
      </c>
      <c r="G31" s="72">
        <f t="shared" si="6"/>
        <v>2</v>
      </c>
    </row>
    <row r="32" spans="1:7" x14ac:dyDescent="0.25">
      <c r="A32" s="63" t="s">
        <v>386</v>
      </c>
      <c r="B32" s="71">
        <v>1</v>
      </c>
      <c r="C32" s="71">
        <v>1</v>
      </c>
      <c r="D32" s="71">
        <v>3</v>
      </c>
      <c r="E32" s="71">
        <v>1</v>
      </c>
      <c r="F32" s="71">
        <v>1</v>
      </c>
      <c r="G32" s="72">
        <f t="shared" si="6"/>
        <v>2</v>
      </c>
    </row>
    <row r="33" spans="1:7" x14ac:dyDescent="0.25">
      <c r="A33" s="63" t="s">
        <v>387</v>
      </c>
      <c r="B33" s="71">
        <v>1</v>
      </c>
      <c r="C33" s="71">
        <v>1</v>
      </c>
      <c r="D33" s="71">
        <v>3</v>
      </c>
      <c r="E33" s="71">
        <v>1</v>
      </c>
      <c r="F33" s="71">
        <v>1</v>
      </c>
      <c r="G33" s="72">
        <f t="shared" si="6"/>
        <v>2</v>
      </c>
    </row>
    <row r="34" spans="1:7" x14ac:dyDescent="0.25">
      <c r="A34" s="63" t="s">
        <v>388</v>
      </c>
      <c r="B34" s="71">
        <v>1</v>
      </c>
      <c r="C34" s="71">
        <v>1</v>
      </c>
      <c r="D34" s="71">
        <v>3</v>
      </c>
      <c r="E34" s="71">
        <v>1</v>
      </c>
      <c r="F34" s="71">
        <v>1</v>
      </c>
      <c r="G34" s="72">
        <f t="shared" si="6"/>
        <v>2</v>
      </c>
    </row>
    <row r="35" spans="1:7" x14ac:dyDescent="0.25">
      <c r="A35" s="63" t="s">
        <v>389</v>
      </c>
      <c r="B35" s="71">
        <v>1</v>
      </c>
      <c r="C35" s="71">
        <v>1</v>
      </c>
      <c r="D35" s="71">
        <v>3</v>
      </c>
      <c r="E35" s="71">
        <v>1</v>
      </c>
      <c r="F35" s="71">
        <v>1</v>
      </c>
      <c r="G35" s="72">
        <f t="shared" si="6"/>
        <v>2</v>
      </c>
    </row>
    <row r="36" spans="1:7" x14ac:dyDescent="0.25">
      <c r="A36" s="63" t="s">
        <v>390</v>
      </c>
      <c r="B36" s="71">
        <v>1</v>
      </c>
      <c r="C36" s="71">
        <v>1</v>
      </c>
      <c r="D36" s="71">
        <v>3</v>
      </c>
      <c r="E36" s="71">
        <v>1</v>
      </c>
      <c r="F36" s="71">
        <v>1</v>
      </c>
      <c r="G36" s="72">
        <f t="shared" si="6"/>
        <v>2</v>
      </c>
    </row>
    <row r="37" spans="1:7" ht="30" x14ac:dyDescent="0.25">
      <c r="A37" s="64" t="s">
        <v>398</v>
      </c>
      <c r="B37" s="71">
        <f>SUM(B38:B41)</f>
        <v>4</v>
      </c>
      <c r="C37" s="71">
        <f t="shared" ref="C37:F37" si="7">SUM(C38:C41)</f>
        <v>4</v>
      </c>
      <c r="D37" s="71">
        <f t="shared" si="7"/>
        <v>12</v>
      </c>
      <c r="E37" s="71">
        <f t="shared" si="7"/>
        <v>4</v>
      </c>
      <c r="F37" s="71">
        <f t="shared" si="7"/>
        <v>4</v>
      </c>
      <c r="G37" s="71">
        <f>SUM(G38:G41)</f>
        <v>8</v>
      </c>
    </row>
    <row r="38" spans="1:7" x14ac:dyDescent="0.25">
      <c r="A38" s="69" t="s">
        <v>391</v>
      </c>
      <c r="B38" s="71">
        <v>1</v>
      </c>
      <c r="C38" s="71">
        <v>1</v>
      </c>
      <c r="D38" s="71">
        <v>3</v>
      </c>
      <c r="E38" s="71">
        <v>1</v>
      </c>
      <c r="F38" s="71">
        <v>1</v>
      </c>
      <c r="G38" s="72">
        <f>D38-E38</f>
        <v>2</v>
      </c>
    </row>
    <row r="39" spans="1:7" ht="30" x14ac:dyDescent="0.25">
      <c r="A39" s="69" t="s">
        <v>392</v>
      </c>
      <c r="B39" s="72">
        <v>1</v>
      </c>
      <c r="C39" s="72">
        <v>1</v>
      </c>
      <c r="D39" s="72">
        <v>3</v>
      </c>
      <c r="E39" s="72">
        <v>1</v>
      </c>
      <c r="F39" s="72">
        <v>1</v>
      </c>
      <c r="G39" s="72">
        <f t="shared" ref="G39:G41" si="8">D39-E39</f>
        <v>2</v>
      </c>
    </row>
    <row r="40" spans="1:7" x14ac:dyDescent="0.25">
      <c r="A40" s="69" t="s">
        <v>393</v>
      </c>
      <c r="B40" s="72">
        <v>1</v>
      </c>
      <c r="C40" s="72">
        <v>1</v>
      </c>
      <c r="D40" s="72">
        <v>3</v>
      </c>
      <c r="E40" s="72">
        <v>1</v>
      </c>
      <c r="F40" s="72">
        <v>1</v>
      </c>
      <c r="G40" s="72">
        <f t="shared" si="8"/>
        <v>2</v>
      </c>
    </row>
    <row r="41" spans="1:7" x14ac:dyDescent="0.25">
      <c r="A41" s="69" t="s">
        <v>394</v>
      </c>
      <c r="B41" s="72">
        <v>1</v>
      </c>
      <c r="C41" s="72">
        <v>1</v>
      </c>
      <c r="D41" s="72">
        <v>3</v>
      </c>
      <c r="E41" s="72">
        <v>1</v>
      </c>
      <c r="F41" s="72">
        <v>1</v>
      </c>
      <c r="G41" s="72">
        <f t="shared" si="8"/>
        <v>2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28</v>
      </c>
      <c r="C43" s="73">
        <f t="shared" ref="C43:G43" si="9">SUM(C44,C53,C61,C71)</f>
        <v>28</v>
      </c>
      <c r="D43" s="73">
        <f t="shared" si="9"/>
        <v>84</v>
      </c>
      <c r="E43" s="73">
        <f t="shared" si="9"/>
        <v>28</v>
      </c>
      <c r="F43" s="73">
        <f t="shared" si="9"/>
        <v>28</v>
      </c>
      <c r="G43" s="73">
        <f t="shared" si="9"/>
        <v>56</v>
      </c>
    </row>
    <row r="44" spans="1:7" x14ac:dyDescent="0.25">
      <c r="A44" s="53" t="s">
        <v>430</v>
      </c>
      <c r="B44" s="72">
        <f>SUM(B45:B52)</f>
        <v>8</v>
      </c>
      <c r="C44" s="72">
        <f t="shared" ref="C44:G44" si="10">SUM(C45:C52)</f>
        <v>8</v>
      </c>
      <c r="D44" s="72">
        <f t="shared" si="10"/>
        <v>24</v>
      </c>
      <c r="E44" s="72">
        <f t="shared" si="10"/>
        <v>8</v>
      </c>
      <c r="F44" s="72">
        <f t="shared" si="10"/>
        <v>8</v>
      </c>
      <c r="G44" s="72">
        <f t="shared" si="10"/>
        <v>16</v>
      </c>
    </row>
    <row r="45" spans="1:7" x14ac:dyDescent="0.25">
      <c r="A45" s="69" t="s">
        <v>365</v>
      </c>
      <c r="B45" s="72">
        <v>1</v>
      </c>
      <c r="C45" s="72">
        <v>1</v>
      </c>
      <c r="D45" s="72">
        <v>3</v>
      </c>
      <c r="E45" s="72">
        <v>1</v>
      </c>
      <c r="F45" s="72">
        <v>1</v>
      </c>
      <c r="G45" s="72">
        <f>D45-E45</f>
        <v>2</v>
      </c>
    </row>
    <row r="46" spans="1:7" x14ac:dyDescent="0.25">
      <c r="A46" s="69" t="s">
        <v>366</v>
      </c>
      <c r="B46" s="72">
        <v>1</v>
      </c>
      <c r="C46" s="72">
        <v>1</v>
      </c>
      <c r="D46" s="72">
        <v>3</v>
      </c>
      <c r="E46" s="72">
        <v>1</v>
      </c>
      <c r="F46" s="72">
        <v>1</v>
      </c>
      <c r="G46" s="72">
        <f t="shared" ref="G46:G52" si="11">D46-E46</f>
        <v>2</v>
      </c>
    </row>
    <row r="47" spans="1:7" x14ac:dyDescent="0.25">
      <c r="A47" s="69" t="s">
        <v>367</v>
      </c>
      <c r="B47" s="72">
        <v>1</v>
      </c>
      <c r="C47" s="72">
        <v>1</v>
      </c>
      <c r="D47" s="72">
        <v>3</v>
      </c>
      <c r="E47" s="72">
        <v>1</v>
      </c>
      <c r="F47" s="72">
        <v>1</v>
      </c>
      <c r="G47" s="72">
        <f t="shared" si="11"/>
        <v>2</v>
      </c>
    </row>
    <row r="48" spans="1:7" x14ac:dyDescent="0.25">
      <c r="A48" s="69" t="s">
        <v>368</v>
      </c>
      <c r="B48" s="72">
        <v>1</v>
      </c>
      <c r="C48" s="72">
        <v>1</v>
      </c>
      <c r="D48" s="72">
        <v>3</v>
      </c>
      <c r="E48" s="72">
        <v>1</v>
      </c>
      <c r="F48" s="72">
        <v>1</v>
      </c>
      <c r="G48" s="72">
        <f t="shared" si="11"/>
        <v>2</v>
      </c>
    </row>
    <row r="49" spans="1:7" x14ac:dyDescent="0.25">
      <c r="A49" s="69" t="s">
        <v>369</v>
      </c>
      <c r="B49" s="72">
        <v>1</v>
      </c>
      <c r="C49" s="72">
        <v>1</v>
      </c>
      <c r="D49" s="72">
        <v>3</v>
      </c>
      <c r="E49" s="72">
        <v>1</v>
      </c>
      <c r="F49" s="72">
        <v>1</v>
      </c>
      <c r="G49" s="72">
        <f t="shared" si="11"/>
        <v>2</v>
      </c>
    </row>
    <row r="50" spans="1:7" x14ac:dyDescent="0.25">
      <c r="A50" s="69" t="s">
        <v>370</v>
      </c>
      <c r="B50" s="72">
        <v>1</v>
      </c>
      <c r="C50" s="72">
        <v>1</v>
      </c>
      <c r="D50" s="72">
        <v>3</v>
      </c>
      <c r="E50" s="72">
        <v>1</v>
      </c>
      <c r="F50" s="72">
        <v>1</v>
      </c>
      <c r="G50" s="72">
        <f t="shared" si="11"/>
        <v>2</v>
      </c>
    </row>
    <row r="51" spans="1:7" x14ac:dyDescent="0.25">
      <c r="A51" s="69" t="s">
        <v>371</v>
      </c>
      <c r="B51" s="72">
        <v>1</v>
      </c>
      <c r="C51" s="72">
        <v>1</v>
      </c>
      <c r="D51" s="72">
        <v>3</v>
      </c>
      <c r="E51" s="72">
        <v>1</v>
      </c>
      <c r="F51" s="72">
        <v>1</v>
      </c>
      <c r="G51" s="72">
        <f t="shared" si="11"/>
        <v>2</v>
      </c>
    </row>
    <row r="52" spans="1:7" x14ac:dyDescent="0.25">
      <c r="A52" s="69" t="s">
        <v>372</v>
      </c>
      <c r="B52" s="72">
        <v>1</v>
      </c>
      <c r="C52" s="72">
        <v>1</v>
      </c>
      <c r="D52" s="72">
        <v>3</v>
      </c>
      <c r="E52" s="72">
        <v>1</v>
      </c>
      <c r="F52" s="72">
        <v>1</v>
      </c>
      <c r="G52" s="72">
        <f t="shared" si="11"/>
        <v>2</v>
      </c>
    </row>
    <row r="53" spans="1:7" x14ac:dyDescent="0.25">
      <c r="A53" s="53" t="s">
        <v>373</v>
      </c>
      <c r="B53" s="71">
        <f>SUM(B54:B60)</f>
        <v>7</v>
      </c>
      <c r="C53" s="71">
        <f t="shared" ref="C53:G53" si="12">SUM(C54:C60)</f>
        <v>7</v>
      </c>
      <c r="D53" s="71">
        <f t="shared" si="12"/>
        <v>21</v>
      </c>
      <c r="E53" s="71">
        <f t="shared" si="12"/>
        <v>7</v>
      </c>
      <c r="F53" s="71">
        <f t="shared" si="12"/>
        <v>7</v>
      </c>
      <c r="G53" s="71">
        <f t="shared" si="12"/>
        <v>14</v>
      </c>
    </row>
    <row r="54" spans="1:7" x14ac:dyDescent="0.25">
      <c r="A54" s="69" t="s">
        <v>374</v>
      </c>
      <c r="B54" s="71">
        <v>1</v>
      </c>
      <c r="C54" s="71">
        <v>1</v>
      </c>
      <c r="D54" s="71">
        <v>3</v>
      </c>
      <c r="E54" s="71">
        <v>1</v>
      </c>
      <c r="F54" s="71">
        <v>1</v>
      </c>
      <c r="G54" s="72">
        <f>D54-E54</f>
        <v>2</v>
      </c>
    </row>
    <row r="55" spans="1:7" x14ac:dyDescent="0.25">
      <c r="A55" s="69" t="s">
        <v>375</v>
      </c>
      <c r="B55" s="71">
        <v>1</v>
      </c>
      <c r="C55" s="71">
        <v>1</v>
      </c>
      <c r="D55" s="71">
        <v>3</v>
      </c>
      <c r="E55" s="71">
        <v>1</v>
      </c>
      <c r="F55" s="71">
        <v>1</v>
      </c>
      <c r="G55" s="72">
        <f t="shared" ref="G55:G60" si="13">D55-E55</f>
        <v>2</v>
      </c>
    </row>
    <row r="56" spans="1:7" x14ac:dyDescent="0.25">
      <c r="A56" s="69" t="s">
        <v>376</v>
      </c>
      <c r="B56" s="71">
        <v>1</v>
      </c>
      <c r="C56" s="71">
        <v>1</v>
      </c>
      <c r="D56" s="71">
        <v>3</v>
      </c>
      <c r="E56" s="71">
        <v>1</v>
      </c>
      <c r="F56" s="71">
        <v>1</v>
      </c>
      <c r="G56" s="72">
        <f t="shared" si="13"/>
        <v>2</v>
      </c>
    </row>
    <row r="57" spans="1:7" x14ac:dyDescent="0.25">
      <c r="A57" s="48" t="s">
        <v>377</v>
      </c>
      <c r="B57" s="71">
        <v>1</v>
      </c>
      <c r="C57" s="71">
        <v>1</v>
      </c>
      <c r="D57" s="71">
        <v>3</v>
      </c>
      <c r="E57" s="71">
        <v>1</v>
      </c>
      <c r="F57" s="71">
        <v>1</v>
      </c>
      <c r="G57" s="72">
        <f t="shared" si="13"/>
        <v>2</v>
      </c>
    </row>
    <row r="58" spans="1:7" x14ac:dyDescent="0.25">
      <c r="A58" s="69" t="s">
        <v>378</v>
      </c>
      <c r="B58" s="71">
        <v>1</v>
      </c>
      <c r="C58" s="71">
        <v>1</v>
      </c>
      <c r="D58" s="71">
        <v>3</v>
      </c>
      <c r="E58" s="71">
        <v>1</v>
      </c>
      <c r="F58" s="71">
        <v>1</v>
      </c>
      <c r="G58" s="72">
        <f t="shared" si="13"/>
        <v>2</v>
      </c>
    </row>
    <row r="59" spans="1:7" x14ac:dyDescent="0.25">
      <c r="A59" s="69" t="s">
        <v>379</v>
      </c>
      <c r="B59" s="71">
        <v>1</v>
      </c>
      <c r="C59" s="71">
        <v>1</v>
      </c>
      <c r="D59" s="71">
        <v>3</v>
      </c>
      <c r="E59" s="71">
        <v>1</v>
      </c>
      <c r="F59" s="71">
        <v>1</v>
      </c>
      <c r="G59" s="72">
        <f t="shared" si="13"/>
        <v>2</v>
      </c>
    </row>
    <row r="60" spans="1:7" x14ac:dyDescent="0.25">
      <c r="A60" s="69" t="s">
        <v>380</v>
      </c>
      <c r="B60" s="71">
        <v>1</v>
      </c>
      <c r="C60" s="71">
        <v>1</v>
      </c>
      <c r="D60" s="71">
        <v>3</v>
      </c>
      <c r="E60" s="71">
        <v>1</v>
      </c>
      <c r="F60" s="71">
        <v>1</v>
      </c>
      <c r="G60" s="72">
        <f t="shared" si="13"/>
        <v>2</v>
      </c>
    </row>
    <row r="61" spans="1:7" x14ac:dyDescent="0.25">
      <c r="A61" s="53" t="s">
        <v>381</v>
      </c>
      <c r="B61" s="71">
        <f>SUM(B62:B70)</f>
        <v>9</v>
      </c>
      <c r="C61" s="71">
        <f t="shared" ref="C61:G61" si="14">SUM(C62:C70)</f>
        <v>9</v>
      </c>
      <c r="D61" s="71">
        <f t="shared" si="14"/>
        <v>27</v>
      </c>
      <c r="E61" s="71">
        <f t="shared" si="14"/>
        <v>9</v>
      </c>
      <c r="F61" s="71">
        <f t="shared" si="14"/>
        <v>9</v>
      </c>
      <c r="G61" s="71">
        <f t="shared" si="14"/>
        <v>18</v>
      </c>
    </row>
    <row r="62" spans="1:7" x14ac:dyDescent="0.25">
      <c r="A62" s="69" t="s">
        <v>382</v>
      </c>
      <c r="B62" s="71">
        <v>1</v>
      </c>
      <c r="C62" s="71">
        <v>1</v>
      </c>
      <c r="D62" s="71">
        <v>3</v>
      </c>
      <c r="E62" s="71">
        <v>1</v>
      </c>
      <c r="F62" s="71">
        <v>1</v>
      </c>
      <c r="G62" s="72">
        <f>D62-E62</f>
        <v>2</v>
      </c>
    </row>
    <row r="63" spans="1:7" x14ac:dyDescent="0.25">
      <c r="A63" s="69" t="s">
        <v>383</v>
      </c>
      <c r="B63" s="71">
        <v>1</v>
      </c>
      <c r="C63" s="71">
        <v>1</v>
      </c>
      <c r="D63" s="71">
        <v>3</v>
      </c>
      <c r="E63" s="71">
        <v>1</v>
      </c>
      <c r="F63" s="71">
        <v>1</v>
      </c>
      <c r="G63" s="72">
        <f t="shared" ref="G63:G70" si="15">D63-E63</f>
        <v>2</v>
      </c>
    </row>
    <row r="64" spans="1:7" x14ac:dyDescent="0.25">
      <c r="A64" s="69" t="s">
        <v>384</v>
      </c>
      <c r="B64" s="71">
        <v>1</v>
      </c>
      <c r="C64" s="71">
        <v>1</v>
      </c>
      <c r="D64" s="71">
        <v>3</v>
      </c>
      <c r="E64" s="71">
        <v>1</v>
      </c>
      <c r="F64" s="71">
        <v>1</v>
      </c>
      <c r="G64" s="72">
        <f t="shared" si="15"/>
        <v>2</v>
      </c>
    </row>
    <row r="65" spans="1:8" x14ac:dyDescent="0.25">
      <c r="A65" s="69" t="s">
        <v>385</v>
      </c>
      <c r="B65" s="71">
        <v>1</v>
      </c>
      <c r="C65" s="71">
        <v>1</v>
      </c>
      <c r="D65" s="71">
        <v>3</v>
      </c>
      <c r="E65" s="71">
        <v>1</v>
      </c>
      <c r="F65" s="71">
        <v>1</v>
      </c>
      <c r="G65" s="72">
        <f t="shared" si="15"/>
        <v>2</v>
      </c>
    </row>
    <row r="66" spans="1:8" x14ac:dyDescent="0.25">
      <c r="A66" s="69" t="s">
        <v>386</v>
      </c>
      <c r="B66" s="71">
        <v>1</v>
      </c>
      <c r="C66" s="71">
        <v>1</v>
      </c>
      <c r="D66" s="71">
        <v>3</v>
      </c>
      <c r="E66" s="71">
        <v>1</v>
      </c>
      <c r="F66" s="71">
        <v>1</v>
      </c>
      <c r="G66" s="72">
        <f t="shared" si="15"/>
        <v>2</v>
      </c>
    </row>
    <row r="67" spans="1:8" x14ac:dyDescent="0.25">
      <c r="A67" s="69" t="s">
        <v>387</v>
      </c>
      <c r="B67" s="71">
        <v>1</v>
      </c>
      <c r="C67" s="71">
        <v>1</v>
      </c>
      <c r="D67" s="71">
        <v>3</v>
      </c>
      <c r="E67" s="71">
        <v>1</v>
      </c>
      <c r="F67" s="71">
        <v>1</v>
      </c>
      <c r="G67" s="72">
        <f t="shared" si="15"/>
        <v>2</v>
      </c>
    </row>
    <row r="68" spans="1:8" x14ac:dyDescent="0.25">
      <c r="A68" s="69" t="s">
        <v>388</v>
      </c>
      <c r="B68" s="71">
        <v>1</v>
      </c>
      <c r="C68" s="71">
        <v>1</v>
      </c>
      <c r="D68" s="71">
        <v>3</v>
      </c>
      <c r="E68" s="71">
        <v>1</v>
      </c>
      <c r="F68" s="71">
        <v>1</v>
      </c>
      <c r="G68" s="72">
        <f t="shared" si="15"/>
        <v>2</v>
      </c>
    </row>
    <row r="69" spans="1:8" x14ac:dyDescent="0.25">
      <c r="A69" s="69" t="s">
        <v>389</v>
      </c>
      <c r="B69" s="71">
        <v>1</v>
      </c>
      <c r="C69" s="71">
        <v>1</v>
      </c>
      <c r="D69" s="71">
        <v>3</v>
      </c>
      <c r="E69" s="71">
        <v>1</v>
      </c>
      <c r="F69" s="71">
        <v>1</v>
      </c>
      <c r="G69" s="72">
        <f t="shared" si="15"/>
        <v>2</v>
      </c>
    </row>
    <row r="70" spans="1:8" x14ac:dyDescent="0.25">
      <c r="A70" s="69" t="s">
        <v>390</v>
      </c>
      <c r="B70" s="71">
        <v>1</v>
      </c>
      <c r="C70" s="71">
        <v>1</v>
      </c>
      <c r="D70" s="71">
        <v>3</v>
      </c>
      <c r="E70" s="71">
        <v>1</v>
      </c>
      <c r="F70" s="71">
        <v>1</v>
      </c>
      <c r="G70" s="72">
        <f t="shared" si="15"/>
        <v>2</v>
      </c>
    </row>
    <row r="71" spans="1:8" x14ac:dyDescent="0.25">
      <c r="A71" s="64" t="s">
        <v>3302</v>
      </c>
      <c r="B71" s="74">
        <f>SUM(B72:B75)</f>
        <v>4</v>
      </c>
      <c r="C71" s="74">
        <f t="shared" ref="C71:F71" si="16">SUM(C72:C75)</f>
        <v>4</v>
      </c>
      <c r="D71" s="74">
        <f t="shared" si="16"/>
        <v>12</v>
      </c>
      <c r="E71" s="74">
        <f t="shared" si="16"/>
        <v>4</v>
      </c>
      <c r="F71" s="74">
        <f t="shared" si="16"/>
        <v>4</v>
      </c>
      <c r="G71" s="74">
        <f>SUM(G72:G75)</f>
        <v>8</v>
      </c>
    </row>
    <row r="72" spans="1:8" x14ac:dyDescent="0.25">
      <c r="A72" s="69" t="s">
        <v>391</v>
      </c>
      <c r="B72" s="71">
        <v>1</v>
      </c>
      <c r="C72" s="71">
        <v>1</v>
      </c>
      <c r="D72" s="71">
        <v>3</v>
      </c>
      <c r="E72" s="71">
        <v>1</v>
      </c>
      <c r="F72" s="71">
        <v>1</v>
      </c>
      <c r="G72" s="72">
        <f>D72-E72</f>
        <v>2</v>
      </c>
    </row>
    <row r="73" spans="1:8" ht="30" x14ac:dyDescent="0.25">
      <c r="A73" s="69" t="s">
        <v>392</v>
      </c>
      <c r="B73" s="71">
        <v>1</v>
      </c>
      <c r="C73" s="71">
        <v>1</v>
      </c>
      <c r="D73" s="71">
        <v>3</v>
      </c>
      <c r="E73" s="71">
        <v>1</v>
      </c>
      <c r="F73" s="71">
        <v>1</v>
      </c>
      <c r="G73" s="72">
        <f t="shared" ref="G73:G75" si="17">D73-E73</f>
        <v>2</v>
      </c>
    </row>
    <row r="74" spans="1:8" x14ac:dyDescent="0.25">
      <c r="A74" s="69" t="s">
        <v>393</v>
      </c>
      <c r="B74" s="71">
        <v>1</v>
      </c>
      <c r="C74" s="71">
        <v>1</v>
      </c>
      <c r="D74" s="71">
        <v>3</v>
      </c>
      <c r="E74" s="71">
        <v>1</v>
      </c>
      <c r="F74" s="71">
        <v>1</v>
      </c>
      <c r="G74" s="72">
        <f t="shared" si="17"/>
        <v>2</v>
      </c>
    </row>
    <row r="75" spans="1:8" x14ac:dyDescent="0.25">
      <c r="A75" s="69" t="s">
        <v>394</v>
      </c>
      <c r="B75" s="71">
        <v>1</v>
      </c>
      <c r="C75" s="71">
        <v>1</v>
      </c>
      <c r="D75" s="71">
        <v>3</v>
      </c>
      <c r="E75" s="71">
        <v>1</v>
      </c>
      <c r="F75" s="71">
        <v>1</v>
      </c>
      <c r="G75" s="72">
        <f t="shared" si="17"/>
        <v>2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56</v>
      </c>
      <c r="C77" s="73">
        <f t="shared" ref="C77:F77" si="18">C43+C9</f>
        <v>56</v>
      </c>
      <c r="D77" s="73">
        <f t="shared" si="18"/>
        <v>168</v>
      </c>
      <c r="E77" s="73">
        <f t="shared" si="18"/>
        <v>56</v>
      </c>
      <c r="F77" s="73">
        <f t="shared" si="18"/>
        <v>56</v>
      </c>
      <c r="G77" s="73">
        <f>G43+G9</f>
        <v>112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28</v>
      </c>
      <c r="Q2" s="18">
        <f>'Formato 6 c)'!C9</f>
        <v>28</v>
      </c>
      <c r="R2" s="18">
        <f>'Formato 6 c)'!D9</f>
        <v>84</v>
      </c>
      <c r="S2" s="18">
        <f>'Formato 6 c)'!E9</f>
        <v>28</v>
      </c>
      <c r="T2" s="18">
        <f>'Formato 6 c)'!F9</f>
        <v>28</v>
      </c>
      <c r="U2" s="18">
        <f>'Formato 6 c)'!G9</f>
        <v>56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8</v>
      </c>
      <c r="Q3" s="18">
        <f>'Formato 6 c)'!C10</f>
        <v>8</v>
      </c>
      <c r="R3" s="18">
        <f>'Formato 6 c)'!D10</f>
        <v>24</v>
      </c>
      <c r="S3" s="18">
        <f>'Formato 6 c)'!E10</f>
        <v>8</v>
      </c>
      <c r="T3" s="18">
        <f>'Formato 6 c)'!F10</f>
        <v>8</v>
      </c>
      <c r="U3" s="18">
        <f>'Formato 6 c)'!G10</f>
        <v>16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1</v>
      </c>
      <c r="Q4" s="18">
        <f>'Formato 6 c)'!C11</f>
        <v>1</v>
      </c>
      <c r="R4" s="18">
        <f>'Formato 6 c)'!D11</f>
        <v>3</v>
      </c>
      <c r="S4" s="18">
        <f>'Formato 6 c)'!E11</f>
        <v>1</v>
      </c>
      <c r="T4" s="18">
        <f>'Formato 6 c)'!F11</f>
        <v>1</v>
      </c>
      <c r="U4" s="18">
        <f>'Formato 6 c)'!G11</f>
        <v>2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1</v>
      </c>
      <c r="Q5" s="18">
        <f>'Formato 6 c)'!C12</f>
        <v>1</v>
      </c>
      <c r="R5" s="18">
        <f>'Formato 6 c)'!D12</f>
        <v>3</v>
      </c>
      <c r="S5" s="18">
        <f>'Formato 6 c)'!E12</f>
        <v>1</v>
      </c>
      <c r="T5" s="18">
        <f>'Formato 6 c)'!F12</f>
        <v>1</v>
      </c>
      <c r="U5" s="18">
        <f>'Formato 6 c)'!G12</f>
        <v>2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1</v>
      </c>
      <c r="Q6" s="18">
        <f>'Formato 6 c)'!C13</f>
        <v>1</v>
      </c>
      <c r="R6" s="18">
        <f>'Formato 6 c)'!D13</f>
        <v>3</v>
      </c>
      <c r="S6" s="18">
        <f>'Formato 6 c)'!E13</f>
        <v>1</v>
      </c>
      <c r="T6" s="18">
        <f>'Formato 6 c)'!F13</f>
        <v>1</v>
      </c>
      <c r="U6" s="18">
        <f>'Formato 6 c)'!G13</f>
        <v>2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1</v>
      </c>
      <c r="Q7" s="18">
        <f>'Formato 6 c)'!C14</f>
        <v>1</v>
      </c>
      <c r="R7" s="18">
        <f>'Formato 6 c)'!D14</f>
        <v>3</v>
      </c>
      <c r="S7" s="18">
        <f>'Formato 6 c)'!E14</f>
        <v>1</v>
      </c>
      <c r="T7" s="18">
        <f>'Formato 6 c)'!F14</f>
        <v>1</v>
      </c>
      <c r="U7" s="18">
        <f>'Formato 6 c)'!G14</f>
        <v>2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1</v>
      </c>
      <c r="Q8" s="18">
        <f>'Formato 6 c)'!C15</f>
        <v>1</v>
      </c>
      <c r="R8" s="18">
        <f>'Formato 6 c)'!D15</f>
        <v>3</v>
      </c>
      <c r="S8" s="18">
        <f>'Formato 6 c)'!E15</f>
        <v>1</v>
      </c>
      <c r="T8" s="18">
        <f>'Formato 6 c)'!F15</f>
        <v>1</v>
      </c>
      <c r="U8" s="18">
        <f>'Formato 6 c)'!G15</f>
        <v>2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1</v>
      </c>
      <c r="Q9" s="18">
        <f>'Formato 6 c)'!C16</f>
        <v>1</v>
      </c>
      <c r="R9" s="18">
        <f>'Formato 6 c)'!D16</f>
        <v>3</v>
      </c>
      <c r="S9" s="18">
        <f>'Formato 6 c)'!E16</f>
        <v>1</v>
      </c>
      <c r="T9" s="18">
        <f>'Formato 6 c)'!F16</f>
        <v>1</v>
      </c>
      <c r="U9" s="18">
        <f>'Formato 6 c)'!G16</f>
        <v>2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1</v>
      </c>
      <c r="Q10" s="18">
        <f>'Formato 6 c)'!C17</f>
        <v>1</v>
      </c>
      <c r="R10" s="18">
        <f>'Formato 6 c)'!D17</f>
        <v>3</v>
      </c>
      <c r="S10" s="18">
        <f>'Formato 6 c)'!E17</f>
        <v>1</v>
      </c>
      <c r="T10" s="18">
        <f>'Formato 6 c)'!F17</f>
        <v>1</v>
      </c>
      <c r="U10" s="18">
        <f>'Formato 6 c)'!G17</f>
        <v>2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1</v>
      </c>
      <c r="Q11" s="18">
        <f>'Formato 6 c)'!C18</f>
        <v>1</v>
      </c>
      <c r="R11" s="18">
        <f>'Formato 6 c)'!D18</f>
        <v>3</v>
      </c>
      <c r="S11" s="18">
        <f>'Formato 6 c)'!E18</f>
        <v>1</v>
      </c>
      <c r="T11" s="18">
        <f>'Formato 6 c)'!F18</f>
        <v>1</v>
      </c>
      <c r="U11" s="18">
        <f>'Formato 6 c)'!G18</f>
        <v>2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7</v>
      </c>
      <c r="Q12" s="18">
        <f>'Formato 6 c)'!C19</f>
        <v>7</v>
      </c>
      <c r="R12" s="18">
        <f>'Formato 6 c)'!D19</f>
        <v>21</v>
      </c>
      <c r="S12" s="18">
        <f>'Formato 6 c)'!E19</f>
        <v>7</v>
      </c>
      <c r="T12" s="18">
        <f>'Formato 6 c)'!F19</f>
        <v>7</v>
      </c>
      <c r="U12" s="18">
        <f>'Formato 6 c)'!G19</f>
        <v>14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1</v>
      </c>
      <c r="Q13" s="18">
        <f>'Formato 6 c)'!C20</f>
        <v>1</v>
      </c>
      <c r="R13" s="18">
        <f>'Formato 6 c)'!D20</f>
        <v>3</v>
      </c>
      <c r="S13" s="18">
        <f>'Formato 6 c)'!E20</f>
        <v>1</v>
      </c>
      <c r="T13" s="18">
        <f>'Formato 6 c)'!F20</f>
        <v>1</v>
      </c>
      <c r="U13" s="18">
        <f>'Formato 6 c)'!G20</f>
        <v>2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</v>
      </c>
      <c r="Q14" s="18">
        <f>'Formato 6 c)'!C21</f>
        <v>1</v>
      </c>
      <c r="R14" s="18">
        <f>'Formato 6 c)'!D21</f>
        <v>3</v>
      </c>
      <c r="S14" s="18">
        <f>'Formato 6 c)'!E21</f>
        <v>1</v>
      </c>
      <c r="T14" s="18">
        <f>'Formato 6 c)'!F21</f>
        <v>1</v>
      </c>
      <c r="U14" s="18">
        <f>'Formato 6 c)'!G21</f>
        <v>2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1</v>
      </c>
      <c r="Q15" s="18">
        <f>'Formato 6 c)'!C22</f>
        <v>1</v>
      </c>
      <c r="R15" s="18">
        <f>'Formato 6 c)'!D22</f>
        <v>3</v>
      </c>
      <c r="S15" s="18">
        <f>'Formato 6 c)'!E22</f>
        <v>1</v>
      </c>
      <c r="T15" s="18">
        <f>'Formato 6 c)'!F22</f>
        <v>1</v>
      </c>
      <c r="U15" s="18">
        <f>'Formato 6 c)'!G22</f>
        <v>2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1</v>
      </c>
      <c r="Q16" s="18">
        <f>'Formato 6 c)'!C23</f>
        <v>1</v>
      </c>
      <c r="R16" s="18">
        <f>'Formato 6 c)'!D23</f>
        <v>3</v>
      </c>
      <c r="S16" s="18">
        <f>'Formato 6 c)'!E23</f>
        <v>1</v>
      </c>
      <c r="T16" s="18">
        <f>'Formato 6 c)'!F23</f>
        <v>1</v>
      </c>
      <c r="U16" s="18">
        <f>'Formato 6 c)'!G23</f>
        <v>2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1</v>
      </c>
      <c r="Q17" s="18">
        <f>'Formato 6 c)'!C24</f>
        <v>1</v>
      </c>
      <c r="R17" s="18">
        <f>'Formato 6 c)'!D24</f>
        <v>3</v>
      </c>
      <c r="S17" s="18">
        <f>'Formato 6 c)'!E24</f>
        <v>1</v>
      </c>
      <c r="T17" s="18">
        <f>'Formato 6 c)'!F24</f>
        <v>1</v>
      </c>
      <c r="U17" s="18">
        <f>'Formato 6 c)'!G24</f>
        <v>2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1</v>
      </c>
      <c r="Q18" s="18">
        <f>'Formato 6 c)'!C25</f>
        <v>1</v>
      </c>
      <c r="R18" s="18">
        <f>'Formato 6 c)'!D25</f>
        <v>3</v>
      </c>
      <c r="S18" s="18">
        <f>'Formato 6 c)'!E25</f>
        <v>1</v>
      </c>
      <c r="T18" s="18">
        <f>'Formato 6 c)'!F25</f>
        <v>1</v>
      </c>
      <c r="U18" s="18">
        <f>'Formato 6 c)'!G25</f>
        <v>2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1</v>
      </c>
      <c r="Q19" s="18">
        <f>'Formato 6 c)'!C26</f>
        <v>1</v>
      </c>
      <c r="R19" s="18">
        <f>'Formato 6 c)'!D26</f>
        <v>3</v>
      </c>
      <c r="S19" s="18">
        <f>'Formato 6 c)'!E26</f>
        <v>1</v>
      </c>
      <c r="T19" s="18">
        <f>'Formato 6 c)'!F26</f>
        <v>1</v>
      </c>
      <c r="U19" s="18">
        <f>'Formato 6 c)'!G26</f>
        <v>2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9</v>
      </c>
      <c r="Q20" s="18">
        <f>'Formato 6 c)'!C27</f>
        <v>9</v>
      </c>
      <c r="R20" s="18">
        <f>'Formato 6 c)'!D27</f>
        <v>27</v>
      </c>
      <c r="S20" s="18">
        <f>'Formato 6 c)'!E27</f>
        <v>9</v>
      </c>
      <c r="T20" s="18">
        <f>'Formato 6 c)'!F27</f>
        <v>9</v>
      </c>
      <c r="U20" s="18">
        <f>'Formato 6 c)'!G27</f>
        <v>18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1</v>
      </c>
      <c r="Q21" s="18">
        <f>'Formato 6 c)'!C28</f>
        <v>1</v>
      </c>
      <c r="R21" s="18">
        <f>'Formato 6 c)'!D28</f>
        <v>3</v>
      </c>
      <c r="S21" s="18">
        <f>'Formato 6 c)'!E28</f>
        <v>1</v>
      </c>
      <c r="T21" s="18">
        <f>'Formato 6 c)'!F28</f>
        <v>1</v>
      </c>
      <c r="U21" s="18">
        <f>'Formato 6 c)'!G28</f>
        <v>2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1</v>
      </c>
      <c r="Q22" s="18">
        <f>'Formato 6 c)'!C29</f>
        <v>1</v>
      </c>
      <c r="R22" s="18">
        <f>'Formato 6 c)'!D29</f>
        <v>3</v>
      </c>
      <c r="S22" s="18">
        <f>'Formato 6 c)'!E29</f>
        <v>1</v>
      </c>
      <c r="T22" s="18">
        <f>'Formato 6 c)'!F29</f>
        <v>1</v>
      </c>
      <c r="U22" s="18">
        <f>'Formato 6 c)'!G29</f>
        <v>2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1</v>
      </c>
      <c r="Q23" s="18">
        <f>'Formato 6 c)'!C30</f>
        <v>1</v>
      </c>
      <c r="R23" s="18">
        <f>'Formato 6 c)'!D30</f>
        <v>3</v>
      </c>
      <c r="S23" s="18">
        <f>'Formato 6 c)'!E30</f>
        <v>1</v>
      </c>
      <c r="T23" s="18">
        <f>'Formato 6 c)'!F30</f>
        <v>1</v>
      </c>
      <c r="U23" s="18">
        <f>'Formato 6 c)'!G30</f>
        <v>2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1</v>
      </c>
      <c r="Q24" s="18">
        <f>'Formato 6 c)'!C31</f>
        <v>1</v>
      </c>
      <c r="R24" s="18">
        <f>'Formato 6 c)'!D31</f>
        <v>3</v>
      </c>
      <c r="S24" s="18">
        <f>'Formato 6 c)'!E31</f>
        <v>1</v>
      </c>
      <c r="T24" s="18">
        <f>'Formato 6 c)'!F31</f>
        <v>1</v>
      </c>
      <c r="U24" s="18">
        <f>'Formato 6 c)'!G31</f>
        <v>2</v>
      </c>
    </row>
    <row r="25" spans="1:21" ht="14.25" x14ac:dyDescent="0.4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1</v>
      </c>
      <c r="Q25" s="18">
        <f>'Formato 6 c)'!C32</f>
        <v>1</v>
      </c>
      <c r="R25" s="18">
        <f>'Formato 6 c)'!D32</f>
        <v>3</v>
      </c>
      <c r="S25" s="18">
        <f>'Formato 6 c)'!E32</f>
        <v>1</v>
      </c>
      <c r="T25" s="18">
        <f>'Formato 6 c)'!F32</f>
        <v>1</v>
      </c>
      <c r="U25" s="18">
        <f>'Formato 6 c)'!G32</f>
        <v>2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1</v>
      </c>
      <c r="Q26" s="18">
        <f>'Formato 6 c)'!C33</f>
        <v>1</v>
      </c>
      <c r="R26" s="18">
        <f>'Formato 6 c)'!D33</f>
        <v>3</v>
      </c>
      <c r="S26" s="18">
        <f>'Formato 6 c)'!E33</f>
        <v>1</v>
      </c>
      <c r="T26" s="18">
        <f>'Formato 6 c)'!F33</f>
        <v>1</v>
      </c>
      <c r="U26" s="18">
        <f>'Formato 6 c)'!G33</f>
        <v>2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1</v>
      </c>
      <c r="Q27" s="18">
        <f>'Formato 6 c)'!C34</f>
        <v>1</v>
      </c>
      <c r="R27" s="18">
        <f>'Formato 6 c)'!D34</f>
        <v>3</v>
      </c>
      <c r="S27" s="18">
        <f>'Formato 6 c)'!E34</f>
        <v>1</v>
      </c>
      <c r="T27" s="18">
        <f>'Formato 6 c)'!F34</f>
        <v>1</v>
      </c>
      <c r="U27" s="18">
        <f>'Formato 6 c)'!G34</f>
        <v>2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1</v>
      </c>
      <c r="Q28" s="18">
        <f>'Formato 6 c)'!C35</f>
        <v>1</v>
      </c>
      <c r="R28" s="18">
        <f>'Formato 6 c)'!D35</f>
        <v>3</v>
      </c>
      <c r="S28" s="18">
        <f>'Formato 6 c)'!E35</f>
        <v>1</v>
      </c>
      <c r="T28" s="18">
        <f>'Formato 6 c)'!F35</f>
        <v>1</v>
      </c>
      <c r="U28" s="18">
        <f>'Formato 6 c)'!G35</f>
        <v>2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1</v>
      </c>
      <c r="Q29" s="18">
        <f>'Formato 6 c)'!C36</f>
        <v>1</v>
      </c>
      <c r="R29" s="18">
        <f>'Formato 6 c)'!D36</f>
        <v>3</v>
      </c>
      <c r="S29" s="18">
        <f>'Formato 6 c)'!E36</f>
        <v>1</v>
      </c>
      <c r="T29" s="18">
        <f>'Formato 6 c)'!F36</f>
        <v>1</v>
      </c>
      <c r="U29" s="18">
        <f>'Formato 6 c)'!G36</f>
        <v>2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4</v>
      </c>
      <c r="Q30" s="18">
        <f>'Formato 6 c)'!C37</f>
        <v>4</v>
      </c>
      <c r="R30" s="18">
        <f>'Formato 6 c)'!D37</f>
        <v>12</v>
      </c>
      <c r="S30" s="18">
        <f>'Formato 6 c)'!E37</f>
        <v>4</v>
      </c>
      <c r="T30" s="18">
        <f>'Formato 6 c)'!F37</f>
        <v>4</v>
      </c>
      <c r="U30" s="18">
        <f>'Formato 6 c)'!G37</f>
        <v>8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1</v>
      </c>
      <c r="Q31" s="18">
        <f>'Formato 6 c)'!C38</f>
        <v>1</v>
      </c>
      <c r="R31" s="18">
        <f>'Formato 6 c)'!D38</f>
        <v>3</v>
      </c>
      <c r="S31" s="18">
        <f>'Formato 6 c)'!E38</f>
        <v>1</v>
      </c>
      <c r="T31" s="18">
        <f>'Formato 6 c)'!F38</f>
        <v>1</v>
      </c>
      <c r="U31" s="18">
        <f>'Formato 6 c)'!G38</f>
        <v>2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1</v>
      </c>
      <c r="Q32" s="18">
        <f>'Formato 6 c)'!C39</f>
        <v>1</v>
      </c>
      <c r="R32" s="18">
        <f>'Formato 6 c)'!D39</f>
        <v>3</v>
      </c>
      <c r="S32" s="18">
        <f>'Formato 6 c)'!E39</f>
        <v>1</v>
      </c>
      <c r="T32" s="18">
        <f>'Formato 6 c)'!F39</f>
        <v>1</v>
      </c>
      <c r="U32" s="18">
        <f>'Formato 6 c)'!G39</f>
        <v>2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1</v>
      </c>
      <c r="Q33" s="18">
        <f>'Formato 6 c)'!C40</f>
        <v>1</v>
      </c>
      <c r="R33" s="18">
        <f>'Formato 6 c)'!D40</f>
        <v>3</v>
      </c>
      <c r="S33" s="18">
        <f>'Formato 6 c)'!E40</f>
        <v>1</v>
      </c>
      <c r="T33" s="18">
        <f>'Formato 6 c)'!F40</f>
        <v>1</v>
      </c>
      <c r="U33" s="18">
        <f>'Formato 6 c)'!G40</f>
        <v>2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1</v>
      </c>
      <c r="Q34" s="18">
        <f>'Formato 6 c)'!C41</f>
        <v>1</v>
      </c>
      <c r="R34" s="18">
        <f>'Formato 6 c)'!D41</f>
        <v>3</v>
      </c>
      <c r="S34" s="18">
        <f>'Formato 6 c)'!E41</f>
        <v>1</v>
      </c>
      <c r="T34" s="18">
        <f>'Formato 6 c)'!F41</f>
        <v>1</v>
      </c>
      <c r="U34" s="18">
        <f>'Formato 6 c)'!G41</f>
        <v>2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28</v>
      </c>
      <c r="Q35" s="18">
        <f>'Formato 6 c)'!C43</f>
        <v>28</v>
      </c>
      <c r="R35" s="18">
        <f>'Formato 6 c)'!D43</f>
        <v>84</v>
      </c>
      <c r="S35" s="18">
        <f>'Formato 6 c)'!E43</f>
        <v>28</v>
      </c>
      <c r="T35" s="18">
        <f>'Formato 6 c)'!F43</f>
        <v>28</v>
      </c>
      <c r="U35" s="18">
        <f>'Formato 6 c)'!G43</f>
        <v>56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8</v>
      </c>
      <c r="Q36" s="18">
        <f>'Formato 6 c)'!C44</f>
        <v>8</v>
      </c>
      <c r="R36" s="18">
        <f>'Formato 6 c)'!D44</f>
        <v>24</v>
      </c>
      <c r="S36" s="18">
        <f>'Formato 6 c)'!E44</f>
        <v>8</v>
      </c>
      <c r="T36" s="18">
        <f>'Formato 6 c)'!F44</f>
        <v>8</v>
      </c>
      <c r="U36" s="18">
        <f>'Formato 6 c)'!G44</f>
        <v>16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1</v>
      </c>
      <c r="Q37" s="18">
        <f>'Formato 6 c)'!C45</f>
        <v>1</v>
      </c>
      <c r="R37" s="18">
        <f>'Formato 6 c)'!D45</f>
        <v>3</v>
      </c>
      <c r="S37" s="18">
        <f>'Formato 6 c)'!E45</f>
        <v>1</v>
      </c>
      <c r="T37" s="18">
        <f>'Formato 6 c)'!F45</f>
        <v>1</v>
      </c>
      <c r="U37" s="18">
        <f>'Formato 6 c)'!G45</f>
        <v>2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1</v>
      </c>
      <c r="Q38" s="18">
        <f>'Formato 6 c)'!C46</f>
        <v>1</v>
      </c>
      <c r="R38" s="18">
        <f>'Formato 6 c)'!D46</f>
        <v>3</v>
      </c>
      <c r="S38" s="18">
        <f>'Formato 6 c)'!E46</f>
        <v>1</v>
      </c>
      <c r="T38" s="18">
        <f>'Formato 6 c)'!F46</f>
        <v>1</v>
      </c>
      <c r="U38" s="18">
        <f>'Formato 6 c)'!G46</f>
        <v>2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1</v>
      </c>
      <c r="Q39" s="18">
        <f>'Formato 6 c)'!C47</f>
        <v>1</v>
      </c>
      <c r="R39" s="18">
        <f>'Formato 6 c)'!D47</f>
        <v>3</v>
      </c>
      <c r="S39" s="18">
        <f>'Formato 6 c)'!E47</f>
        <v>1</v>
      </c>
      <c r="T39" s="18">
        <f>'Formato 6 c)'!F47</f>
        <v>1</v>
      </c>
      <c r="U39" s="18">
        <f>'Formato 6 c)'!G47</f>
        <v>2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1</v>
      </c>
      <c r="Q40" s="18">
        <f>'Formato 6 c)'!C48</f>
        <v>1</v>
      </c>
      <c r="R40" s="18">
        <f>'Formato 6 c)'!D48</f>
        <v>3</v>
      </c>
      <c r="S40" s="18">
        <f>'Formato 6 c)'!E48</f>
        <v>1</v>
      </c>
      <c r="T40" s="18">
        <f>'Formato 6 c)'!F48</f>
        <v>1</v>
      </c>
      <c r="U40" s="18">
        <f>'Formato 6 c)'!G48</f>
        <v>2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1</v>
      </c>
      <c r="Q41" s="18">
        <f>'Formato 6 c)'!C49</f>
        <v>1</v>
      </c>
      <c r="R41" s="18">
        <f>'Formato 6 c)'!D49</f>
        <v>3</v>
      </c>
      <c r="S41" s="18">
        <f>'Formato 6 c)'!E49</f>
        <v>1</v>
      </c>
      <c r="T41" s="18">
        <f>'Formato 6 c)'!F49</f>
        <v>1</v>
      </c>
      <c r="U41" s="18">
        <f>'Formato 6 c)'!G49</f>
        <v>2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1</v>
      </c>
      <c r="Q42" s="18">
        <f>'Formato 6 c)'!C50</f>
        <v>1</v>
      </c>
      <c r="R42" s="18">
        <f>'Formato 6 c)'!D50</f>
        <v>3</v>
      </c>
      <c r="S42" s="18">
        <f>'Formato 6 c)'!E50</f>
        <v>1</v>
      </c>
      <c r="T42" s="18">
        <f>'Formato 6 c)'!F50</f>
        <v>1</v>
      </c>
      <c r="U42" s="18">
        <f>'Formato 6 c)'!G50</f>
        <v>2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1</v>
      </c>
      <c r="Q43" s="18">
        <f>'Formato 6 c)'!C51</f>
        <v>1</v>
      </c>
      <c r="R43" s="18">
        <f>'Formato 6 c)'!D51</f>
        <v>3</v>
      </c>
      <c r="S43" s="18">
        <f>'Formato 6 c)'!E51</f>
        <v>1</v>
      </c>
      <c r="T43" s="18">
        <f>'Formato 6 c)'!F51</f>
        <v>1</v>
      </c>
      <c r="U43" s="18">
        <f>'Formato 6 c)'!G51</f>
        <v>2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1</v>
      </c>
      <c r="Q44" s="18">
        <f>'Formato 6 c)'!C52</f>
        <v>1</v>
      </c>
      <c r="R44" s="18">
        <f>'Formato 6 c)'!D52</f>
        <v>3</v>
      </c>
      <c r="S44" s="18">
        <f>'Formato 6 c)'!E52</f>
        <v>1</v>
      </c>
      <c r="T44" s="18">
        <f>'Formato 6 c)'!F52</f>
        <v>1</v>
      </c>
      <c r="U44" s="18">
        <f>'Formato 6 c)'!G52</f>
        <v>2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7</v>
      </c>
      <c r="Q45" s="18">
        <f>'Formato 6 c)'!C53</f>
        <v>7</v>
      </c>
      <c r="R45" s="18">
        <f>'Formato 6 c)'!D53</f>
        <v>21</v>
      </c>
      <c r="S45" s="18">
        <f>'Formato 6 c)'!E53</f>
        <v>7</v>
      </c>
      <c r="T45" s="18">
        <f>'Formato 6 c)'!F53</f>
        <v>7</v>
      </c>
      <c r="U45" s="18">
        <f>'Formato 6 c)'!G53</f>
        <v>14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1</v>
      </c>
      <c r="Q46" s="18">
        <f>'Formato 6 c)'!C54</f>
        <v>1</v>
      </c>
      <c r="R46" s="18">
        <f>'Formato 6 c)'!D54</f>
        <v>3</v>
      </c>
      <c r="S46" s="18">
        <f>'Formato 6 c)'!E54</f>
        <v>1</v>
      </c>
      <c r="T46" s="18">
        <f>'Formato 6 c)'!F54</f>
        <v>1</v>
      </c>
      <c r="U46" s="18">
        <f>'Formato 6 c)'!G54</f>
        <v>2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1</v>
      </c>
      <c r="Q47" s="18">
        <f>'Formato 6 c)'!C55</f>
        <v>1</v>
      </c>
      <c r="R47" s="18">
        <f>'Formato 6 c)'!D55</f>
        <v>3</v>
      </c>
      <c r="S47" s="18">
        <f>'Formato 6 c)'!E55</f>
        <v>1</v>
      </c>
      <c r="T47" s="18">
        <f>'Formato 6 c)'!F55</f>
        <v>1</v>
      </c>
      <c r="U47" s="18">
        <f>'Formato 6 c)'!G55</f>
        <v>2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1</v>
      </c>
      <c r="Q48" s="18">
        <f>'Formato 6 c)'!C56</f>
        <v>1</v>
      </c>
      <c r="R48" s="18">
        <f>'Formato 6 c)'!D56</f>
        <v>3</v>
      </c>
      <c r="S48" s="18">
        <f>'Formato 6 c)'!E56</f>
        <v>1</v>
      </c>
      <c r="T48" s="18">
        <f>'Formato 6 c)'!F56</f>
        <v>1</v>
      </c>
      <c r="U48" s="18">
        <f>'Formato 6 c)'!G56</f>
        <v>2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1</v>
      </c>
      <c r="Q49" s="18">
        <f>'Formato 6 c)'!C57</f>
        <v>1</v>
      </c>
      <c r="R49" s="18">
        <f>'Formato 6 c)'!D57</f>
        <v>3</v>
      </c>
      <c r="S49" s="18">
        <f>'Formato 6 c)'!E57</f>
        <v>1</v>
      </c>
      <c r="T49" s="18">
        <f>'Formato 6 c)'!F57</f>
        <v>1</v>
      </c>
      <c r="U49" s="18">
        <f>'Formato 6 c)'!G57</f>
        <v>2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1</v>
      </c>
      <c r="Q50" s="18">
        <f>'Formato 6 c)'!C58</f>
        <v>1</v>
      </c>
      <c r="R50" s="18">
        <f>'Formato 6 c)'!D58</f>
        <v>3</v>
      </c>
      <c r="S50" s="18">
        <f>'Formato 6 c)'!E58</f>
        <v>1</v>
      </c>
      <c r="T50" s="18">
        <f>'Formato 6 c)'!F58</f>
        <v>1</v>
      </c>
      <c r="U50" s="18">
        <f>'Formato 6 c)'!G58</f>
        <v>2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1</v>
      </c>
      <c r="Q51" s="18">
        <f>'Formato 6 c)'!C59</f>
        <v>1</v>
      </c>
      <c r="R51" s="18">
        <f>'Formato 6 c)'!D59</f>
        <v>3</v>
      </c>
      <c r="S51" s="18">
        <f>'Formato 6 c)'!E59</f>
        <v>1</v>
      </c>
      <c r="T51" s="18">
        <f>'Formato 6 c)'!F59</f>
        <v>1</v>
      </c>
      <c r="U51" s="18">
        <f>'Formato 6 c)'!G59</f>
        <v>2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1</v>
      </c>
      <c r="Q52" s="18">
        <f>'Formato 6 c)'!C60</f>
        <v>1</v>
      </c>
      <c r="R52" s="18">
        <f>'Formato 6 c)'!D60</f>
        <v>3</v>
      </c>
      <c r="S52" s="18">
        <f>'Formato 6 c)'!E60</f>
        <v>1</v>
      </c>
      <c r="T52" s="18">
        <f>'Formato 6 c)'!F60</f>
        <v>1</v>
      </c>
      <c r="U52" s="18">
        <f>'Formato 6 c)'!G60</f>
        <v>2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9</v>
      </c>
      <c r="Q53" s="18">
        <f>'Formato 6 c)'!C61</f>
        <v>9</v>
      </c>
      <c r="R53" s="18">
        <f>'Formato 6 c)'!D61</f>
        <v>27</v>
      </c>
      <c r="S53" s="18">
        <f>'Formato 6 c)'!E61</f>
        <v>9</v>
      </c>
      <c r="T53" s="18">
        <f>'Formato 6 c)'!F61</f>
        <v>9</v>
      </c>
      <c r="U53" s="18">
        <f>'Formato 6 c)'!G61</f>
        <v>18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1</v>
      </c>
      <c r="Q54" s="18">
        <f>'Formato 6 c)'!C62</f>
        <v>1</v>
      </c>
      <c r="R54" s="18">
        <f>'Formato 6 c)'!D62</f>
        <v>3</v>
      </c>
      <c r="S54" s="18">
        <f>'Formato 6 c)'!E62</f>
        <v>1</v>
      </c>
      <c r="T54" s="18">
        <f>'Formato 6 c)'!F62</f>
        <v>1</v>
      </c>
      <c r="U54" s="18">
        <f>'Formato 6 c)'!G62</f>
        <v>2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1</v>
      </c>
      <c r="Q55" s="18">
        <f>'Formato 6 c)'!C63</f>
        <v>1</v>
      </c>
      <c r="R55" s="18">
        <f>'Formato 6 c)'!D63</f>
        <v>3</v>
      </c>
      <c r="S55" s="18">
        <f>'Formato 6 c)'!E63</f>
        <v>1</v>
      </c>
      <c r="T55" s="18">
        <f>'Formato 6 c)'!F63</f>
        <v>1</v>
      </c>
      <c r="U55" s="18">
        <f>'Formato 6 c)'!G63</f>
        <v>2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1</v>
      </c>
      <c r="Q56" s="18">
        <f>'Formato 6 c)'!C64</f>
        <v>1</v>
      </c>
      <c r="R56" s="18">
        <f>'Formato 6 c)'!D64</f>
        <v>3</v>
      </c>
      <c r="S56" s="18">
        <f>'Formato 6 c)'!E64</f>
        <v>1</v>
      </c>
      <c r="T56" s="18">
        <f>'Formato 6 c)'!F64</f>
        <v>1</v>
      </c>
      <c r="U56" s="18">
        <f>'Formato 6 c)'!G64</f>
        <v>2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1</v>
      </c>
      <c r="Q57" s="18">
        <f>'Formato 6 c)'!C65</f>
        <v>1</v>
      </c>
      <c r="R57" s="18">
        <f>'Formato 6 c)'!D65</f>
        <v>3</v>
      </c>
      <c r="S57" s="18">
        <f>'Formato 6 c)'!E65</f>
        <v>1</v>
      </c>
      <c r="T57" s="18">
        <f>'Formato 6 c)'!F65</f>
        <v>1</v>
      </c>
      <c r="U57" s="18">
        <f>'Formato 6 c)'!G65</f>
        <v>2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1</v>
      </c>
      <c r="Q58" s="18">
        <f>'Formato 6 c)'!C66</f>
        <v>1</v>
      </c>
      <c r="R58" s="18">
        <f>'Formato 6 c)'!D66</f>
        <v>3</v>
      </c>
      <c r="S58" s="18">
        <f>'Formato 6 c)'!E66</f>
        <v>1</v>
      </c>
      <c r="T58" s="18">
        <f>'Formato 6 c)'!F66</f>
        <v>1</v>
      </c>
      <c r="U58" s="18">
        <f>'Formato 6 c)'!G66</f>
        <v>2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1</v>
      </c>
      <c r="Q59" s="18">
        <f>'Formato 6 c)'!C67</f>
        <v>1</v>
      </c>
      <c r="R59" s="18">
        <f>'Formato 6 c)'!D67</f>
        <v>3</v>
      </c>
      <c r="S59" s="18">
        <f>'Formato 6 c)'!E67</f>
        <v>1</v>
      </c>
      <c r="T59" s="18">
        <f>'Formato 6 c)'!F67</f>
        <v>1</v>
      </c>
      <c r="U59" s="18">
        <f>'Formato 6 c)'!G67</f>
        <v>2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1</v>
      </c>
      <c r="Q60" s="18">
        <f>'Formato 6 c)'!C68</f>
        <v>1</v>
      </c>
      <c r="R60" s="18">
        <f>'Formato 6 c)'!D68</f>
        <v>3</v>
      </c>
      <c r="S60" s="18">
        <f>'Formato 6 c)'!E68</f>
        <v>1</v>
      </c>
      <c r="T60" s="18">
        <f>'Formato 6 c)'!F68</f>
        <v>1</v>
      </c>
      <c r="U60" s="18">
        <f>'Formato 6 c)'!G68</f>
        <v>2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1</v>
      </c>
      <c r="Q61" s="18">
        <f>'Formato 6 c)'!C69</f>
        <v>1</v>
      </c>
      <c r="R61" s="18">
        <f>'Formato 6 c)'!D69</f>
        <v>3</v>
      </c>
      <c r="S61" s="18">
        <f>'Formato 6 c)'!E69</f>
        <v>1</v>
      </c>
      <c r="T61" s="18">
        <f>'Formato 6 c)'!F69</f>
        <v>1</v>
      </c>
      <c r="U61" s="18">
        <f>'Formato 6 c)'!G69</f>
        <v>2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1</v>
      </c>
      <c r="Q62" s="18">
        <f>'Formato 6 c)'!C70</f>
        <v>1</v>
      </c>
      <c r="R62" s="18">
        <f>'Formato 6 c)'!D70</f>
        <v>3</v>
      </c>
      <c r="S62" s="18">
        <f>'Formato 6 c)'!E70</f>
        <v>1</v>
      </c>
      <c r="T62" s="18">
        <f>'Formato 6 c)'!F70</f>
        <v>1</v>
      </c>
      <c r="U62" s="18">
        <f>'Formato 6 c)'!G70</f>
        <v>2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4</v>
      </c>
      <c r="Q63" s="18">
        <f>'Formato 6 c)'!C71</f>
        <v>4</v>
      </c>
      <c r="R63" s="18">
        <f>'Formato 6 c)'!D71</f>
        <v>12</v>
      </c>
      <c r="S63" s="18">
        <f>'Formato 6 c)'!E71</f>
        <v>4</v>
      </c>
      <c r="T63" s="18">
        <f>'Formato 6 c)'!F71</f>
        <v>4</v>
      </c>
      <c r="U63" s="18">
        <f>'Formato 6 c)'!G71</f>
        <v>8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1</v>
      </c>
      <c r="Q64" s="18">
        <f>'Formato 6 c)'!C72</f>
        <v>1</v>
      </c>
      <c r="R64" s="18">
        <f>'Formato 6 c)'!D72</f>
        <v>3</v>
      </c>
      <c r="S64" s="18">
        <f>'Formato 6 c)'!E72</f>
        <v>1</v>
      </c>
      <c r="T64" s="18">
        <f>'Formato 6 c)'!F72</f>
        <v>1</v>
      </c>
      <c r="U64" s="18">
        <f>'Formato 6 c)'!G72</f>
        <v>2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1</v>
      </c>
      <c r="Q65" s="18">
        <f>'Formato 6 c)'!C73</f>
        <v>1</v>
      </c>
      <c r="R65" s="18">
        <f>'Formato 6 c)'!D73</f>
        <v>3</v>
      </c>
      <c r="S65" s="18">
        <f>'Formato 6 c)'!E73</f>
        <v>1</v>
      </c>
      <c r="T65" s="18">
        <f>'Formato 6 c)'!F73</f>
        <v>1</v>
      </c>
      <c r="U65" s="18">
        <f>'Formato 6 c)'!G73</f>
        <v>2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1</v>
      </c>
      <c r="Q66" s="18">
        <f>'Formato 6 c)'!C74</f>
        <v>1</v>
      </c>
      <c r="R66" s="18">
        <f>'Formato 6 c)'!D74</f>
        <v>3</v>
      </c>
      <c r="S66" s="18">
        <f>'Formato 6 c)'!E74</f>
        <v>1</v>
      </c>
      <c r="T66" s="18">
        <f>'Formato 6 c)'!F74</f>
        <v>1</v>
      </c>
      <c r="U66" s="18">
        <f>'Formato 6 c)'!G74</f>
        <v>2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1</v>
      </c>
      <c r="Q67" s="18">
        <f>'Formato 6 c)'!C75</f>
        <v>1</v>
      </c>
      <c r="R67" s="18">
        <f>'Formato 6 c)'!D75</f>
        <v>3</v>
      </c>
      <c r="S67" s="18">
        <f>'Formato 6 c)'!E75</f>
        <v>1</v>
      </c>
      <c r="T67" s="18">
        <f>'Formato 6 c)'!F75</f>
        <v>1</v>
      </c>
      <c r="U67" s="18">
        <f>'Formato 6 c)'!G75</f>
        <v>2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56</v>
      </c>
      <c r="Q68" s="18">
        <f>'Formato 6 c)'!C77</f>
        <v>56</v>
      </c>
      <c r="R68" s="18">
        <f>'Formato 6 c)'!D77</f>
        <v>168</v>
      </c>
      <c r="S68" s="18">
        <f>'Formato 6 c)'!E77</f>
        <v>56</v>
      </c>
      <c r="T68" s="18">
        <f>'Formato 6 c)'!F77</f>
        <v>56</v>
      </c>
      <c r="U68" s="18">
        <f>'Formato 6 c)'!G77</f>
        <v>112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ORGANISMO, Gobierno del Estado de Aguascalientes</v>
      </c>
    </row>
    <row r="7" spans="2:3" ht="14.25" x14ac:dyDescent="0.45">
      <c r="C7" t="str">
        <f>CONCATENATE(ENTE_PUBLICO," (a)")</f>
        <v>ORGANISMO, Gobierno del Estado de Aguascalientes (a)</v>
      </c>
    </row>
    <row r="8" spans="2:3" ht="27" customHeight="1" x14ac:dyDescent="0.45">
      <c r="B8" t="s">
        <v>795</v>
      </c>
      <c r="C8" s="24" t="s">
        <v>797</v>
      </c>
    </row>
    <row r="10" spans="2:3" ht="25.5" customHeight="1" x14ac:dyDescent="0.45">
      <c r="B10" t="s">
        <v>796</v>
      </c>
      <c r="C10" s="24" t="s">
        <v>3135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Gobierno del Estado de Aguascalientes</v>
      </c>
    </row>
    <row r="12" spans="2:3" x14ac:dyDescent="0.25">
      <c r="B12" t="s">
        <v>794</v>
      </c>
      <c r="C12" s="24">
        <v>2017</v>
      </c>
    </row>
    <row r="14" spans="2:3" ht="14.25" x14ac:dyDescent="0.45">
      <c r="B14" t="s">
        <v>793</v>
      </c>
      <c r="C14" s="24" t="s">
        <v>3285</v>
      </c>
    </row>
    <row r="15" spans="2:3" ht="14.25" x14ac:dyDescent="0.45">
      <c r="C15" s="24">
        <v>1</v>
      </c>
    </row>
    <row r="16" spans="2:3" ht="14.25" x14ac:dyDescent="0.45">
      <c r="C16" s="24" t="s">
        <v>3286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marzo de 2017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marzo de 2017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marzo de 2017 (m = g – l)</v>
      </c>
    </row>
    <row r="20" spans="4:9" ht="57" x14ac:dyDescent="0.45">
      <c r="D20" s="21" t="str">
        <f>CONCATENATE(ANIO_INFORME, " (d)")</f>
        <v>2017 (d)</v>
      </c>
      <c r="E20" s="22" t="str">
        <f>CONCATENATE("31 de diciembre de ",ANIO_INFORME-1, " (e)")</f>
        <v>31 de diciembre de 2016 (e)</v>
      </c>
      <c r="F20" s="31" t="str">
        <f>CONCATENATE("Saldo al 31 de diciembre de ",ANIO_INFORME-1, " (d)")</f>
        <v>Saldo al 31 de diciembre de 2016 (d)</v>
      </c>
    </row>
    <row r="23" spans="4:9" ht="14.25" x14ac:dyDescent="0.45">
      <c r="D23" s="33">
        <f>ANIO_INFORME + 1</f>
        <v>2018</v>
      </c>
      <c r="E23" s="34" t="str">
        <f>CONCATENATE(ANIO_INFORME + 2, " (d)")</f>
        <v>2019 (d)</v>
      </c>
      <c r="F23" s="34" t="str">
        <f>CONCATENATE(ANIO_INFORME + 3, " (d)")</f>
        <v>2020 (d)</v>
      </c>
      <c r="G23" s="34" t="str">
        <f>CONCATENATE(ANIO_INFORME + 4, " (d)")</f>
        <v>2021 (d)</v>
      </c>
      <c r="H23" s="34" t="str">
        <f>CONCATENATE(ANIO_INFORME + 5, " (d)")</f>
        <v>2022 (d)</v>
      </c>
      <c r="I23" s="34" t="str">
        <f>CONCATENATE(ANIO_INFORME + 6, " (d)")</f>
        <v>2023 (d)</v>
      </c>
    </row>
    <row r="25" spans="4:9" x14ac:dyDescent="0.25">
      <c r="D25" s="35" t="str">
        <f>CONCATENATE(ANIO_INFORME - 5, " ",CHAR(185)," (c)")</f>
        <v>2012 ¹ (c)</v>
      </c>
      <c r="E25" s="35" t="str">
        <f>CONCATENATE(ANIO_INFORME - 4, " ",CHAR(185)," (c)")</f>
        <v>2013 ¹ (c)</v>
      </c>
      <c r="F25" s="35" t="str">
        <f>CONCATENATE(ANIO_INFORME - 3, " ",CHAR(185)," (c)")</f>
        <v>2014 ¹ (c)</v>
      </c>
      <c r="G25" s="35" t="str">
        <f>CONCATENATE(ANIO_INFORME - 2, " ",CHAR(185)," (c)")</f>
        <v>2015 ¹ (c)</v>
      </c>
      <c r="H25" s="35" t="str">
        <f>CONCATENATE(ANIO_INFORME - 1, " ",CHAR(185)," (c)")</f>
        <v>2016 ¹ (c)</v>
      </c>
      <c r="I25" s="33">
        <f>ANIO_INFORME</f>
        <v>2017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activeCell="A23" sqref="A23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2" t="s">
        <v>3290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ENTE_PUBLICO_A</f>
        <v>ORGANISMO, Gobierno del Estado de Aguascalientes (a)</v>
      </c>
      <c r="B2" s="154"/>
      <c r="C2" s="154"/>
      <c r="D2" s="154"/>
      <c r="E2" s="154"/>
      <c r="F2" s="154"/>
      <c r="G2" s="155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399</v>
      </c>
      <c r="B4" s="160"/>
      <c r="C4" s="160"/>
      <c r="D4" s="160"/>
      <c r="E4" s="160"/>
      <c r="F4" s="160"/>
      <c r="G4" s="161"/>
    </row>
    <row r="5" spans="1:7" ht="14.25" x14ac:dyDescent="0.45">
      <c r="A5" s="159" t="str">
        <f>TRIMESTRE</f>
        <v>Del 1 de enero al 30 de marzo de 2017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361</v>
      </c>
      <c r="B7" s="173" t="s">
        <v>279</v>
      </c>
      <c r="C7" s="173"/>
      <c r="D7" s="173"/>
      <c r="E7" s="173"/>
      <c r="F7" s="173"/>
      <c r="G7" s="173" t="s">
        <v>280</v>
      </c>
    </row>
    <row r="8" spans="1:7" ht="29.25" customHeight="1" x14ac:dyDescent="0.25">
      <c r="A8" s="16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0"/>
    </row>
    <row r="9" spans="1:7" ht="14.25" x14ac:dyDescent="0.45">
      <c r="A9" s="52" t="s">
        <v>400</v>
      </c>
      <c r="B9" s="66">
        <f>SUM(B10,B11,B12,B15,B16,B19)</f>
        <v>8</v>
      </c>
      <c r="C9" s="66">
        <f t="shared" ref="C9:F9" si="0">SUM(C10,C11,C12,C15,C16,C19)</f>
        <v>8</v>
      </c>
      <c r="D9" s="66">
        <f t="shared" si="0"/>
        <v>24</v>
      </c>
      <c r="E9" s="66">
        <f t="shared" si="0"/>
        <v>8</v>
      </c>
      <c r="F9" s="66">
        <f t="shared" si="0"/>
        <v>8</v>
      </c>
      <c r="G9" s="66">
        <f>SUM(G10,G11,G12,G15,G16,G19)</f>
        <v>16</v>
      </c>
    </row>
    <row r="10" spans="1:7" ht="14.25" x14ac:dyDescent="0.45">
      <c r="A10" s="53" t="s">
        <v>401</v>
      </c>
      <c r="B10" s="67">
        <v>1</v>
      </c>
      <c r="C10" s="67">
        <v>1</v>
      </c>
      <c r="D10" s="67">
        <v>3</v>
      </c>
      <c r="E10" s="67">
        <v>1</v>
      </c>
      <c r="F10" s="67">
        <v>1</v>
      </c>
      <c r="G10" s="67">
        <f>D10-E10</f>
        <v>2</v>
      </c>
    </row>
    <row r="11" spans="1:7" ht="14.25" x14ac:dyDescent="0.45">
      <c r="A11" s="53" t="s">
        <v>402</v>
      </c>
      <c r="B11" s="67">
        <v>1</v>
      </c>
      <c r="C11" s="67">
        <v>1</v>
      </c>
      <c r="D11" s="67">
        <v>3</v>
      </c>
      <c r="E11" s="67">
        <v>1</v>
      </c>
      <c r="F11" s="67">
        <v>1</v>
      </c>
      <c r="G11" s="67">
        <f>D11-E11</f>
        <v>2</v>
      </c>
    </row>
    <row r="12" spans="1:7" ht="14.25" x14ac:dyDescent="0.45">
      <c r="A12" s="53" t="s">
        <v>403</v>
      </c>
      <c r="B12" s="67">
        <f>B13+B14</f>
        <v>2</v>
      </c>
      <c r="C12" s="67">
        <f t="shared" ref="C12:F12" si="1">C13+C14</f>
        <v>2</v>
      </c>
      <c r="D12" s="67">
        <f t="shared" si="1"/>
        <v>6</v>
      </c>
      <c r="E12" s="67">
        <f t="shared" si="1"/>
        <v>2</v>
      </c>
      <c r="F12" s="67">
        <f t="shared" si="1"/>
        <v>2</v>
      </c>
      <c r="G12" s="67">
        <f>G13+G14</f>
        <v>4</v>
      </c>
    </row>
    <row r="13" spans="1:7" ht="14.25" x14ac:dyDescent="0.45">
      <c r="A13" s="63" t="s">
        <v>404</v>
      </c>
      <c r="B13" s="67">
        <v>1</v>
      </c>
      <c r="C13" s="67">
        <v>1</v>
      </c>
      <c r="D13" s="67">
        <v>3</v>
      </c>
      <c r="E13" s="67">
        <v>1</v>
      </c>
      <c r="F13" s="67">
        <v>1</v>
      </c>
      <c r="G13" s="67">
        <f>D13-E13</f>
        <v>2</v>
      </c>
    </row>
    <row r="14" spans="1:7" x14ac:dyDescent="0.25">
      <c r="A14" s="63" t="s">
        <v>405</v>
      </c>
      <c r="B14" s="67">
        <v>1</v>
      </c>
      <c r="C14" s="67">
        <v>1</v>
      </c>
      <c r="D14" s="67">
        <v>3</v>
      </c>
      <c r="E14" s="67">
        <v>1</v>
      </c>
      <c r="F14" s="67">
        <v>1</v>
      </c>
      <c r="G14" s="67">
        <f t="shared" ref="G14:G15" si="2">D14-E14</f>
        <v>2</v>
      </c>
    </row>
    <row r="15" spans="1:7" x14ac:dyDescent="0.25">
      <c r="A15" s="53" t="s">
        <v>406</v>
      </c>
      <c r="B15" s="67">
        <v>1</v>
      </c>
      <c r="C15" s="67">
        <v>1</v>
      </c>
      <c r="D15" s="67">
        <v>3</v>
      </c>
      <c r="E15" s="67">
        <v>1</v>
      </c>
      <c r="F15" s="67">
        <v>1</v>
      </c>
      <c r="G15" s="67">
        <f t="shared" si="2"/>
        <v>2</v>
      </c>
    </row>
    <row r="16" spans="1:7" x14ac:dyDescent="0.25">
      <c r="A16" s="64" t="s">
        <v>407</v>
      </c>
      <c r="B16" s="67">
        <f>B17+B18</f>
        <v>2</v>
      </c>
      <c r="C16" s="67">
        <f t="shared" ref="C16:G16" si="3">C17+C18</f>
        <v>2</v>
      </c>
      <c r="D16" s="67">
        <f t="shared" si="3"/>
        <v>6</v>
      </c>
      <c r="E16" s="67">
        <f t="shared" si="3"/>
        <v>2</v>
      </c>
      <c r="F16" s="67">
        <f t="shared" si="3"/>
        <v>2</v>
      </c>
      <c r="G16" s="67">
        <f t="shared" si="3"/>
        <v>4</v>
      </c>
    </row>
    <row r="17" spans="1:7" ht="14.25" x14ac:dyDescent="0.45">
      <c r="A17" s="63" t="s">
        <v>408</v>
      </c>
      <c r="B17" s="67">
        <v>1</v>
      </c>
      <c r="C17" s="67">
        <v>1</v>
      </c>
      <c r="D17" s="67">
        <v>3</v>
      </c>
      <c r="E17" s="67">
        <v>1</v>
      </c>
      <c r="F17" s="67">
        <v>1</v>
      </c>
      <c r="G17" s="67">
        <f>D17-E17</f>
        <v>2</v>
      </c>
    </row>
    <row r="18" spans="1:7" ht="14.25" x14ac:dyDescent="0.45">
      <c r="A18" s="63" t="s">
        <v>409</v>
      </c>
      <c r="B18" s="67">
        <v>1</v>
      </c>
      <c r="C18" s="67">
        <v>1</v>
      </c>
      <c r="D18" s="67">
        <v>3</v>
      </c>
      <c r="E18" s="67">
        <v>1</v>
      </c>
      <c r="F18" s="67">
        <v>1</v>
      </c>
      <c r="G18" s="67">
        <f>D18-E18</f>
        <v>2</v>
      </c>
    </row>
    <row r="19" spans="1:7" ht="14.25" x14ac:dyDescent="0.45">
      <c r="A19" s="53" t="s">
        <v>410</v>
      </c>
      <c r="B19" s="67">
        <v>1</v>
      </c>
      <c r="C19" s="67">
        <v>1</v>
      </c>
      <c r="D19" s="67">
        <v>3</v>
      </c>
      <c r="E19" s="67">
        <v>1</v>
      </c>
      <c r="F19" s="67">
        <v>1</v>
      </c>
      <c r="G19" s="67">
        <f>D19-E19</f>
        <v>2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8</v>
      </c>
      <c r="C21" s="66">
        <f t="shared" ref="C21:F21" si="4">SUM(C22,C23,C24,C27,C28,C31)</f>
        <v>8</v>
      </c>
      <c r="D21" s="66">
        <f t="shared" si="4"/>
        <v>24</v>
      </c>
      <c r="E21" s="66">
        <f t="shared" si="4"/>
        <v>8</v>
      </c>
      <c r="F21" s="66">
        <f t="shared" si="4"/>
        <v>8</v>
      </c>
      <c r="G21" s="66">
        <f>SUM(G22,G23,G24,G27,G28,G31)</f>
        <v>16</v>
      </c>
    </row>
    <row r="22" spans="1:7" s="24" customFormat="1" ht="14.25" x14ac:dyDescent="0.45">
      <c r="A22" s="53" t="s">
        <v>401</v>
      </c>
      <c r="B22" s="67">
        <v>1</v>
      </c>
      <c r="C22" s="67">
        <v>1</v>
      </c>
      <c r="D22" s="67">
        <v>3</v>
      </c>
      <c r="E22" s="67">
        <v>1</v>
      </c>
      <c r="F22" s="67">
        <v>1</v>
      </c>
      <c r="G22" s="67">
        <f>D22-E22</f>
        <v>2</v>
      </c>
    </row>
    <row r="23" spans="1:7" s="24" customFormat="1" ht="14.25" x14ac:dyDescent="0.45">
      <c r="A23" s="53" t="s">
        <v>402</v>
      </c>
      <c r="B23" s="67">
        <v>1</v>
      </c>
      <c r="C23" s="67">
        <v>1</v>
      </c>
      <c r="D23" s="67">
        <v>3</v>
      </c>
      <c r="E23" s="67">
        <v>1</v>
      </c>
      <c r="F23" s="67">
        <v>1</v>
      </c>
      <c r="G23" s="67">
        <f>D23-E23</f>
        <v>2</v>
      </c>
    </row>
    <row r="24" spans="1:7" s="24" customFormat="1" ht="14.25" x14ac:dyDescent="0.45">
      <c r="A24" s="53" t="s">
        <v>403</v>
      </c>
      <c r="B24" s="67">
        <f>B25+B26</f>
        <v>2</v>
      </c>
      <c r="C24" s="67">
        <f t="shared" ref="C24:G24" si="5">C25+C26</f>
        <v>2</v>
      </c>
      <c r="D24" s="67">
        <f t="shared" si="5"/>
        <v>6</v>
      </c>
      <c r="E24" s="67">
        <f t="shared" si="5"/>
        <v>2</v>
      </c>
      <c r="F24" s="67">
        <f t="shared" si="5"/>
        <v>2</v>
      </c>
      <c r="G24" s="67">
        <f t="shared" si="5"/>
        <v>4</v>
      </c>
    </row>
    <row r="25" spans="1:7" s="24" customFormat="1" x14ac:dyDescent="0.25">
      <c r="A25" s="63" t="s">
        <v>404</v>
      </c>
      <c r="B25" s="67">
        <v>1</v>
      </c>
      <c r="C25" s="67">
        <v>1</v>
      </c>
      <c r="D25" s="67">
        <v>3</v>
      </c>
      <c r="E25" s="67">
        <v>1</v>
      </c>
      <c r="F25" s="67">
        <v>1</v>
      </c>
      <c r="G25" s="67">
        <f>D25-E25</f>
        <v>2</v>
      </c>
    </row>
    <row r="26" spans="1:7" s="24" customFormat="1" x14ac:dyDescent="0.25">
      <c r="A26" s="63" t="s">
        <v>405</v>
      </c>
      <c r="B26" s="67">
        <v>1</v>
      </c>
      <c r="C26" s="67">
        <v>1</v>
      </c>
      <c r="D26" s="67">
        <v>3</v>
      </c>
      <c r="E26" s="67">
        <v>1</v>
      </c>
      <c r="F26" s="67">
        <v>1</v>
      </c>
      <c r="G26" s="67">
        <f t="shared" ref="G26:G27" si="6">D26-E26</f>
        <v>2</v>
      </c>
    </row>
    <row r="27" spans="1:7" s="24" customFormat="1" x14ac:dyDescent="0.25">
      <c r="A27" s="53" t="s">
        <v>406</v>
      </c>
      <c r="B27" s="67">
        <v>1</v>
      </c>
      <c r="C27" s="67">
        <v>1</v>
      </c>
      <c r="D27" s="67">
        <v>3</v>
      </c>
      <c r="E27" s="67">
        <v>1</v>
      </c>
      <c r="F27" s="67">
        <v>1</v>
      </c>
      <c r="G27" s="67">
        <f t="shared" si="6"/>
        <v>2</v>
      </c>
    </row>
    <row r="28" spans="1:7" s="24" customFormat="1" x14ac:dyDescent="0.25">
      <c r="A28" s="64" t="s">
        <v>407</v>
      </c>
      <c r="B28" s="67">
        <f>B29+B30</f>
        <v>2</v>
      </c>
      <c r="C28" s="67">
        <f t="shared" ref="C28:G28" si="7">C29+C30</f>
        <v>2</v>
      </c>
      <c r="D28" s="67">
        <f t="shared" si="7"/>
        <v>6</v>
      </c>
      <c r="E28" s="67">
        <f t="shared" si="7"/>
        <v>2</v>
      </c>
      <c r="F28" s="67">
        <f t="shared" si="7"/>
        <v>2</v>
      </c>
      <c r="G28" s="67">
        <f t="shared" si="7"/>
        <v>4</v>
      </c>
    </row>
    <row r="29" spans="1:7" s="24" customFormat="1" x14ac:dyDescent="0.25">
      <c r="A29" s="63" t="s">
        <v>408</v>
      </c>
      <c r="B29" s="67">
        <v>1</v>
      </c>
      <c r="C29" s="67">
        <v>1</v>
      </c>
      <c r="D29" s="67">
        <v>3</v>
      </c>
      <c r="E29" s="67">
        <v>1</v>
      </c>
      <c r="F29" s="67">
        <v>1</v>
      </c>
      <c r="G29" s="67">
        <f>D29-E29</f>
        <v>2</v>
      </c>
    </row>
    <row r="30" spans="1:7" s="24" customFormat="1" x14ac:dyDescent="0.25">
      <c r="A30" s="63" t="s">
        <v>409</v>
      </c>
      <c r="B30" s="67">
        <v>1</v>
      </c>
      <c r="C30" s="67">
        <v>1</v>
      </c>
      <c r="D30" s="67">
        <v>3</v>
      </c>
      <c r="E30" s="67">
        <v>1</v>
      </c>
      <c r="F30" s="67">
        <v>1</v>
      </c>
      <c r="G30" s="67">
        <f t="shared" ref="G30:G31" si="8">D30-E30</f>
        <v>2</v>
      </c>
    </row>
    <row r="31" spans="1:7" s="24" customFormat="1" x14ac:dyDescent="0.25">
      <c r="A31" s="53" t="s">
        <v>410</v>
      </c>
      <c r="B31" s="67">
        <v>1</v>
      </c>
      <c r="C31" s="67">
        <v>1</v>
      </c>
      <c r="D31" s="67">
        <v>3</v>
      </c>
      <c r="E31" s="67">
        <v>1</v>
      </c>
      <c r="F31" s="67">
        <v>1</v>
      </c>
      <c r="G31" s="67">
        <f t="shared" si="8"/>
        <v>2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16</v>
      </c>
      <c r="C33" s="66">
        <f t="shared" ref="C33:G33" si="9">C21+C9</f>
        <v>16</v>
      </c>
      <c r="D33" s="66">
        <f t="shared" si="9"/>
        <v>48</v>
      </c>
      <c r="E33" s="66">
        <f t="shared" si="9"/>
        <v>16</v>
      </c>
      <c r="F33" s="66">
        <f t="shared" si="9"/>
        <v>16</v>
      </c>
      <c r="G33" s="66">
        <f t="shared" si="9"/>
        <v>32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disablePrompts="1"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8</v>
      </c>
      <c r="Q2" s="18">
        <f>'Formato 6 d)'!C9</f>
        <v>8</v>
      </c>
      <c r="R2" s="18">
        <f>'Formato 6 d)'!D9</f>
        <v>24</v>
      </c>
      <c r="S2" s="18">
        <f>'Formato 6 d)'!E9</f>
        <v>8</v>
      </c>
      <c r="T2" s="18">
        <f>'Formato 6 d)'!F9</f>
        <v>8</v>
      </c>
      <c r="U2" s="18">
        <f>'Formato 6 d)'!G9</f>
        <v>16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</v>
      </c>
      <c r="Q3" s="18">
        <f>'Formato 6 d)'!C10</f>
        <v>1</v>
      </c>
      <c r="R3" s="18">
        <f>'Formato 6 d)'!D10</f>
        <v>3</v>
      </c>
      <c r="S3" s="18">
        <f>'Formato 6 d)'!E10</f>
        <v>1</v>
      </c>
      <c r="T3" s="18">
        <f>'Formato 6 d)'!F10</f>
        <v>1</v>
      </c>
      <c r="U3" s="18">
        <f>'Formato 6 d)'!G10</f>
        <v>2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1</v>
      </c>
      <c r="Q4" s="18">
        <f>'Formato 6 d)'!C11</f>
        <v>1</v>
      </c>
      <c r="R4" s="18">
        <f>'Formato 6 d)'!D11</f>
        <v>3</v>
      </c>
      <c r="S4" s="18">
        <f>'Formato 6 d)'!E11</f>
        <v>1</v>
      </c>
      <c r="T4" s="18">
        <f>'Formato 6 d)'!F11</f>
        <v>1</v>
      </c>
      <c r="U4" s="18">
        <f>'Formato 6 d)'!G11</f>
        <v>2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2</v>
      </c>
      <c r="Q5" s="18">
        <f>'Formato 6 d)'!C12</f>
        <v>2</v>
      </c>
      <c r="R5" s="18">
        <f>'Formato 6 d)'!D12</f>
        <v>6</v>
      </c>
      <c r="S5" s="18">
        <f>'Formato 6 d)'!E12</f>
        <v>2</v>
      </c>
      <c r="T5" s="18">
        <f>'Formato 6 d)'!F12</f>
        <v>2</v>
      </c>
      <c r="U5" s="18">
        <f>'Formato 6 d)'!G12</f>
        <v>4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1</v>
      </c>
      <c r="Q6" s="18">
        <f>'Formato 6 d)'!C13</f>
        <v>1</v>
      </c>
      <c r="R6" s="18">
        <f>'Formato 6 d)'!D13</f>
        <v>3</v>
      </c>
      <c r="S6" s="18">
        <f>'Formato 6 d)'!E13</f>
        <v>1</v>
      </c>
      <c r="T6" s="18">
        <f>'Formato 6 d)'!F13</f>
        <v>1</v>
      </c>
      <c r="U6" s="18">
        <f>'Formato 6 d)'!G13</f>
        <v>2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1</v>
      </c>
      <c r="Q7" s="18">
        <f>'Formato 6 d)'!C14</f>
        <v>1</v>
      </c>
      <c r="R7" s="18">
        <f>'Formato 6 d)'!D14</f>
        <v>3</v>
      </c>
      <c r="S7" s="18">
        <f>'Formato 6 d)'!E14</f>
        <v>1</v>
      </c>
      <c r="T7" s="18">
        <f>'Formato 6 d)'!F14</f>
        <v>1</v>
      </c>
      <c r="U7" s="18">
        <f>'Formato 6 d)'!G14</f>
        <v>2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1</v>
      </c>
      <c r="Q8" s="18">
        <f>'Formato 6 d)'!C15</f>
        <v>1</v>
      </c>
      <c r="R8" s="18">
        <f>'Formato 6 d)'!D15</f>
        <v>3</v>
      </c>
      <c r="S8" s="18">
        <f>'Formato 6 d)'!E15</f>
        <v>1</v>
      </c>
      <c r="T8" s="18">
        <f>'Formato 6 d)'!F15</f>
        <v>1</v>
      </c>
      <c r="U8" s="18">
        <f>'Formato 6 d)'!G15</f>
        <v>2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2</v>
      </c>
      <c r="Q9" s="18">
        <f>'Formato 6 d)'!C16</f>
        <v>2</v>
      </c>
      <c r="R9" s="18">
        <f>'Formato 6 d)'!D16</f>
        <v>6</v>
      </c>
      <c r="S9" s="18">
        <f>'Formato 6 d)'!E16</f>
        <v>2</v>
      </c>
      <c r="T9" s="18">
        <f>'Formato 6 d)'!F16</f>
        <v>2</v>
      </c>
      <c r="U9" s="18">
        <f>'Formato 6 d)'!G16</f>
        <v>4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1</v>
      </c>
      <c r="Q10" s="18">
        <f>'Formato 6 d)'!C17</f>
        <v>1</v>
      </c>
      <c r="R10" s="18">
        <f>'Formato 6 d)'!D17</f>
        <v>3</v>
      </c>
      <c r="S10" s="18">
        <f>'Formato 6 d)'!E17</f>
        <v>1</v>
      </c>
      <c r="T10" s="18">
        <f>'Formato 6 d)'!F17</f>
        <v>1</v>
      </c>
      <c r="U10" s="18">
        <f>'Formato 6 d)'!G17</f>
        <v>2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1</v>
      </c>
      <c r="Q11" s="18">
        <f>'Formato 6 d)'!C18</f>
        <v>1</v>
      </c>
      <c r="R11" s="18">
        <f>'Formato 6 d)'!D18</f>
        <v>3</v>
      </c>
      <c r="S11" s="18">
        <f>'Formato 6 d)'!E18</f>
        <v>1</v>
      </c>
      <c r="T11" s="18">
        <f>'Formato 6 d)'!F18</f>
        <v>1</v>
      </c>
      <c r="U11" s="18">
        <f>'Formato 6 d)'!G18</f>
        <v>2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1</v>
      </c>
      <c r="Q12" s="18">
        <f>'Formato 6 d)'!C19</f>
        <v>1</v>
      </c>
      <c r="R12" s="18">
        <f>'Formato 6 d)'!D19</f>
        <v>3</v>
      </c>
      <c r="S12" s="18">
        <f>'Formato 6 d)'!E19</f>
        <v>1</v>
      </c>
      <c r="T12" s="18">
        <f>'Formato 6 d)'!F19</f>
        <v>1</v>
      </c>
      <c r="U12" s="18">
        <f>'Formato 6 d)'!G19</f>
        <v>2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8</v>
      </c>
      <c r="Q13" s="18">
        <f>'Formato 6 d)'!C21</f>
        <v>8</v>
      </c>
      <c r="R13" s="18">
        <f>'Formato 6 d)'!D21</f>
        <v>24</v>
      </c>
      <c r="S13" s="18">
        <f>'Formato 6 d)'!E21</f>
        <v>8</v>
      </c>
      <c r="T13" s="18">
        <f>'Formato 6 d)'!F21</f>
        <v>8</v>
      </c>
      <c r="U13" s="18">
        <f>'Formato 6 d)'!G21</f>
        <v>16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1</v>
      </c>
      <c r="Q14" s="18">
        <f>'Formato 6 d)'!C22</f>
        <v>1</v>
      </c>
      <c r="R14" s="18">
        <f>'Formato 6 d)'!D22</f>
        <v>3</v>
      </c>
      <c r="S14" s="18">
        <f>'Formato 6 d)'!E22</f>
        <v>1</v>
      </c>
      <c r="T14" s="18">
        <f>'Formato 6 d)'!F22</f>
        <v>1</v>
      </c>
      <c r="U14" s="18">
        <f>'Formato 6 d)'!G22</f>
        <v>2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1</v>
      </c>
      <c r="Q15" s="18">
        <f>'Formato 6 d)'!C23</f>
        <v>1</v>
      </c>
      <c r="R15" s="18">
        <f>'Formato 6 d)'!D23</f>
        <v>3</v>
      </c>
      <c r="S15" s="18">
        <f>'Formato 6 d)'!E23</f>
        <v>1</v>
      </c>
      <c r="T15" s="18">
        <f>'Formato 6 d)'!F23</f>
        <v>1</v>
      </c>
      <c r="U15" s="18">
        <f>'Formato 6 d)'!G23</f>
        <v>2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2</v>
      </c>
      <c r="Q16" s="18">
        <f>'Formato 6 d)'!C24</f>
        <v>2</v>
      </c>
      <c r="R16" s="18">
        <f>'Formato 6 d)'!D24</f>
        <v>6</v>
      </c>
      <c r="S16" s="18">
        <f>'Formato 6 d)'!E24</f>
        <v>2</v>
      </c>
      <c r="T16" s="18">
        <f>'Formato 6 d)'!F24</f>
        <v>2</v>
      </c>
      <c r="U16" s="18">
        <f>'Formato 6 d)'!G24</f>
        <v>4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1</v>
      </c>
      <c r="Q17" s="18">
        <f>'Formato 6 d)'!C25</f>
        <v>1</v>
      </c>
      <c r="R17" s="18">
        <f>'Formato 6 d)'!D25</f>
        <v>3</v>
      </c>
      <c r="S17" s="18">
        <f>'Formato 6 d)'!E25</f>
        <v>1</v>
      </c>
      <c r="T17" s="18">
        <f>'Formato 6 d)'!F25</f>
        <v>1</v>
      </c>
      <c r="U17" s="18">
        <f>'Formato 6 d)'!G25</f>
        <v>2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1</v>
      </c>
      <c r="Q18" s="18">
        <f>'Formato 6 d)'!C26</f>
        <v>1</v>
      </c>
      <c r="R18" s="18">
        <f>'Formato 6 d)'!D26</f>
        <v>3</v>
      </c>
      <c r="S18" s="18">
        <f>'Formato 6 d)'!E26</f>
        <v>1</v>
      </c>
      <c r="T18" s="18">
        <f>'Formato 6 d)'!F26</f>
        <v>1</v>
      </c>
      <c r="U18" s="18">
        <f>'Formato 6 d)'!G26</f>
        <v>2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1</v>
      </c>
      <c r="Q19" s="18">
        <f>'Formato 6 d)'!C27</f>
        <v>1</v>
      </c>
      <c r="R19" s="18">
        <f>'Formato 6 d)'!D27</f>
        <v>3</v>
      </c>
      <c r="S19" s="18">
        <f>'Formato 6 d)'!E27</f>
        <v>1</v>
      </c>
      <c r="T19" s="18">
        <f>'Formato 6 d)'!F27</f>
        <v>1</v>
      </c>
      <c r="U19" s="18">
        <f>'Formato 6 d)'!G27</f>
        <v>2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2</v>
      </c>
      <c r="Q20" s="18">
        <f>'Formato 6 d)'!C28</f>
        <v>2</v>
      </c>
      <c r="R20" s="18">
        <f>'Formato 6 d)'!D28</f>
        <v>6</v>
      </c>
      <c r="S20" s="18">
        <f>'Formato 6 d)'!E28</f>
        <v>2</v>
      </c>
      <c r="T20" s="18">
        <f>'Formato 6 d)'!F28</f>
        <v>2</v>
      </c>
      <c r="U20" s="18">
        <f>'Formato 6 d)'!G28</f>
        <v>4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1</v>
      </c>
      <c r="Q21" s="18">
        <f>'Formato 6 d)'!C29</f>
        <v>1</v>
      </c>
      <c r="R21" s="18">
        <f>'Formato 6 d)'!D29</f>
        <v>3</v>
      </c>
      <c r="S21" s="18">
        <f>'Formato 6 d)'!E29</f>
        <v>1</v>
      </c>
      <c r="T21" s="18">
        <f>'Formato 6 d)'!F29</f>
        <v>1</v>
      </c>
      <c r="U21" s="18">
        <f>'Formato 6 d)'!G29</f>
        <v>2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1</v>
      </c>
      <c r="Q22" s="18">
        <f>'Formato 6 d)'!C30</f>
        <v>1</v>
      </c>
      <c r="R22" s="18">
        <f>'Formato 6 d)'!D30</f>
        <v>3</v>
      </c>
      <c r="S22" s="18">
        <f>'Formato 6 d)'!E30</f>
        <v>1</v>
      </c>
      <c r="T22" s="18">
        <f>'Formato 6 d)'!F30</f>
        <v>1</v>
      </c>
      <c r="U22" s="18">
        <f>'Formato 6 d)'!G30</f>
        <v>2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1</v>
      </c>
      <c r="Q23" s="18">
        <f>'Formato 6 d)'!C31</f>
        <v>1</v>
      </c>
      <c r="R23" s="18">
        <f>'Formato 6 d)'!D31</f>
        <v>3</v>
      </c>
      <c r="S23" s="18">
        <f>'Formato 6 d)'!E31</f>
        <v>1</v>
      </c>
      <c r="T23" s="18">
        <f>'Formato 6 d)'!F31</f>
        <v>1</v>
      </c>
      <c r="U23" s="18">
        <f>'Formato 6 d)'!G31</f>
        <v>2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16</v>
      </c>
      <c r="Q24" s="18">
        <f>'Formato 6 d)'!C33</f>
        <v>16</v>
      </c>
      <c r="R24" s="18">
        <f>'Formato 6 d)'!D33</f>
        <v>48</v>
      </c>
      <c r="S24" s="18">
        <f>'Formato 6 d)'!E33</f>
        <v>16</v>
      </c>
      <c r="T24" s="18">
        <f>'Formato 6 d)'!F33</f>
        <v>16</v>
      </c>
      <c r="U24" s="18">
        <f>'Formato 6 d)'!G33</f>
        <v>32</v>
      </c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71" t="s">
        <v>413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Gobierno del Estado de Aguascalientes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414</v>
      </c>
      <c r="B3" s="157"/>
      <c r="C3" s="157"/>
      <c r="D3" s="157"/>
      <c r="E3" s="157"/>
      <c r="F3" s="157"/>
      <c r="G3" s="158"/>
    </row>
    <row r="4" spans="1:7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x14ac:dyDescent="0.25">
      <c r="A6" s="168" t="s">
        <v>3291</v>
      </c>
      <c r="B6" s="51">
        <f>ANIO1P</f>
        <v>2018</v>
      </c>
      <c r="C6" s="181" t="str">
        <f>ANIO2P</f>
        <v>2019 (d)</v>
      </c>
      <c r="D6" s="181" t="str">
        <f>ANIO3P</f>
        <v>2020 (d)</v>
      </c>
      <c r="E6" s="181" t="str">
        <f>ANIO4P</f>
        <v>2021 (d)</v>
      </c>
      <c r="F6" s="181" t="str">
        <f>ANIO5P</f>
        <v>2022 (d)</v>
      </c>
      <c r="G6" s="181" t="str">
        <f>ANIO6P</f>
        <v>2023 (d)</v>
      </c>
    </row>
    <row r="7" spans="1:7" ht="48" customHeight="1" x14ac:dyDescent="0.25">
      <c r="A7" s="169"/>
      <c r="B7" s="88" t="s">
        <v>3294</v>
      </c>
      <c r="C7" s="182"/>
      <c r="D7" s="182"/>
      <c r="E7" s="182"/>
      <c r="F7" s="182"/>
      <c r="G7" s="182"/>
    </row>
    <row r="8" spans="1:7" x14ac:dyDescent="0.25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4.25" x14ac:dyDescent="0.4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ht="14.25" x14ac:dyDescent="0.4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ht="14.25" x14ac:dyDescent="0.4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ht="14.25" x14ac:dyDescent="0.4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ht="14.25" x14ac:dyDescent="0.4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ht="14.25" x14ac:dyDescent="0.4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ht="14.25" x14ac:dyDescent="0.4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ht="14.25" x14ac:dyDescent="0.4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ht="14.25" x14ac:dyDescent="0.4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ht="14.25" x14ac:dyDescent="0.4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ht="14.25" x14ac:dyDescent="0.4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ht="14.25" x14ac:dyDescent="0.4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ht="14.25" x14ac:dyDescent="0.4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ht="14.25" x14ac:dyDescent="0.4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71" t="s">
        <v>451</v>
      </c>
      <c r="B1" s="171"/>
      <c r="C1" s="171"/>
      <c r="D1" s="171"/>
      <c r="E1" s="171"/>
      <c r="F1" s="171"/>
      <c r="G1" s="171"/>
    </row>
    <row r="2" spans="1:7" customFormat="1" ht="14.25" x14ac:dyDescent="0.45">
      <c r="A2" s="153" t="str">
        <f>ENTIDAD</f>
        <v>Gobierno del Estado de Aguascalientes</v>
      </c>
      <c r="B2" s="154"/>
      <c r="C2" s="154"/>
      <c r="D2" s="154"/>
      <c r="E2" s="154"/>
      <c r="F2" s="154"/>
      <c r="G2" s="155"/>
    </row>
    <row r="3" spans="1:7" customFormat="1" ht="14.25" x14ac:dyDescent="0.45">
      <c r="A3" s="156" t="s">
        <v>452</v>
      </c>
      <c r="B3" s="157"/>
      <c r="C3" s="157"/>
      <c r="D3" s="157"/>
      <c r="E3" s="157"/>
      <c r="F3" s="157"/>
      <c r="G3" s="158"/>
    </row>
    <row r="4" spans="1:7" customFormat="1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customFormat="1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customFormat="1" x14ac:dyDescent="0.25">
      <c r="A6" s="183" t="s">
        <v>3142</v>
      </c>
      <c r="B6" s="51">
        <f>ANIO1P</f>
        <v>2018</v>
      </c>
      <c r="C6" s="181" t="str">
        <f>ANIO2P</f>
        <v>2019 (d)</v>
      </c>
      <c r="D6" s="181" t="str">
        <f>ANIO3P</f>
        <v>2020 (d)</v>
      </c>
      <c r="E6" s="181" t="str">
        <f>ANIO4P</f>
        <v>2021 (d)</v>
      </c>
      <c r="F6" s="181" t="str">
        <f>ANIO5P</f>
        <v>2022 (d)</v>
      </c>
      <c r="G6" s="181" t="str">
        <f>ANIO6P</f>
        <v>2023 (d)</v>
      </c>
    </row>
    <row r="7" spans="1:7" customFormat="1" ht="48" customHeight="1" x14ac:dyDescent="0.25">
      <c r="A7" s="184"/>
      <c r="B7" s="88" t="s">
        <v>3294</v>
      </c>
      <c r="C7" s="182"/>
      <c r="D7" s="182"/>
      <c r="E7" s="182"/>
      <c r="F7" s="182"/>
      <c r="G7" s="182"/>
    </row>
    <row r="8" spans="1:7" x14ac:dyDescent="0.25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1" t="s">
        <v>466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Gobierno del Estado de Aguascalientes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467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88" t="s">
        <v>3291</v>
      </c>
      <c r="B5" s="186" t="str">
        <f>ANIO5R</f>
        <v>2012 ¹ (c)</v>
      </c>
      <c r="C5" s="186" t="str">
        <f>ANIO4R</f>
        <v>2013 ¹ (c)</v>
      </c>
      <c r="D5" s="186" t="str">
        <f>ANIO3R</f>
        <v>2014 ¹ (c)</v>
      </c>
      <c r="E5" s="186" t="str">
        <f>ANIO2R</f>
        <v>2015 ¹ (c)</v>
      </c>
      <c r="F5" s="186" t="str">
        <f>ANIO1R</f>
        <v>2016 ¹ (c)</v>
      </c>
      <c r="G5" s="51">
        <f>ANIO_INFORME</f>
        <v>2017</v>
      </c>
    </row>
    <row r="6" spans="1:7" ht="32.1" customHeight="1" x14ac:dyDescent="0.25">
      <c r="A6" s="189"/>
      <c r="B6" s="187"/>
      <c r="C6" s="187"/>
      <c r="D6" s="187"/>
      <c r="E6" s="187"/>
      <c r="F6" s="187"/>
      <c r="G6" s="88" t="s">
        <v>3297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3301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ht="14.25" x14ac:dyDescent="0.4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ht="30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5" t="s">
        <v>3295</v>
      </c>
      <c r="B39" s="185"/>
      <c r="C39" s="185"/>
      <c r="D39" s="185"/>
      <c r="E39" s="185"/>
      <c r="F39" s="185"/>
      <c r="G39" s="185"/>
    </row>
    <row r="40" spans="1:7" ht="15" customHeight="1" x14ac:dyDescent="0.25">
      <c r="A40" s="185" t="s">
        <v>3296</v>
      </c>
      <c r="B40" s="185"/>
      <c r="C40" s="185"/>
      <c r="D40" s="185"/>
      <c r="E40" s="185"/>
      <c r="F40" s="185"/>
      <c r="G40" s="185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1" t="s">
        <v>490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Gobierno del Estado de Aguascalientes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491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90" t="s">
        <v>3142</v>
      </c>
      <c r="B5" s="186" t="str">
        <f>ANIO5R</f>
        <v>2012 ¹ (c)</v>
      </c>
      <c r="C5" s="186" t="str">
        <f>ANIO4R</f>
        <v>2013 ¹ (c)</v>
      </c>
      <c r="D5" s="186" t="str">
        <f>ANIO3R</f>
        <v>2014 ¹ (c)</v>
      </c>
      <c r="E5" s="186" t="str">
        <f>ANIO2R</f>
        <v>2015 ¹ (c)</v>
      </c>
      <c r="F5" s="186" t="str">
        <f>ANIO1R</f>
        <v>2016 ¹ (c)</v>
      </c>
      <c r="G5" s="51">
        <f>ANIO_INFORME</f>
        <v>2017</v>
      </c>
    </row>
    <row r="6" spans="1:7" ht="32.1" customHeight="1" x14ac:dyDescent="0.25">
      <c r="A6" s="191"/>
      <c r="B6" s="187"/>
      <c r="C6" s="187"/>
      <c r="D6" s="187"/>
      <c r="E6" s="187"/>
      <c r="F6" s="187"/>
      <c r="G6" s="88" t="s">
        <v>3298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5" t="s">
        <v>3295</v>
      </c>
      <c r="B32" s="185"/>
      <c r="C32" s="185"/>
      <c r="D32" s="185"/>
      <c r="E32" s="185"/>
      <c r="F32" s="185"/>
      <c r="G32" s="185"/>
    </row>
    <row r="33" spans="1:7" x14ac:dyDescent="0.25">
      <c r="A33" s="185" t="s">
        <v>3296</v>
      </c>
      <c r="B33" s="185"/>
      <c r="C33" s="185"/>
      <c r="D33" s="185"/>
      <c r="E33" s="185"/>
      <c r="F33" s="185"/>
      <c r="G33" s="18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ht="14.25" x14ac:dyDescent="0.4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65" t="s">
        <v>495</v>
      </c>
      <c r="B1" s="165"/>
      <c r="C1" s="165"/>
      <c r="D1" s="165"/>
      <c r="E1" s="165"/>
      <c r="F1" s="165"/>
      <c r="G1" s="111"/>
    </row>
    <row r="2" spans="1:7" ht="14.25" x14ac:dyDescent="0.45">
      <c r="A2" s="153" t="str">
        <f>ENTE_PUBLICO</f>
        <v>ORGANISMO, Gobierno del Estado de Aguascalientes</v>
      </c>
      <c r="B2" s="154"/>
      <c r="C2" s="154"/>
      <c r="D2" s="154"/>
      <c r="E2" s="154"/>
      <c r="F2" s="155"/>
    </row>
    <row r="3" spans="1:7" ht="14.25" x14ac:dyDescent="0.45">
      <c r="A3" s="162" t="s">
        <v>496</v>
      </c>
      <c r="B3" s="163"/>
      <c r="C3" s="163"/>
      <c r="D3" s="163"/>
      <c r="E3" s="163"/>
      <c r="F3" s="164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ht="14.25" x14ac:dyDescent="0.45">
      <c r="A22" s="64" t="s">
        <v>515</v>
      </c>
      <c r="B22" s="146"/>
      <c r="C22" s="146"/>
      <c r="D22" s="146"/>
      <c r="E22" s="146"/>
      <c r="F22" s="146"/>
    </row>
    <row r="23" spans="1:6" ht="14.25" x14ac:dyDescent="0.4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ht="14.25" x14ac:dyDescent="0.45">
      <c r="A25" s="137" t="s">
        <v>518</v>
      </c>
      <c r="B25" s="147"/>
      <c r="C25" s="60"/>
      <c r="D25" s="60"/>
      <c r="E25" s="60"/>
      <c r="F25" s="60"/>
    </row>
    <row r="26" spans="1:6" ht="14.25" x14ac:dyDescent="0.45">
      <c r="A26" s="138"/>
      <c r="B26" s="54"/>
      <c r="C26" s="54"/>
      <c r="D26" s="54"/>
      <c r="E26" s="54"/>
      <c r="F26" s="54"/>
    </row>
    <row r="27" spans="1:6" ht="14.25" x14ac:dyDescent="0.45">
      <c r="A27" s="136" t="s">
        <v>519</v>
      </c>
      <c r="B27" s="54"/>
      <c r="C27" s="54"/>
      <c r="D27" s="54"/>
      <c r="E27" s="54"/>
      <c r="F27" s="54"/>
    </row>
    <row r="28" spans="1:6" ht="14.25" x14ac:dyDescent="0.45">
      <c r="A28" s="137" t="s">
        <v>520</v>
      </c>
      <c r="B28" s="60"/>
      <c r="C28" s="60"/>
      <c r="D28" s="60"/>
      <c r="E28" s="60"/>
      <c r="F28" s="60"/>
    </row>
    <row r="29" spans="1:6" ht="14.25" x14ac:dyDescent="0.4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ht="14.25" x14ac:dyDescent="0.4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activeCell="B8" sqref="B8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5" t="s">
        <v>545</v>
      </c>
      <c r="B1" s="165"/>
      <c r="C1" s="165"/>
      <c r="D1" s="165"/>
      <c r="E1" s="165"/>
      <c r="F1" s="165"/>
    </row>
    <row r="2" spans="1:6" ht="14.25" x14ac:dyDescent="0.45">
      <c r="A2" s="153" t="str">
        <f>ENTE_PUBLICO_A</f>
        <v>ORGANISMO, Gobierno del Estado de Aguascalientes (a)</v>
      </c>
      <c r="B2" s="154"/>
      <c r="C2" s="154"/>
      <c r="D2" s="154"/>
      <c r="E2" s="154"/>
      <c r="F2" s="155"/>
    </row>
    <row r="3" spans="1:6" x14ac:dyDescent="0.25">
      <c r="A3" s="156" t="s">
        <v>117</v>
      </c>
      <c r="B3" s="157"/>
      <c r="C3" s="157"/>
      <c r="D3" s="157"/>
      <c r="E3" s="157"/>
      <c r="F3" s="158"/>
    </row>
    <row r="4" spans="1:6" ht="14.25" x14ac:dyDescent="0.45">
      <c r="A4" s="159" t="str">
        <f>PERIODO_INFORME</f>
        <v>Al 31 de diciembre de 2016 y al 30 de marzo de 2017 (b)</v>
      </c>
      <c r="B4" s="160"/>
      <c r="C4" s="160"/>
      <c r="D4" s="160"/>
      <c r="E4" s="160"/>
      <c r="F4" s="161"/>
    </row>
    <row r="5" spans="1:6" ht="14.25" x14ac:dyDescent="0.45">
      <c r="A5" s="162" t="s">
        <v>118</v>
      </c>
      <c r="B5" s="163"/>
      <c r="C5" s="163"/>
      <c r="D5" s="163"/>
      <c r="E5" s="163"/>
      <c r="F5" s="164"/>
    </row>
    <row r="6" spans="1:6" s="3" customFormat="1" ht="28.5" x14ac:dyDescent="0.45">
      <c r="A6" s="133" t="s">
        <v>3287</v>
      </c>
      <c r="B6" s="134" t="str">
        <f>ANIO</f>
        <v>2017 (d)</v>
      </c>
      <c r="C6" s="131" t="str">
        <f>ULTIMO</f>
        <v>31 de diciembre de 2016 (e)</v>
      </c>
      <c r="D6" s="135" t="s">
        <v>0</v>
      </c>
      <c r="E6" s="134" t="str">
        <f>ANIO</f>
        <v>2017 (d)</v>
      </c>
      <c r="F6" s="131" t="str">
        <f>ULTIMO</f>
        <v>31 de diciembre de 2016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7</v>
      </c>
      <c r="C9" s="60">
        <f>SUM(C10:C16)</f>
        <v>7</v>
      </c>
      <c r="D9" s="100" t="s">
        <v>54</v>
      </c>
      <c r="E9" s="60">
        <f>SUM(E10:E18)</f>
        <v>9</v>
      </c>
      <c r="F9" s="60">
        <f>SUM(F10:F18)</f>
        <v>9</v>
      </c>
    </row>
    <row r="10" spans="1:6" ht="14.25" x14ac:dyDescent="0.45">
      <c r="A10" s="96" t="s">
        <v>4</v>
      </c>
      <c r="B10" s="60">
        <v>1</v>
      </c>
      <c r="C10" s="60">
        <v>1</v>
      </c>
      <c r="D10" s="101" t="s">
        <v>55</v>
      </c>
      <c r="E10" s="60">
        <v>1</v>
      </c>
      <c r="F10" s="60">
        <v>1</v>
      </c>
    </row>
    <row r="11" spans="1:6" x14ac:dyDescent="0.25">
      <c r="A11" s="96" t="s">
        <v>5</v>
      </c>
      <c r="B11" s="60">
        <v>1</v>
      </c>
      <c r="C11" s="60">
        <v>1</v>
      </c>
      <c r="D11" s="101" t="s">
        <v>56</v>
      </c>
      <c r="E11" s="60">
        <v>1</v>
      </c>
      <c r="F11" s="60">
        <v>1</v>
      </c>
    </row>
    <row r="12" spans="1:6" x14ac:dyDescent="0.25">
      <c r="A12" s="96" t="s">
        <v>6</v>
      </c>
      <c r="B12" s="77">
        <v>1</v>
      </c>
      <c r="C12" s="60">
        <v>1</v>
      </c>
      <c r="D12" s="101" t="s">
        <v>57</v>
      </c>
      <c r="E12" s="60">
        <v>1</v>
      </c>
      <c r="F12" s="60">
        <v>1</v>
      </c>
    </row>
    <row r="13" spans="1:6" ht="14.25" x14ac:dyDescent="0.45">
      <c r="A13" s="96" t="s">
        <v>7</v>
      </c>
      <c r="B13" s="60">
        <v>1</v>
      </c>
      <c r="C13" s="60">
        <v>1</v>
      </c>
      <c r="D13" s="101" t="s">
        <v>58</v>
      </c>
      <c r="E13" s="60">
        <v>1</v>
      </c>
      <c r="F13" s="60">
        <v>1</v>
      </c>
    </row>
    <row r="14" spans="1:6" x14ac:dyDescent="0.25">
      <c r="A14" s="96" t="s">
        <v>8</v>
      </c>
      <c r="B14" s="60">
        <v>1</v>
      </c>
      <c r="C14" s="60">
        <v>1</v>
      </c>
      <c r="D14" s="101" t="s">
        <v>59</v>
      </c>
      <c r="E14" s="60">
        <v>1</v>
      </c>
      <c r="F14" s="60">
        <v>1</v>
      </c>
    </row>
    <row r="15" spans="1:6" x14ac:dyDescent="0.25">
      <c r="A15" s="96" t="s">
        <v>9</v>
      </c>
      <c r="B15" s="60">
        <v>1</v>
      </c>
      <c r="C15" s="60">
        <v>1</v>
      </c>
      <c r="D15" s="101" t="s">
        <v>60</v>
      </c>
      <c r="E15" s="60">
        <v>1</v>
      </c>
      <c r="F15" s="60">
        <v>1</v>
      </c>
    </row>
    <row r="16" spans="1:6" ht="14.25" x14ac:dyDescent="0.45">
      <c r="A16" s="96" t="s">
        <v>10</v>
      </c>
      <c r="B16" s="60">
        <v>1</v>
      </c>
      <c r="C16" s="60">
        <v>1</v>
      </c>
      <c r="D16" s="101" t="s">
        <v>61</v>
      </c>
      <c r="E16" s="60">
        <v>1</v>
      </c>
      <c r="F16" s="60">
        <v>1</v>
      </c>
    </row>
    <row r="17" spans="1:6" ht="14.25" x14ac:dyDescent="0.45">
      <c r="A17" s="95" t="s">
        <v>11</v>
      </c>
      <c r="B17" s="60">
        <f>SUM(B18:B24)</f>
        <v>7</v>
      </c>
      <c r="C17" s="60">
        <f>SUM(C18:C24)</f>
        <v>7</v>
      </c>
      <c r="D17" s="101" t="s">
        <v>62</v>
      </c>
      <c r="E17" s="60">
        <v>1</v>
      </c>
      <c r="F17" s="60">
        <v>1</v>
      </c>
    </row>
    <row r="18" spans="1:6" ht="14.25" x14ac:dyDescent="0.45">
      <c r="A18" s="97" t="s">
        <v>12</v>
      </c>
      <c r="B18" s="60">
        <v>1</v>
      </c>
      <c r="C18" s="60">
        <v>1</v>
      </c>
      <c r="D18" s="101" t="s">
        <v>63</v>
      </c>
      <c r="E18" s="60">
        <v>1</v>
      </c>
      <c r="F18" s="60">
        <v>1</v>
      </c>
    </row>
    <row r="19" spans="1:6" ht="14.25" x14ac:dyDescent="0.45">
      <c r="A19" s="97" t="s">
        <v>13</v>
      </c>
      <c r="B19" s="60">
        <v>1</v>
      </c>
      <c r="C19" s="60">
        <v>1</v>
      </c>
      <c r="D19" s="100" t="s">
        <v>64</v>
      </c>
      <c r="E19" s="60">
        <f>SUM(E20:E22)</f>
        <v>3</v>
      </c>
      <c r="F19" s="60">
        <f>SUM(F20:F22)</f>
        <v>3</v>
      </c>
    </row>
    <row r="20" spans="1:6" ht="14.25" x14ac:dyDescent="0.45">
      <c r="A20" s="97" t="s">
        <v>14</v>
      </c>
      <c r="B20" s="60">
        <v>1</v>
      </c>
      <c r="C20" s="60">
        <v>1</v>
      </c>
      <c r="D20" s="101" t="s">
        <v>65</v>
      </c>
      <c r="E20" s="60">
        <v>1</v>
      </c>
      <c r="F20" s="60">
        <v>1</v>
      </c>
    </row>
    <row r="21" spans="1:6" x14ac:dyDescent="0.25">
      <c r="A21" s="97" t="s">
        <v>15</v>
      </c>
      <c r="B21" s="60">
        <v>1</v>
      </c>
      <c r="C21" s="60">
        <v>1</v>
      </c>
      <c r="D21" s="101" t="s">
        <v>66</v>
      </c>
      <c r="E21" s="60">
        <v>1</v>
      </c>
      <c r="F21" s="60">
        <v>1</v>
      </c>
    </row>
    <row r="22" spans="1:6" x14ac:dyDescent="0.25">
      <c r="A22" s="97" t="s">
        <v>16</v>
      </c>
      <c r="B22" s="60">
        <v>1</v>
      </c>
      <c r="C22" s="60">
        <v>1</v>
      </c>
      <c r="D22" s="101" t="s">
        <v>67</v>
      </c>
      <c r="E22" s="60">
        <v>1</v>
      </c>
      <c r="F22" s="60">
        <v>1</v>
      </c>
    </row>
    <row r="23" spans="1:6" x14ac:dyDescent="0.25">
      <c r="A23" s="97" t="s">
        <v>17</v>
      </c>
      <c r="B23" s="60">
        <v>1</v>
      </c>
      <c r="C23" s="60">
        <v>1</v>
      </c>
      <c r="D23" s="100" t="s">
        <v>68</v>
      </c>
      <c r="E23" s="60">
        <f>E24+E25</f>
        <v>2</v>
      </c>
      <c r="F23" s="60">
        <f>F24+F25</f>
        <v>2</v>
      </c>
    </row>
    <row r="24" spans="1:6" x14ac:dyDescent="0.25">
      <c r="A24" s="97" t="s">
        <v>18</v>
      </c>
      <c r="B24" s="60">
        <v>1</v>
      </c>
      <c r="C24" s="60">
        <v>1</v>
      </c>
      <c r="D24" s="101" t="s">
        <v>69</v>
      </c>
      <c r="E24" s="60">
        <v>1</v>
      </c>
      <c r="F24" s="60">
        <v>1</v>
      </c>
    </row>
    <row r="25" spans="1:6" x14ac:dyDescent="0.25">
      <c r="A25" s="95" t="s">
        <v>19</v>
      </c>
      <c r="B25" s="60">
        <f>SUM(B26:B30)</f>
        <v>5</v>
      </c>
      <c r="C25" s="60">
        <f>SUM(C26:C30)</f>
        <v>5</v>
      </c>
      <c r="D25" s="101" t="s">
        <v>70</v>
      </c>
      <c r="E25" s="60">
        <v>1</v>
      </c>
      <c r="F25" s="60">
        <v>1</v>
      </c>
    </row>
    <row r="26" spans="1:6" x14ac:dyDescent="0.25">
      <c r="A26" s="97" t="s">
        <v>20</v>
      </c>
      <c r="B26" s="60">
        <v>1</v>
      </c>
      <c r="C26" s="60">
        <v>1</v>
      </c>
      <c r="D26" s="100" t="s">
        <v>71</v>
      </c>
      <c r="E26" s="60">
        <v>1</v>
      </c>
      <c r="F26" s="60">
        <v>1</v>
      </c>
    </row>
    <row r="27" spans="1:6" x14ac:dyDescent="0.25">
      <c r="A27" s="97" t="s">
        <v>21</v>
      </c>
      <c r="B27" s="60">
        <v>1</v>
      </c>
      <c r="C27" s="60">
        <v>1</v>
      </c>
      <c r="D27" s="100" t="s">
        <v>72</v>
      </c>
      <c r="E27" s="60">
        <f>SUM(E28:E30)</f>
        <v>3</v>
      </c>
      <c r="F27" s="60">
        <f>SUM(F28:F30)</f>
        <v>3</v>
      </c>
    </row>
    <row r="28" spans="1:6" x14ac:dyDescent="0.25">
      <c r="A28" s="97" t="s">
        <v>22</v>
      </c>
      <c r="B28" s="60">
        <v>1</v>
      </c>
      <c r="C28" s="60">
        <v>1</v>
      </c>
      <c r="D28" s="101" t="s">
        <v>73</v>
      </c>
      <c r="E28" s="60">
        <v>1</v>
      </c>
      <c r="F28" s="60">
        <v>1</v>
      </c>
    </row>
    <row r="29" spans="1:6" x14ac:dyDescent="0.25">
      <c r="A29" s="97" t="s">
        <v>23</v>
      </c>
      <c r="B29" s="60">
        <v>1</v>
      </c>
      <c r="C29" s="60">
        <v>1</v>
      </c>
      <c r="D29" s="101" t="s">
        <v>74</v>
      </c>
      <c r="E29" s="60">
        <v>1</v>
      </c>
      <c r="F29" s="60">
        <v>1</v>
      </c>
    </row>
    <row r="30" spans="1:6" x14ac:dyDescent="0.25">
      <c r="A30" s="97" t="s">
        <v>24</v>
      </c>
      <c r="B30" s="60">
        <v>1</v>
      </c>
      <c r="C30" s="60">
        <v>1</v>
      </c>
      <c r="D30" s="101" t="s">
        <v>75</v>
      </c>
      <c r="E30" s="60">
        <v>1</v>
      </c>
      <c r="F30" s="60">
        <v>1</v>
      </c>
    </row>
    <row r="31" spans="1:6" x14ac:dyDescent="0.25">
      <c r="A31" s="95" t="s">
        <v>25</v>
      </c>
      <c r="B31" s="60">
        <f>SUM(B32:B36)</f>
        <v>5</v>
      </c>
      <c r="C31" s="60">
        <f>SUM(C32:C36)</f>
        <v>5</v>
      </c>
      <c r="D31" s="100" t="s">
        <v>76</v>
      </c>
      <c r="E31" s="60">
        <f>SUM(E32:E37)</f>
        <v>6</v>
      </c>
      <c r="F31" s="60">
        <f>SUM(F32:F37)</f>
        <v>6</v>
      </c>
    </row>
    <row r="32" spans="1:6" x14ac:dyDescent="0.25">
      <c r="A32" s="97" t="s">
        <v>26</v>
      </c>
      <c r="B32" s="60">
        <v>1</v>
      </c>
      <c r="C32" s="60">
        <v>1</v>
      </c>
      <c r="D32" s="101" t="s">
        <v>77</v>
      </c>
      <c r="E32" s="60">
        <v>1</v>
      </c>
      <c r="F32" s="60">
        <v>1</v>
      </c>
    </row>
    <row r="33" spans="1:6" x14ac:dyDescent="0.25">
      <c r="A33" s="97" t="s">
        <v>27</v>
      </c>
      <c r="B33" s="60">
        <v>1</v>
      </c>
      <c r="C33" s="60">
        <v>1</v>
      </c>
      <c r="D33" s="101" t="s">
        <v>78</v>
      </c>
      <c r="E33" s="60">
        <v>1</v>
      </c>
      <c r="F33" s="60">
        <v>1</v>
      </c>
    </row>
    <row r="34" spans="1:6" x14ac:dyDescent="0.25">
      <c r="A34" s="97" t="s">
        <v>28</v>
      </c>
      <c r="B34" s="60">
        <v>1</v>
      </c>
      <c r="C34" s="60">
        <v>1</v>
      </c>
      <c r="D34" s="101" t="s">
        <v>79</v>
      </c>
      <c r="E34" s="60">
        <v>1</v>
      </c>
      <c r="F34" s="60">
        <v>1</v>
      </c>
    </row>
    <row r="35" spans="1:6" x14ac:dyDescent="0.25">
      <c r="A35" s="97" t="s">
        <v>29</v>
      </c>
      <c r="B35" s="60">
        <v>1</v>
      </c>
      <c r="C35" s="60">
        <v>1</v>
      </c>
      <c r="D35" s="101" t="s">
        <v>80</v>
      </c>
      <c r="E35" s="60">
        <v>1</v>
      </c>
      <c r="F35" s="60">
        <v>1</v>
      </c>
    </row>
    <row r="36" spans="1:6" x14ac:dyDescent="0.25">
      <c r="A36" s="97" t="s">
        <v>30</v>
      </c>
      <c r="B36" s="60">
        <v>1</v>
      </c>
      <c r="C36" s="60">
        <v>1</v>
      </c>
      <c r="D36" s="101" t="s">
        <v>81</v>
      </c>
      <c r="E36" s="60">
        <v>1</v>
      </c>
      <c r="F36" s="60">
        <v>1</v>
      </c>
    </row>
    <row r="37" spans="1:6" x14ac:dyDescent="0.25">
      <c r="A37" s="95" t="s">
        <v>31</v>
      </c>
      <c r="B37" s="60">
        <v>1</v>
      </c>
      <c r="C37" s="60">
        <v>1</v>
      </c>
      <c r="D37" s="101" t="s">
        <v>82</v>
      </c>
      <c r="E37" s="60">
        <v>1</v>
      </c>
      <c r="F37" s="60">
        <v>1</v>
      </c>
    </row>
    <row r="38" spans="1:6" x14ac:dyDescent="0.25">
      <c r="A38" s="95" t="s">
        <v>119</v>
      </c>
      <c r="B38" s="60">
        <f>SUM(B39:B40)</f>
        <v>2</v>
      </c>
      <c r="C38" s="60">
        <f>SUM(C39:C40)</f>
        <v>2</v>
      </c>
      <c r="D38" s="100" t="s">
        <v>83</v>
      </c>
      <c r="E38" s="60">
        <f>SUM(E39:E41)</f>
        <v>3</v>
      </c>
      <c r="F38" s="60">
        <f>SUM(F39:F41)</f>
        <v>3</v>
      </c>
    </row>
    <row r="39" spans="1:6" x14ac:dyDescent="0.25">
      <c r="A39" s="97" t="s">
        <v>32</v>
      </c>
      <c r="B39" s="60">
        <v>1</v>
      </c>
      <c r="C39" s="60">
        <v>1</v>
      </c>
      <c r="D39" s="101" t="s">
        <v>84</v>
      </c>
      <c r="E39" s="60">
        <v>1</v>
      </c>
      <c r="F39" s="60">
        <v>1</v>
      </c>
    </row>
    <row r="40" spans="1:6" x14ac:dyDescent="0.25">
      <c r="A40" s="97" t="s">
        <v>33</v>
      </c>
      <c r="B40" s="60">
        <v>1</v>
      </c>
      <c r="C40" s="60">
        <v>1</v>
      </c>
      <c r="D40" s="101" t="s">
        <v>85</v>
      </c>
      <c r="E40" s="60">
        <v>1</v>
      </c>
      <c r="F40" s="60">
        <v>1</v>
      </c>
    </row>
    <row r="41" spans="1:6" x14ac:dyDescent="0.25">
      <c r="A41" s="95" t="s">
        <v>34</v>
      </c>
      <c r="B41" s="60">
        <f>SUM(B42:B45)</f>
        <v>4</v>
      </c>
      <c r="C41" s="60">
        <f>SUM(C42:C45)</f>
        <v>4</v>
      </c>
      <c r="D41" s="101" t="s">
        <v>86</v>
      </c>
      <c r="E41" s="60">
        <v>1</v>
      </c>
      <c r="F41" s="60">
        <v>1</v>
      </c>
    </row>
    <row r="42" spans="1:6" x14ac:dyDescent="0.25">
      <c r="A42" s="97" t="s">
        <v>35</v>
      </c>
      <c r="B42" s="60">
        <v>1</v>
      </c>
      <c r="C42" s="60">
        <v>1</v>
      </c>
      <c r="D42" s="100" t="s">
        <v>87</v>
      </c>
      <c r="E42" s="60">
        <f>SUM(E43:E45)</f>
        <v>3</v>
      </c>
      <c r="F42" s="60">
        <f>SUM(F43:F45)</f>
        <v>3</v>
      </c>
    </row>
    <row r="43" spans="1:6" x14ac:dyDescent="0.25">
      <c r="A43" s="97" t="s">
        <v>36</v>
      </c>
      <c r="B43" s="60">
        <v>1</v>
      </c>
      <c r="C43" s="60">
        <v>1</v>
      </c>
      <c r="D43" s="101" t="s">
        <v>88</v>
      </c>
      <c r="E43" s="60">
        <v>1</v>
      </c>
      <c r="F43" s="60">
        <v>1</v>
      </c>
    </row>
    <row r="44" spans="1:6" x14ac:dyDescent="0.25">
      <c r="A44" s="97" t="s">
        <v>37</v>
      </c>
      <c r="B44" s="60">
        <v>1</v>
      </c>
      <c r="C44" s="60">
        <v>1</v>
      </c>
      <c r="D44" s="101" t="s">
        <v>89</v>
      </c>
      <c r="E44" s="60">
        <v>1</v>
      </c>
      <c r="F44" s="60">
        <v>1</v>
      </c>
    </row>
    <row r="45" spans="1:6" x14ac:dyDescent="0.25">
      <c r="A45" s="97" t="s">
        <v>38</v>
      </c>
      <c r="B45" s="60">
        <v>1</v>
      </c>
      <c r="C45" s="60">
        <v>1</v>
      </c>
      <c r="D45" s="101" t="s">
        <v>90</v>
      </c>
      <c r="E45" s="60">
        <v>1</v>
      </c>
      <c r="F45" s="60">
        <v>1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</f>
        <v>30</v>
      </c>
      <c r="C47" s="61">
        <f>C9+C17+C25+C31+C38+C41</f>
        <v>30</v>
      </c>
      <c r="D47" s="99" t="s">
        <v>91</v>
      </c>
      <c r="E47" s="61">
        <f>E9+E19+E23+E26+E27+E31+E38+E42</f>
        <v>30</v>
      </c>
      <c r="F47" s="61">
        <f>F9+F19+F23+F26+F27+F31+F38+F42</f>
        <v>30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>
        <v>1</v>
      </c>
      <c r="C50" s="60">
        <v>1</v>
      </c>
      <c r="D50" s="100" t="s">
        <v>93</v>
      </c>
      <c r="E50" s="60">
        <v>1</v>
      </c>
      <c r="F50" s="60">
        <v>1</v>
      </c>
    </row>
    <row r="51" spans="1:6" x14ac:dyDescent="0.25">
      <c r="A51" s="95" t="s">
        <v>42</v>
      </c>
      <c r="B51" s="60">
        <v>1</v>
      </c>
      <c r="C51" s="60">
        <v>1</v>
      </c>
      <c r="D51" s="100" t="s">
        <v>94</v>
      </c>
      <c r="E51" s="60">
        <v>1</v>
      </c>
      <c r="F51" s="60">
        <v>1</v>
      </c>
    </row>
    <row r="52" spans="1:6" x14ac:dyDescent="0.25">
      <c r="A52" s="95" t="s">
        <v>43</v>
      </c>
      <c r="B52" s="60">
        <v>1</v>
      </c>
      <c r="C52" s="60">
        <v>1</v>
      </c>
      <c r="D52" s="100" t="s">
        <v>95</v>
      </c>
      <c r="E52" s="60">
        <v>1</v>
      </c>
      <c r="F52" s="60">
        <v>1</v>
      </c>
    </row>
    <row r="53" spans="1:6" x14ac:dyDescent="0.25">
      <c r="A53" s="95" t="s">
        <v>44</v>
      </c>
      <c r="B53" s="60">
        <v>1</v>
      </c>
      <c r="C53" s="60">
        <v>1</v>
      </c>
      <c r="D53" s="100" t="s">
        <v>96</v>
      </c>
      <c r="E53" s="60">
        <v>1</v>
      </c>
      <c r="F53" s="60">
        <v>1</v>
      </c>
    </row>
    <row r="54" spans="1:6" x14ac:dyDescent="0.25">
      <c r="A54" s="95" t="s">
        <v>45</v>
      </c>
      <c r="B54" s="60">
        <v>1</v>
      </c>
      <c r="C54" s="60">
        <v>1</v>
      </c>
      <c r="D54" s="100" t="s">
        <v>97</v>
      </c>
      <c r="E54" s="60">
        <v>1</v>
      </c>
      <c r="F54" s="60">
        <v>1</v>
      </c>
    </row>
    <row r="55" spans="1:6" x14ac:dyDescent="0.25">
      <c r="A55" s="95" t="s">
        <v>46</v>
      </c>
      <c r="B55" s="60">
        <v>1</v>
      </c>
      <c r="C55" s="60">
        <v>1</v>
      </c>
      <c r="D55" s="37" t="s">
        <v>98</v>
      </c>
      <c r="E55" s="60">
        <v>1</v>
      </c>
      <c r="F55" s="60">
        <v>1</v>
      </c>
    </row>
    <row r="56" spans="1:6" x14ac:dyDescent="0.25">
      <c r="A56" s="95" t="s">
        <v>47</v>
      </c>
      <c r="B56" s="60">
        <v>1</v>
      </c>
      <c r="C56" s="60">
        <v>1</v>
      </c>
      <c r="D56" s="54"/>
      <c r="E56" s="54"/>
      <c r="F56" s="54"/>
    </row>
    <row r="57" spans="1:6" x14ac:dyDescent="0.25">
      <c r="A57" s="95" t="s">
        <v>48</v>
      </c>
      <c r="B57" s="60">
        <v>1</v>
      </c>
      <c r="C57" s="60">
        <v>1</v>
      </c>
      <c r="D57" s="99" t="s">
        <v>99</v>
      </c>
      <c r="E57" s="61">
        <f>SUM(E50:E55)</f>
        <v>6</v>
      </c>
      <c r="F57" s="61">
        <f>SUM(F50:F55)</f>
        <v>6</v>
      </c>
    </row>
    <row r="58" spans="1:6" x14ac:dyDescent="0.25">
      <c r="A58" s="95" t="s">
        <v>49</v>
      </c>
      <c r="B58" s="60">
        <v>1</v>
      </c>
      <c r="C58" s="60">
        <v>1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36</v>
      </c>
      <c r="F59" s="61">
        <f>F47+F57</f>
        <v>36</v>
      </c>
    </row>
    <row r="60" spans="1:6" x14ac:dyDescent="0.25">
      <c r="A60" s="55" t="s">
        <v>50</v>
      </c>
      <c r="B60" s="61">
        <f>SUM(B50:B58)</f>
        <v>9</v>
      </c>
      <c r="C60" s="61">
        <f>SUM(C50:C58)</f>
        <v>9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39</v>
      </c>
      <c r="C62" s="61">
        <f>SUM(C47+C60)</f>
        <v>39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3</v>
      </c>
      <c r="F63" s="77">
        <f>SUM(F64:F66)</f>
        <v>3</v>
      </c>
    </row>
    <row r="64" spans="1:6" x14ac:dyDescent="0.25">
      <c r="A64" s="54"/>
      <c r="B64" s="54"/>
      <c r="C64" s="54"/>
      <c r="D64" s="103" t="s">
        <v>103</v>
      </c>
      <c r="E64" s="77">
        <v>1</v>
      </c>
      <c r="F64" s="77">
        <v>1</v>
      </c>
    </row>
    <row r="65" spans="1:6" x14ac:dyDescent="0.25">
      <c r="A65" s="54"/>
      <c r="B65" s="54"/>
      <c r="C65" s="54"/>
      <c r="D65" s="41" t="s">
        <v>104</v>
      </c>
      <c r="E65" s="77">
        <v>1</v>
      </c>
      <c r="F65" s="77">
        <v>1</v>
      </c>
    </row>
    <row r="66" spans="1:6" x14ac:dyDescent="0.25">
      <c r="A66" s="54"/>
      <c r="B66" s="54"/>
      <c r="C66" s="54"/>
      <c r="D66" s="103" t="s">
        <v>105</v>
      </c>
      <c r="E66" s="77">
        <v>1</v>
      </c>
      <c r="F66" s="77">
        <v>1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5</v>
      </c>
      <c r="F68" s="77">
        <f>SUM(F69:F73)</f>
        <v>5</v>
      </c>
    </row>
    <row r="69" spans="1:6" x14ac:dyDescent="0.25">
      <c r="A69" s="12"/>
      <c r="B69" s="54"/>
      <c r="C69" s="54"/>
      <c r="D69" s="103" t="s">
        <v>107</v>
      </c>
      <c r="E69" s="77">
        <v>1</v>
      </c>
      <c r="F69" s="77">
        <v>1</v>
      </c>
    </row>
    <row r="70" spans="1:6" x14ac:dyDescent="0.25">
      <c r="A70" s="12"/>
      <c r="B70" s="54"/>
      <c r="C70" s="54"/>
      <c r="D70" s="103" t="s">
        <v>108</v>
      </c>
      <c r="E70" s="77">
        <v>1</v>
      </c>
      <c r="F70" s="77">
        <v>1</v>
      </c>
    </row>
    <row r="71" spans="1:6" x14ac:dyDescent="0.25">
      <c r="A71" s="12"/>
      <c r="B71" s="54"/>
      <c r="C71" s="54"/>
      <c r="D71" s="103" t="s">
        <v>109</v>
      </c>
      <c r="E71" s="77">
        <v>1</v>
      </c>
      <c r="F71" s="77">
        <v>1</v>
      </c>
    </row>
    <row r="72" spans="1:6" x14ac:dyDescent="0.25">
      <c r="A72" s="12"/>
      <c r="B72" s="54"/>
      <c r="C72" s="54"/>
      <c r="D72" s="103" t="s">
        <v>110</v>
      </c>
      <c r="E72" s="77">
        <v>1</v>
      </c>
      <c r="F72" s="77">
        <v>1</v>
      </c>
    </row>
    <row r="73" spans="1:6" x14ac:dyDescent="0.25">
      <c r="A73" s="12"/>
      <c r="B73" s="54"/>
      <c r="C73" s="54"/>
      <c r="D73" s="103" t="s">
        <v>111</v>
      </c>
      <c r="E73" s="77">
        <v>1</v>
      </c>
      <c r="F73" s="77">
        <v>1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2</v>
      </c>
      <c r="F75" s="77">
        <f>F76+F77</f>
        <v>2</v>
      </c>
    </row>
    <row r="76" spans="1:6" x14ac:dyDescent="0.25">
      <c r="A76" s="12"/>
      <c r="B76" s="54"/>
      <c r="C76" s="54"/>
      <c r="D76" s="100" t="s">
        <v>113</v>
      </c>
      <c r="E76" s="60">
        <v>1</v>
      </c>
      <c r="F76" s="60">
        <v>1</v>
      </c>
    </row>
    <row r="77" spans="1:6" x14ac:dyDescent="0.25">
      <c r="A77" s="12"/>
      <c r="B77" s="54"/>
      <c r="C77" s="54"/>
      <c r="D77" s="100" t="s">
        <v>114</v>
      </c>
      <c r="E77" s="60">
        <v>1</v>
      </c>
      <c r="F77" s="60">
        <v>1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10</v>
      </c>
      <c r="F79" s="61">
        <f>F63+F68+F75</f>
        <v>10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46</v>
      </c>
      <c r="F81" s="61">
        <f>F59+F79</f>
        <v>46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7</v>
      </c>
      <c r="Q4" s="18">
        <f>'Formato 1'!C9</f>
        <v>7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1</v>
      </c>
      <c r="Q5" s="18">
        <f>'Formato 1'!C10</f>
        <v>1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1</v>
      </c>
      <c r="Q6" s="18">
        <f>'Formato 1'!C11</f>
        <v>1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1</v>
      </c>
      <c r="Q7" s="18">
        <f>'Formato 1'!C12</f>
        <v>1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1</v>
      </c>
      <c r="Q8" s="18">
        <f>'Formato 1'!C13</f>
        <v>1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1</v>
      </c>
      <c r="Q9" s="18">
        <f>'Formato 1'!C14</f>
        <v>1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1</v>
      </c>
      <c r="Q10" s="18">
        <f>'Formato 1'!C15</f>
        <v>1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1</v>
      </c>
      <c r="Q11" s="18">
        <f>'Formato 1'!C16</f>
        <v>1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7</v>
      </c>
      <c r="Q12" s="18">
        <f>'Formato 1'!C17</f>
        <v>7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1</v>
      </c>
      <c r="Q13" s="18">
        <f>'Formato 1'!C18</f>
        <v>1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1</v>
      </c>
      <c r="Q14" s="18">
        <f>'Formato 1'!C19</f>
        <v>1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1</v>
      </c>
      <c r="Q15" s="18">
        <f>'Formato 1'!C20</f>
        <v>1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1</v>
      </c>
      <c r="Q16" s="18">
        <f>'Formato 1'!C21</f>
        <v>1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1</v>
      </c>
      <c r="Q17" s="18">
        <f>'Formato 1'!C22</f>
        <v>1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1</v>
      </c>
      <c r="Q18" s="18">
        <f>'Formato 1'!C23</f>
        <v>1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1</v>
      </c>
      <c r="Q19" s="18">
        <f>'Formato 1'!C24</f>
        <v>1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5</v>
      </c>
      <c r="Q20" s="18">
        <f>'Formato 1'!C25</f>
        <v>5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1</v>
      </c>
      <c r="Q21" s="18">
        <f>'Formato 1'!C26</f>
        <v>1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1</v>
      </c>
      <c r="Q22" s="18">
        <f>'Formato 1'!C27</f>
        <v>1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1</v>
      </c>
      <c r="Q23" s="18">
        <f>'Formato 1'!C28</f>
        <v>1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1</v>
      </c>
      <c r="Q24" s="18">
        <f>'Formato 1'!C29</f>
        <v>1</v>
      </c>
    </row>
    <row r="25" spans="1:17" ht="14.25" x14ac:dyDescent="0.4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1</v>
      </c>
      <c r="Q25" s="18">
        <f>'Formato 1'!C30</f>
        <v>1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5</v>
      </c>
      <c r="Q26" s="18">
        <f>'Formato 1'!C31</f>
        <v>5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1</v>
      </c>
      <c r="Q27" s="18">
        <f>'Formato 1'!C32</f>
        <v>1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1</v>
      </c>
      <c r="Q28" s="18">
        <f>'Formato 1'!C33</f>
        <v>1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1</v>
      </c>
      <c r="Q29" s="18">
        <f>'Formato 1'!C34</f>
        <v>1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1</v>
      </c>
      <c r="Q30" s="18">
        <f>'Formato 1'!C35</f>
        <v>1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1</v>
      </c>
      <c r="Q31" s="18">
        <f>'Formato 1'!C36</f>
        <v>1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1</v>
      </c>
      <c r="Q32" s="18">
        <f>'Formato 1'!C37</f>
        <v>1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1</v>
      </c>
      <c r="Q33" s="18">
        <f>'Formato 1'!C37</f>
        <v>1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2</v>
      </c>
      <c r="Q34" s="18">
        <f>'Formato 1'!C38</f>
        <v>2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1</v>
      </c>
      <c r="Q35" s="18">
        <f>'Formato 1'!C39</f>
        <v>1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1</v>
      </c>
      <c r="Q36" s="18">
        <f>'Formato 1'!C40</f>
        <v>1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4</v>
      </c>
      <c r="Q37" s="18">
        <f>'Formato 1'!C41</f>
        <v>4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1</v>
      </c>
      <c r="Q38" s="18">
        <f>'Formato 1'!C42</f>
        <v>1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1</v>
      </c>
      <c r="Q39" s="18">
        <f>'Formato 1'!C43</f>
        <v>1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1</v>
      </c>
      <c r="Q40" s="18">
        <f>'Formato 1'!C44</f>
        <v>1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1</v>
      </c>
      <c r="Q41" s="18">
        <f>'Formato 1'!C45</f>
        <v>1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30</v>
      </c>
      <c r="Q42" s="18">
        <f>'Formato 1'!C47</f>
        <v>30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1</v>
      </c>
      <c r="Q44">
        <f>'Formato 1'!C50</f>
        <v>1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1</v>
      </c>
      <c r="Q45">
        <f>'Formato 1'!C51</f>
        <v>1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</v>
      </c>
      <c r="Q46">
        <f>'Formato 1'!C52</f>
        <v>1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1</v>
      </c>
      <c r="Q47">
        <f>'Formato 1'!C53</f>
        <v>1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1</v>
      </c>
      <c r="Q48">
        <f>'Formato 1'!C54</f>
        <v>1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1</v>
      </c>
      <c r="Q49">
        <f>'Formato 1'!C55</f>
        <v>1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1</v>
      </c>
      <c r="Q50">
        <f>'Formato 1'!C56</f>
        <v>1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1</v>
      </c>
      <c r="Q51">
        <f>'Formato 1'!C57</f>
        <v>1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1</v>
      </c>
      <c r="Q52">
        <f>'Formato 1'!C58</f>
        <v>1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9</v>
      </c>
      <c r="Q53">
        <f>'Formato 1'!C60</f>
        <v>9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39</v>
      </c>
      <c r="Q54">
        <f>'Formato 1'!C62</f>
        <v>39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9</v>
      </c>
      <c r="Q57">
        <f>'Formato 1'!F9</f>
        <v>9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1</v>
      </c>
      <c r="Q58">
        <f>'Formato 1'!F10</f>
        <v>1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1</v>
      </c>
      <c r="Q59">
        <f>'Formato 1'!F11</f>
        <v>1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1</v>
      </c>
      <c r="Q60">
        <f>'Formato 1'!F12</f>
        <v>1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1</v>
      </c>
      <c r="Q61">
        <f>'Formato 1'!F13</f>
        <v>1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1</v>
      </c>
      <c r="Q62">
        <f>'Formato 1'!F14</f>
        <v>1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1</v>
      </c>
      <c r="Q63">
        <f>'Formato 1'!F15</f>
        <v>1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</v>
      </c>
      <c r="Q64">
        <f>'Formato 1'!F16</f>
        <v>1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1</v>
      </c>
      <c r="Q65">
        <f>'Formato 1'!F17</f>
        <v>1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1</v>
      </c>
      <c r="Q66">
        <f>'Formato 1'!F18</f>
        <v>1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3</v>
      </c>
      <c r="Q67">
        <f>'Formato 1'!F19</f>
        <v>3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1</v>
      </c>
      <c r="Q68">
        <f>'Formato 1'!F20</f>
        <v>1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1</v>
      </c>
      <c r="Q69">
        <f>'Formato 1'!F21</f>
        <v>1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1</v>
      </c>
      <c r="Q70">
        <f>'Formato 1'!F22</f>
        <v>1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2</v>
      </c>
      <c r="Q71">
        <f>'Formato 1'!F23</f>
        <v>2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1</v>
      </c>
      <c r="Q72">
        <f>'Formato 1'!F24</f>
        <v>1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1</v>
      </c>
      <c r="Q73">
        <f>'Formato 1'!F25</f>
        <v>1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1</v>
      </c>
      <c r="Q74">
        <f>'Formato 1'!F26</f>
        <v>1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1</v>
      </c>
      <c r="Q75">
        <f>'Formato 1'!F26</f>
        <v>1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3</v>
      </c>
      <c r="Q76">
        <f>'Formato 1'!F27</f>
        <v>3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1</v>
      </c>
      <c r="Q77">
        <f>'Formato 1'!F28</f>
        <v>1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1</v>
      </c>
      <c r="Q78">
        <f>'Formato 1'!F29</f>
        <v>1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1</v>
      </c>
      <c r="Q79">
        <f>'Formato 1'!F30</f>
        <v>1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6</v>
      </c>
      <c r="Q80">
        <f>'Formato 1'!F31</f>
        <v>6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1</v>
      </c>
      <c r="Q81">
        <f>'Formato 1'!F32</f>
        <v>1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1</v>
      </c>
      <c r="Q82">
        <f>'Formato 1'!F33</f>
        <v>1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1</v>
      </c>
      <c r="Q83">
        <f>'Formato 1'!F34</f>
        <v>1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1</v>
      </c>
      <c r="Q84">
        <f>'Formato 1'!F35</f>
        <v>1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1</v>
      </c>
      <c r="Q85">
        <f>'Formato 1'!F36</f>
        <v>1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1</v>
      </c>
      <c r="Q86">
        <f>'Formato 1'!F37</f>
        <v>1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3</v>
      </c>
      <c r="Q87">
        <f>'Formato 1'!F38</f>
        <v>3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1</v>
      </c>
      <c r="Q88">
        <f>'Formato 1'!F39</f>
        <v>1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1</v>
      </c>
      <c r="Q89">
        <f>'Formato 1'!F40</f>
        <v>1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1</v>
      </c>
      <c r="Q90">
        <f>'Formato 1'!F41</f>
        <v>1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3</v>
      </c>
      <c r="Q91">
        <f>'Formato 1'!F42</f>
        <v>3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1</v>
      </c>
      <c r="Q92">
        <f>'Formato 1'!F43</f>
        <v>1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1</v>
      </c>
      <c r="Q93">
        <f>'Formato 1'!F44</f>
        <v>1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1</v>
      </c>
      <c r="Q94">
        <f>'Formato 1'!F45</f>
        <v>1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30</v>
      </c>
      <c r="Q95">
        <f>'Formato 1'!F47</f>
        <v>30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1</v>
      </c>
      <c r="Q97">
        <f>'Formato 1'!F50</f>
        <v>1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1</v>
      </c>
      <c r="Q98">
        <f>'Formato 1'!F51</f>
        <v>1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1</v>
      </c>
      <c r="Q99">
        <f>'Formato 1'!F52</f>
        <v>1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1</v>
      </c>
      <c r="Q100">
        <f>'Formato 1'!F53</f>
        <v>1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1</v>
      </c>
      <c r="Q101">
        <f>'Formato 1'!F54</f>
        <v>1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1</v>
      </c>
      <c r="Q102">
        <f>'Formato 1'!F55</f>
        <v>1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6</v>
      </c>
      <c r="Q103">
        <f>'Formato 1'!F57</f>
        <v>6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36</v>
      </c>
      <c r="Q104">
        <f>'Formato 1'!F59</f>
        <v>36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3</v>
      </c>
      <c r="Q106">
        <f>'Formato 1'!F63</f>
        <v>3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1</v>
      </c>
      <c r="Q107">
        <f>'Formato 1'!F64</f>
        <v>1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1</v>
      </c>
      <c r="Q108">
        <f>'Formato 1'!F65</f>
        <v>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1</v>
      </c>
      <c r="Q109">
        <f>'Formato 1'!F66</f>
        <v>1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5</v>
      </c>
      <c r="Q110">
        <f>'Formato 1'!F68</f>
        <v>5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1</v>
      </c>
      <c r="Q111">
        <f>'Formato 1'!F69</f>
        <v>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</v>
      </c>
      <c r="Q112">
        <f>'Formato 1'!F70</f>
        <v>1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1</v>
      </c>
      <c r="Q113">
        <f>'Formato 1'!F71</f>
        <v>1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1</v>
      </c>
      <c r="Q114">
        <f>'Formato 1'!F72</f>
        <v>1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1</v>
      </c>
      <c r="Q115">
        <f>'Formato 1'!F73</f>
        <v>1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2</v>
      </c>
      <c r="Q116">
        <f>'Formato 1'!F75</f>
        <v>2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1</v>
      </c>
      <c r="Q117">
        <f>'Formato 1'!F76</f>
        <v>1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1</v>
      </c>
      <c r="Q118">
        <f>'Formato 1'!F77</f>
        <v>1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10</v>
      </c>
      <c r="Q119">
        <f>'Formato 1'!F79</f>
        <v>10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46</v>
      </c>
      <c r="Q120">
        <f>'Formato 1'!F81</f>
        <v>46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activeCell="A17" sqref="A17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67" t="s">
        <v>544</v>
      </c>
      <c r="B1" s="167"/>
      <c r="C1" s="167"/>
      <c r="D1" s="167"/>
      <c r="E1" s="167"/>
      <c r="F1" s="167"/>
      <c r="G1" s="167"/>
      <c r="H1" s="167"/>
    </row>
    <row r="2" spans="1:9" ht="14.25" x14ac:dyDescent="0.45">
      <c r="A2" s="153" t="str">
        <f>ENTE_PUBLICO_A</f>
        <v>ORGANISMO, Gobierno del Estado de Aguascalientes (a)</v>
      </c>
      <c r="B2" s="154"/>
      <c r="C2" s="154"/>
      <c r="D2" s="154"/>
      <c r="E2" s="154"/>
      <c r="F2" s="154"/>
      <c r="G2" s="154"/>
      <c r="H2" s="155"/>
    </row>
    <row r="3" spans="1:9" x14ac:dyDescent="0.25">
      <c r="A3" s="156" t="s">
        <v>120</v>
      </c>
      <c r="B3" s="157"/>
      <c r="C3" s="157"/>
      <c r="D3" s="157"/>
      <c r="E3" s="157"/>
      <c r="F3" s="157"/>
      <c r="G3" s="157"/>
      <c r="H3" s="158"/>
    </row>
    <row r="4" spans="1:9" ht="14.25" x14ac:dyDescent="0.45">
      <c r="A4" s="159" t="str">
        <f>PERIODO_INFORME</f>
        <v>Al 31 de diciembre de 2016 y al 30 de marzo de 2017 (b)</v>
      </c>
      <c r="B4" s="160"/>
      <c r="C4" s="160"/>
      <c r="D4" s="160"/>
      <c r="E4" s="160"/>
      <c r="F4" s="160"/>
      <c r="G4" s="160"/>
      <c r="H4" s="161"/>
    </row>
    <row r="5" spans="1:9" ht="14.25" x14ac:dyDescent="0.45">
      <c r="A5" s="162" t="s">
        <v>118</v>
      </c>
      <c r="B5" s="163"/>
      <c r="C5" s="163"/>
      <c r="D5" s="163"/>
      <c r="E5" s="163"/>
      <c r="F5" s="163"/>
      <c r="G5" s="163"/>
      <c r="H5" s="164"/>
    </row>
    <row r="6" spans="1:9" ht="45" x14ac:dyDescent="0.25">
      <c r="A6" s="104" t="s">
        <v>121</v>
      </c>
      <c r="B6" s="105" t="str">
        <f>ULTIMO_SALDO</f>
        <v>Saldo al 31 de diciembre de 2016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6</v>
      </c>
      <c r="C8" s="61">
        <f t="shared" ref="C8:H8" si="0">C9+C13</f>
        <v>6</v>
      </c>
      <c r="D8" s="61">
        <f t="shared" si="0"/>
        <v>6</v>
      </c>
      <c r="E8" s="61">
        <f t="shared" si="0"/>
        <v>6</v>
      </c>
      <c r="F8" s="61">
        <f t="shared" si="0"/>
        <v>6</v>
      </c>
      <c r="G8" s="61">
        <f t="shared" si="0"/>
        <v>6</v>
      </c>
      <c r="H8" s="61">
        <f t="shared" si="0"/>
        <v>6</v>
      </c>
    </row>
    <row r="9" spans="1:9" ht="14.25" x14ac:dyDescent="0.45">
      <c r="A9" s="107" t="s">
        <v>128</v>
      </c>
      <c r="B9" s="60">
        <f>SUM(B10:B12)</f>
        <v>3</v>
      </c>
      <c r="C9" s="60">
        <f t="shared" ref="C9:H9" si="1">SUM(C10:C12)</f>
        <v>3</v>
      </c>
      <c r="D9" s="60">
        <f t="shared" si="1"/>
        <v>3</v>
      </c>
      <c r="E9" s="60">
        <f t="shared" si="1"/>
        <v>3</v>
      </c>
      <c r="F9" s="60">
        <f t="shared" si="1"/>
        <v>3</v>
      </c>
      <c r="G9" s="60">
        <f t="shared" si="1"/>
        <v>3</v>
      </c>
      <c r="H9" s="60">
        <f t="shared" si="1"/>
        <v>3</v>
      </c>
    </row>
    <row r="10" spans="1:9" x14ac:dyDescent="0.25">
      <c r="A10" s="108" t="s">
        <v>129</v>
      </c>
      <c r="B10" s="60">
        <v>1</v>
      </c>
      <c r="C10" s="60">
        <v>1</v>
      </c>
      <c r="D10" s="60">
        <v>1</v>
      </c>
      <c r="E10" s="60">
        <v>1</v>
      </c>
      <c r="F10" s="60">
        <v>1</v>
      </c>
      <c r="G10" s="60">
        <v>1</v>
      </c>
      <c r="H10" s="60">
        <v>1</v>
      </c>
    </row>
    <row r="11" spans="1:9" x14ac:dyDescent="0.25">
      <c r="A11" s="108" t="s">
        <v>130</v>
      </c>
      <c r="B11" s="60">
        <v>1</v>
      </c>
      <c r="C11" s="60">
        <v>1</v>
      </c>
      <c r="D11" s="60">
        <v>1</v>
      </c>
      <c r="E11" s="60">
        <v>1</v>
      </c>
      <c r="F11" s="60">
        <v>1</v>
      </c>
      <c r="G11" s="60">
        <v>1</v>
      </c>
      <c r="H11" s="60">
        <v>1</v>
      </c>
    </row>
    <row r="12" spans="1:9" ht="14.25" x14ac:dyDescent="0.45">
      <c r="A12" s="108" t="s">
        <v>131</v>
      </c>
      <c r="B12" s="60">
        <v>1</v>
      </c>
      <c r="C12" s="60">
        <v>1</v>
      </c>
      <c r="D12" s="60">
        <v>1</v>
      </c>
      <c r="E12" s="60">
        <v>1</v>
      </c>
      <c r="F12" s="60">
        <v>1</v>
      </c>
      <c r="G12" s="60">
        <v>1</v>
      </c>
      <c r="H12" s="60">
        <v>1</v>
      </c>
    </row>
    <row r="13" spans="1:9" ht="14.25" x14ac:dyDescent="0.45">
      <c r="A13" s="107" t="s">
        <v>132</v>
      </c>
      <c r="B13" s="60">
        <f>SUM(B14:B16)</f>
        <v>3</v>
      </c>
      <c r="C13" s="60">
        <f t="shared" ref="C13:H13" si="2">SUM(C14:C16)</f>
        <v>3</v>
      </c>
      <c r="D13" s="60">
        <f t="shared" si="2"/>
        <v>3</v>
      </c>
      <c r="E13" s="60">
        <f t="shared" si="2"/>
        <v>3</v>
      </c>
      <c r="F13" s="60">
        <f t="shared" si="2"/>
        <v>3</v>
      </c>
      <c r="G13" s="60">
        <f t="shared" si="2"/>
        <v>3</v>
      </c>
      <c r="H13" s="60">
        <f t="shared" si="2"/>
        <v>3</v>
      </c>
    </row>
    <row r="14" spans="1:9" x14ac:dyDescent="0.25">
      <c r="A14" s="108" t="s">
        <v>133</v>
      </c>
      <c r="B14" s="60">
        <v>1</v>
      </c>
      <c r="C14" s="60">
        <v>1</v>
      </c>
      <c r="D14" s="60">
        <v>1</v>
      </c>
      <c r="E14" s="60">
        <v>1</v>
      </c>
      <c r="F14" s="60">
        <v>1</v>
      </c>
      <c r="G14" s="60">
        <v>1</v>
      </c>
      <c r="H14" s="60">
        <v>1</v>
      </c>
    </row>
    <row r="15" spans="1:9" x14ac:dyDescent="0.25">
      <c r="A15" s="108" t="s">
        <v>134</v>
      </c>
      <c r="B15" s="60">
        <v>1</v>
      </c>
      <c r="C15" s="60">
        <v>1</v>
      </c>
      <c r="D15" s="60">
        <v>1</v>
      </c>
      <c r="E15" s="60">
        <v>1</v>
      </c>
      <c r="F15" s="60">
        <v>1</v>
      </c>
      <c r="G15" s="60">
        <v>1</v>
      </c>
      <c r="H15" s="60">
        <v>1</v>
      </c>
    </row>
    <row r="16" spans="1:9" ht="14.25" x14ac:dyDescent="0.45">
      <c r="A16" s="108" t="s">
        <v>135</v>
      </c>
      <c r="B16" s="60">
        <v>1</v>
      </c>
      <c r="C16" s="60">
        <v>1</v>
      </c>
      <c r="D16" s="60">
        <v>1</v>
      </c>
      <c r="E16" s="60">
        <v>1</v>
      </c>
      <c r="F16" s="60">
        <v>1</v>
      </c>
      <c r="G16" s="60">
        <v>1</v>
      </c>
      <c r="H16" s="60">
        <v>1</v>
      </c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1</v>
      </c>
      <c r="C18" s="132"/>
      <c r="D18" s="132"/>
      <c r="E18" s="132"/>
      <c r="F18" s="61">
        <v>1</v>
      </c>
      <c r="G18" s="132"/>
      <c r="H18" s="132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7</v>
      </c>
      <c r="C20" s="61">
        <f t="shared" ref="C20:H20" si="3">C8+C18</f>
        <v>6</v>
      </c>
      <c r="D20" s="61">
        <f t="shared" si="3"/>
        <v>6</v>
      </c>
      <c r="E20" s="61">
        <f t="shared" si="3"/>
        <v>6</v>
      </c>
      <c r="F20" s="61">
        <f t="shared" si="3"/>
        <v>7</v>
      </c>
      <c r="G20" s="61">
        <f t="shared" si="3"/>
        <v>6</v>
      </c>
      <c r="H20" s="61">
        <f t="shared" si="3"/>
        <v>6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3299</v>
      </c>
      <c r="B22" s="61">
        <f>SUM(B23:DEUDA_CONT_FIN_01)</f>
        <v>3</v>
      </c>
      <c r="C22" s="61">
        <f>SUM(C23:DEUDA_CONT_FIN_02)</f>
        <v>3</v>
      </c>
      <c r="D22" s="61">
        <f>SUM(D23:DEUDA_CONT_FIN_03)</f>
        <v>3</v>
      </c>
      <c r="E22" s="61">
        <f>SUM(E23:DEUDA_CONT_FIN_04)</f>
        <v>3</v>
      </c>
      <c r="F22" s="61">
        <f>SUM(F23:DEUDA_CONT_FIN_05)</f>
        <v>3</v>
      </c>
      <c r="G22" s="61">
        <f>SUM(G23:DEUDA_CONT_FIN_06)</f>
        <v>3</v>
      </c>
      <c r="H22" s="61">
        <f>SUM(H23:DEUDA_CONT_FIN_07)</f>
        <v>3</v>
      </c>
    </row>
    <row r="23" spans="1:8" s="24" customFormat="1" ht="14.25" x14ac:dyDescent="0.45">
      <c r="A23" s="109" t="s">
        <v>442</v>
      </c>
      <c r="B23" s="60">
        <v>1</v>
      </c>
      <c r="C23" s="60">
        <v>1</v>
      </c>
      <c r="D23" s="60">
        <v>1</v>
      </c>
      <c r="E23" s="60">
        <v>1</v>
      </c>
      <c r="F23" s="60">
        <v>1</v>
      </c>
      <c r="G23" s="60">
        <v>1</v>
      </c>
      <c r="H23" s="60">
        <v>1</v>
      </c>
    </row>
    <row r="24" spans="1:8" s="24" customFormat="1" ht="14.25" x14ac:dyDescent="0.45">
      <c r="A24" s="109" t="s">
        <v>443</v>
      </c>
      <c r="B24" s="60">
        <v>1</v>
      </c>
      <c r="C24" s="60">
        <v>1</v>
      </c>
      <c r="D24" s="60">
        <v>1</v>
      </c>
      <c r="E24" s="60">
        <v>1</v>
      </c>
      <c r="F24" s="60">
        <v>1</v>
      </c>
      <c r="G24" s="60">
        <v>1</v>
      </c>
      <c r="H24" s="60">
        <v>1</v>
      </c>
    </row>
    <row r="25" spans="1:8" s="24" customFormat="1" x14ac:dyDescent="0.25">
      <c r="A25" s="109" t="s">
        <v>444</v>
      </c>
      <c r="B25" s="60">
        <v>1</v>
      </c>
      <c r="C25" s="60">
        <v>1</v>
      </c>
      <c r="D25" s="60">
        <v>1</v>
      </c>
      <c r="E25" s="60">
        <v>1</v>
      </c>
      <c r="F25" s="60">
        <v>1</v>
      </c>
      <c r="G25" s="60">
        <v>1</v>
      </c>
      <c r="H25" s="60">
        <v>1</v>
      </c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3300</v>
      </c>
      <c r="B27" s="61">
        <f>SUM(B28:VALOR_INS_BCC_FIN_01)</f>
        <v>3</v>
      </c>
      <c r="C27" s="61">
        <f>SUM(C28:VALOR_INS_BCC_FIN_02)</f>
        <v>3</v>
      </c>
      <c r="D27" s="61">
        <f>SUM(D28:VALOR_INS_BCC_FIN_03)</f>
        <v>3</v>
      </c>
      <c r="E27" s="61">
        <f>SUM(E28:VALOR_INS_BCC_FIN_04)</f>
        <v>3</v>
      </c>
      <c r="F27" s="61">
        <f>SUM(F28:VALOR_INS_BCC_FIN_05)</f>
        <v>3</v>
      </c>
      <c r="G27" s="61">
        <f>SUM(G28:VALOR_INS_BCC_FIN_06)</f>
        <v>3</v>
      </c>
      <c r="H27" s="61">
        <f>SUM(H28:VALOR_INS_BCC_FIN_07)</f>
        <v>3</v>
      </c>
    </row>
    <row r="28" spans="1:8" s="24" customFormat="1" x14ac:dyDescent="0.25">
      <c r="A28" s="109" t="s">
        <v>445</v>
      </c>
      <c r="B28" s="60">
        <v>1</v>
      </c>
      <c r="C28" s="60">
        <v>1</v>
      </c>
      <c r="D28" s="60">
        <v>1</v>
      </c>
      <c r="E28" s="60">
        <v>1</v>
      </c>
      <c r="F28" s="60">
        <v>1</v>
      </c>
      <c r="G28" s="60">
        <v>1</v>
      </c>
      <c r="H28" s="60">
        <v>1</v>
      </c>
    </row>
    <row r="29" spans="1:8" s="24" customFormat="1" x14ac:dyDescent="0.25">
      <c r="A29" s="109" t="s">
        <v>446</v>
      </c>
      <c r="B29" s="60">
        <v>1</v>
      </c>
      <c r="C29" s="60">
        <v>1</v>
      </c>
      <c r="D29" s="60">
        <v>1</v>
      </c>
      <c r="E29" s="60">
        <v>1</v>
      </c>
      <c r="F29" s="60">
        <v>1</v>
      </c>
      <c r="G29" s="60">
        <v>1</v>
      </c>
      <c r="H29" s="60">
        <v>1</v>
      </c>
    </row>
    <row r="30" spans="1:8" s="24" customFormat="1" x14ac:dyDescent="0.25">
      <c r="A30" s="109" t="s">
        <v>447</v>
      </c>
      <c r="B30" s="60">
        <v>1</v>
      </c>
      <c r="C30" s="60">
        <v>1</v>
      </c>
      <c r="D30" s="60">
        <v>1</v>
      </c>
      <c r="E30" s="60">
        <v>1</v>
      </c>
      <c r="F30" s="60">
        <v>1</v>
      </c>
      <c r="G30" s="60">
        <v>1</v>
      </c>
      <c r="H30" s="60">
        <v>1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6" t="s">
        <v>3303</v>
      </c>
      <c r="B33" s="166"/>
      <c r="C33" s="166"/>
      <c r="D33" s="166"/>
      <c r="E33" s="166"/>
      <c r="F33" s="166"/>
      <c r="G33" s="166"/>
      <c r="H33" s="166"/>
    </row>
    <row r="34" spans="1:8" ht="12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2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2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2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3</v>
      </c>
      <c r="C41" s="61">
        <f>SUM(C42:OB_CORTO_PLAZO_FIN_02)</f>
        <v>3</v>
      </c>
      <c r="D41" s="61">
        <f>SUM(D42:OB_CORTO_PLAZO_FIN_03)</f>
        <v>3</v>
      </c>
      <c r="E41" s="61">
        <f>SUM(E42:OB_CORTO_PLAZO_FIN_04)</f>
        <v>3</v>
      </c>
      <c r="F41" s="61">
        <f>SUM(F42:OB_CORTO_PLAZO_FIN_05)</f>
        <v>3</v>
      </c>
    </row>
    <row r="42" spans="1:8" s="24" customFormat="1" x14ac:dyDescent="0.25">
      <c r="A42" s="109" t="s">
        <v>448</v>
      </c>
      <c r="B42" s="60">
        <v>1</v>
      </c>
      <c r="C42" s="60">
        <v>1</v>
      </c>
      <c r="D42" s="60">
        <v>1</v>
      </c>
      <c r="E42" s="60">
        <v>1</v>
      </c>
      <c r="F42" s="60">
        <v>1</v>
      </c>
    </row>
    <row r="43" spans="1:8" s="24" customFormat="1" x14ac:dyDescent="0.25">
      <c r="A43" s="109" t="s">
        <v>449</v>
      </c>
      <c r="B43" s="60">
        <v>1</v>
      </c>
      <c r="C43" s="60">
        <v>1</v>
      </c>
      <c r="D43" s="60">
        <v>1</v>
      </c>
      <c r="E43" s="60">
        <v>1</v>
      </c>
      <c r="F43" s="60">
        <v>1</v>
      </c>
    </row>
    <row r="44" spans="1:8" s="24" customFormat="1" x14ac:dyDescent="0.25">
      <c r="A44" s="109" t="s">
        <v>450</v>
      </c>
      <c r="B44" s="60">
        <v>1</v>
      </c>
      <c r="C44" s="60">
        <v>1</v>
      </c>
      <c r="D44" s="60">
        <v>1</v>
      </c>
      <c r="E44" s="60">
        <v>1</v>
      </c>
      <c r="F44" s="60">
        <v>1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6</v>
      </c>
      <c r="Q3" s="18">
        <f>'Formato 2'!C8</f>
        <v>6</v>
      </c>
      <c r="R3" s="18">
        <f>'Formato 2'!D8</f>
        <v>6</v>
      </c>
      <c r="S3" s="18">
        <f>'Formato 2'!E8</f>
        <v>6</v>
      </c>
      <c r="T3" s="18">
        <f>'Formato 2'!F8</f>
        <v>6</v>
      </c>
      <c r="U3" s="18">
        <f>'Formato 2'!G8</f>
        <v>6</v>
      </c>
      <c r="V3" s="18">
        <f>'Formato 2'!H8</f>
        <v>6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3</v>
      </c>
      <c r="Q4" s="18">
        <f>'Formato 2'!C9</f>
        <v>3</v>
      </c>
      <c r="R4" s="18">
        <f>'Formato 2'!D9</f>
        <v>3</v>
      </c>
      <c r="S4" s="18">
        <f>'Formato 2'!E9</f>
        <v>3</v>
      </c>
      <c r="T4" s="18">
        <f>'Formato 2'!F9</f>
        <v>3</v>
      </c>
      <c r="U4" s="18">
        <f>'Formato 2'!G9</f>
        <v>3</v>
      </c>
      <c r="V4" s="18">
        <f>'Formato 2'!H9</f>
        <v>3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1</v>
      </c>
      <c r="Q5" s="18">
        <f>'Formato 2'!C10</f>
        <v>1</v>
      </c>
      <c r="R5" s="18">
        <f>'Formato 2'!D10</f>
        <v>1</v>
      </c>
      <c r="S5" s="18">
        <f>'Formato 2'!E10</f>
        <v>1</v>
      </c>
      <c r="T5" s="18">
        <f>'Formato 2'!F10</f>
        <v>1</v>
      </c>
      <c r="U5" s="18">
        <f>'Formato 2'!G10</f>
        <v>1</v>
      </c>
      <c r="V5" s="18">
        <f>'Formato 2'!H10</f>
        <v>1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1</v>
      </c>
      <c r="Q6" s="18">
        <f>'Formato 2'!C11</f>
        <v>1</v>
      </c>
      <c r="R6" s="18">
        <f>'Formato 2'!D11</f>
        <v>1</v>
      </c>
      <c r="S6" s="18">
        <f>'Formato 2'!E11</f>
        <v>1</v>
      </c>
      <c r="T6" s="18">
        <f>'Formato 2'!F11</f>
        <v>1</v>
      </c>
      <c r="U6" s="18">
        <f>'Formato 2'!G11</f>
        <v>1</v>
      </c>
      <c r="V6" s="18">
        <f>'Formato 2'!H11</f>
        <v>1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1</v>
      </c>
      <c r="Q7" s="18">
        <f>'Formato 2'!C12</f>
        <v>1</v>
      </c>
      <c r="R7" s="18">
        <f>'Formato 2'!D12</f>
        <v>1</v>
      </c>
      <c r="S7" s="18">
        <f>'Formato 2'!E12</f>
        <v>1</v>
      </c>
      <c r="T7" s="18">
        <f>'Formato 2'!F12</f>
        <v>1</v>
      </c>
      <c r="U7" s="18">
        <f>'Formato 2'!G12</f>
        <v>1</v>
      </c>
      <c r="V7" s="18">
        <f>'Formato 2'!H12</f>
        <v>1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3</v>
      </c>
      <c r="Q8" s="18">
        <f>'Formato 2'!C13</f>
        <v>3</v>
      </c>
      <c r="R8" s="18">
        <f>'Formato 2'!D13</f>
        <v>3</v>
      </c>
      <c r="S8" s="18">
        <f>'Formato 2'!E13</f>
        <v>3</v>
      </c>
      <c r="T8" s="18">
        <f>'Formato 2'!F13</f>
        <v>3</v>
      </c>
      <c r="U8" s="18">
        <f>'Formato 2'!G13</f>
        <v>3</v>
      </c>
      <c r="V8" s="18">
        <f>'Formato 2'!H13</f>
        <v>3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1</v>
      </c>
      <c r="Q9" s="18">
        <f>'Formato 2'!C14</f>
        <v>1</v>
      </c>
      <c r="R9" s="18">
        <f>'Formato 2'!D14</f>
        <v>1</v>
      </c>
      <c r="S9" s="18">
        <f>'Formato 2'!E14</f>
        <v>1</v>
      </c>
      <c r="T9" s="18">
        <f>'Formato 2'!F14</f>
        <v>1</v>
      </c>
      <c r="U9" s="18">
        <f>'Formato 2'!G14</f>
        <v>1</v>
      </c>
      <c r="V9" s="18">
        <f>'Formato 2'!H14</f>
        <v>1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1</v>
      </c>
      <c r="Q10" s="18">
        <f>'Formato 2'!C15</f>
        <v>1</v>
      </c>
      <c r="R10" s="18">
        <f>'Formato 2'!D15</f>
        <v>1</v>
      </c>
      <c r="S10" s="18">
        <f>'Formato 2'!E15</f>
        <v>1</v>
      </c>
      <c r="T10" s="18">
        <f>'Formato 2'!F15</f>
        <v>1</v>
      </c>
      <c r="U10" s="18">
        <f>'Formato 2'!G15</f>
        <v>1</v>
      </c>
      <c r="V10" s="18">
        <f>'Formato 2'!H15</f>
        <v>1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1</v>
      </c>
      <c r="Q11" s="18">
        <f>'Formato 2'!C16</f>
        <v>1</v>
      </c>
      <c r="R11" s="18">
        <f>'Formato 2'!D16</f>
        <v>1</v>
      </c>
      <c r="S11" s="18">
        <f>'Formato 2'!E16</f>
        <v>1</v>
      </c>
      <c r="T11" s="18">
        <f>'Formato 2'!F16</f>
        <v>1</v>
      </c>
      <c r="U11" s="18">
        <f>'Formato 2'!G16</f>
        <v>1</v>
      </c>
      <c r="V11" s="18">
        <f>'Formato 2'!H16</f>
        <v>1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</v>
      </c>
      <c r="Q12" s="18"/>
      <c r="R12" s="18"/>
      <c r="S12" s="18"/>
      <c r="T12" s="18">
        <f>'Formato 2'!F18</f>
        <v>1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7</v>
      </c>
      <c r="Q13" s="18">
        <f>'Formato 2'!C20</f>
        <v>6</v>
      </c>
      <c r="R13" s="18">
        <f>'Formato 2'!D20</f>
        <v>6</v>
      </c>
      <c r="S13" s="18">
        <f>'Formato 2'!E20</f>
        <v>6</v>
      </c>
      <c r="T13" s="18">
        <f>'Formato 2'!F20</f>
        <v>7</v>
      </c>
      <c r="U13" s="18">
        <f>'Formato 2'!G20</f>
        <v>6</v>
      </c>
      <c r="V13" s="18">
        <f>'Formato 2'!H20</f>
        <v>6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3</v>
      </c>
      <c r="Q14">
        <f>DEUDA_CONT_T2</f>
        <v>3</v>
      </c>
      <c r="R14">
        <f>DEUDA_CONT_T3</f>
        <v>3</v>
      </c>
      <c r="S14">
        <f>DEUDA_CONT_T4</f>
        <v>3</v>
      </c>
      <c r="T14">
        <f>DEUDA_CONT_T4</f>
        <v>3</v>
      </c>
      <c r="U14">
        <f>DEUDA_CONT_T6</f>
        <v>3</v>
      </c>
      <c r="V14">
        <f>DEUDA_CONT_T7</f>
        <v>3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3</v>
      </c>
      <c r="Q15">
        <f>VALOR_INS_BCC_T2</f>
        <v>3</v>
      </c>
      <c r="R15">
        <f>VALOR_INS_BCC_T3</f>
        <v>3</v>
      </c>
      <c r="S15">
        <f>VALOR_INS_BCC_T4</f>
        <v>3</v>
      </c>
      <c r="T15">
        <f>VALOR_INS_BCC_T5</f>
        <v>3</v>
      </c>
      <c r="U15">
        <f>VALOR_INS_BCC_T6</f>
        <v>3</v>
      </c>
      <c r="V15">
        <f>VALOR_INS_BCC_T7</f>
        <v>3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A7" sqref="A7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5" t="s">
        <v>543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11"/>
    </row>
    <row r="2" spans="1:12" ht="14.25" x14ac:dyDescent="0.45">
      <c r="A2" s="153" t="str">
        <f>ENTE_PUBLICO_A</f>
        <v>ORGANISMO, Gobierno del Estado de Aguascalientes (a)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2" x14ac:dyDescent="0.25">
      <c r="A3" s="156" t="s">
        <v>146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2" ht="14.25" x14ac:dyDescent="0.45">
      <c r="A4" s="159" t="str">
        <f>TRIMESTRE</f>
        <v>Del 1 de enero al 30 de marzo de 2017 (b)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2" ht="14.25" x14ac:dyDescent="0.45">
      <c r="A5" s="156" t="s">
        <v>118</v>
      </c>
      <c r="B5" s="157"/>
      <c r="C5" s="157"/>
      <c r="D5" s="157"/>
      <c r="E5" s="157"/>
      <c r="F5" s="157"/>
      <c r="G5" s="157"/>
      <c r="H5" s="157"/>
      <c r="I5" s="157"/>
      <c r="J5" s="157"/>
      <c r="K5" s="158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marzo de 2017 (k)</v>
      </c>
      <c r="J6" s="131" t="str">
        <f>MONTO2</f>
        <v>Monto pagado de la inversión actualizado al 30 de marzo de 2017 (l)</v>
      </c>
      <c r="K6" s="131" t="str">
        <f>SALDO_PENDIENTE</f>
        <v>Saldo pendiente por pagar de la inversión al 30 de marzo de 2017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4</v>
      </c>
      <c r="F8" s="129"/>
      <c r="G8" s="61">
        <f>SUM(G9:APP_FIN_06)</f>
        <v>4</v>
      </c>
      <c r="H8" s="61">
        <f>SUM(H9:APP_FIN_07)</f>
        <v>4</v>
      </c>
      <c r="I8" s="61">
        <f>SUM(I9:APP_FIN_08)</f>
        <v>4</v>
      </c>
      <c r="J8" s="61">
        <f>SUM(J9:APP_FIN_09)</f>
        <v>4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>
        <v>42755</v>
      </c>
      <c r="C9" s="112">
        <v>42755</v>
      </c>
      <c r="D9" s="112">
        <v>42755</v>
      </c>
      <c r="E9" s="60">
        <v>1</v>
      </c>
      <c r="F9" s="60">
        <v>80</v>
      </c>
      <c r="G9" s="60">
        <v>1</v>
      </c>
      <c r="H9" s="60">
        <v>1</v>
      </c>
      <c r="I9" s="60">
        <v>1</v>
      </c>
      <c r="J9" s="60">
        <v>1</v>
      </c>
      <c r="K9" s="60">
        <f>E9-J9</f>
        <v>0</v>
      </c>
    </row>
    <row r="10" spans="1:12" s="24" customFormat="1" ht="14.25" x14ac:dyDescent="0.45">
      <c r="A10" s="114" t="s">
        <v>157</v>
      </c>
      <c r="B10" s="112">
        <v>42755</v>
      </c>
      <c r="C10" s="112">
        <v>42755</v>
      </c>
      <c r="D10" s="112">
        <v>42755</v>
      </c>
      <c r="E10" s="60">
        <v>1</v>
      </c>
      <c r="F10" s="60">
        <v>70</v>
      </c>
      <c r="G10" s="60">
        <v>1</v>
      </c>
      <c r="H10" s="60">
        <v>1</v>
      </c>
      <c r="I10" s="60">
        <v>1</v>
      </c>
      <c r="J10" s="60">
        <v>1</v>
      </c>
      <c r="K10" s="60">
        <f t="shared" ref="K10:K12" si="0">E10-J10</f>
        <v>0</v>
      </c>
    </row>
    <row r="11" spans="1:12" s="24" customFormat="1" ht="14.25" x14ac:dyDescent="0.45">
      <c r="A11" s="114" t="s">
        <v>158</v>
      </c>
      <c r="B11" s="112">
        <v>42755</v>
      </c>
      <c r="C11" s="112">
        <v>42755</v>
      </c>
      <c r="D11" s="112">
        <v>42755</v>
      </c>
      <c r="E11" s="60">
        <v>1</v>
      </c>
      <c r="F11" s="60">
        <v>60</v>
      </c>
      <c r="G11" s="60">
        <v>1</v>
      </c>
      <c r="H11" s="60">
        <v>1</v>
      </c>
      <c r="I11" s="60">
        <v>1</v>
      </c>
      <c r="J11" s="60">
        <v>1</v>
      </c>
      <c r="K11" s="60">
        <f t="shared" si="0"/>
        <v>0</v>
      </c>
    </row>
    <row r="12" spans="1:12" s="24" customFormat="1" ht="14.25" x14ac:dyDescent="0.45">
      <c r="A12" s="114" t="s">
        <v>159</v>
      </c>
      <c r="B12" s="112">
        <v>42755</v>
      </c>
      <c r="C12" s="112">
        <v>42755</v>
      </c>
      <c r="D12" s="112">
        <v>42755</v>
      </c>
      <c r="E12" s="60">
        <v>1</v>
      </c>
      <c r="F12" s="60">
        <v>50</v>
      </c>
      <c r="G12" s="60">
        <v>1</v>
      </c>
      <c r="H12" s="60">
        <v>1</v>
      </c>
      <c r="I12" s="60">
        <v>1</v>
      </c>
      <c r="J12" s="60">
        <v>1</v>
      </c>
      <c r="K12" s="60">
        <f t="shared" si="0"/>
        <v>0</v>
      </c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4</v>
      </c>
      <c r="F14" s="129"/>
      <c r="G14" s="61">
        <f>SUM(G15:OTROS_FIN_06)</f>
        <v>4</v>
      </c>
      <c r="H14" s="61">
        <f>SUM(H15:OTROS_FIN_07)</f>
        <v>4</v>
      </c>
      <c r="I14" s="61">
        <f>SUM(I15:OTROS_FIN_08)</f>
        <v>4</v>
      </c>
      <c r="J14" s="61">
        <f>SUM(J15:OTROS_FIN_09)</f>
        <v>4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>
        <v>42755</v>
      </c>
      <c r="C15" s="112">
        <v>42755</v>
      </c>
      <c r="D15" s="112">
        <v>42755</v>
      </c>
      <c r="E15" s="60">
        <v>1</v>
      </c>
      <c r="F15" s="60">
        <v>40</v>
      </c>
      <c r="G15" s="60">
        <v>1</v>
      </c>
      <c r="H15" s="60">
        <v>1</v>
      </c>
      <c r="I15" s="60">
        <v>1</v>
      </c>
      <c r="J15" s="60">
        <v>1</v>
      </c>
      <c r="K15" s="60">
        <f>E15-J15</f>
        <v>0</v>
      </c>
    </row>
    <row r="16" spans="1:12" s="24" customFormat="1" ht="14.25" x14ac:dyDescent="0.45">
      <c r="A16" s="114" t="s">
        <v>162</v>
      </c>
      <c r="B16" s="112">
        <v>42755</v>
      </c>
      <c r="C16" s="112">
        <v>42755</v>
      </c>
      <c r="D16" s="112">
        <v>42755</v>
      </c>
      <c r="E16" s="60">
        <v>1</v>
      </c>
      <c r="F16" s="60">
        <v>30</v>
      </c>
      <c r="G16" s="60">
        <v>1</v>
      </c>
      <c r="H16" s="60">
        <v>1</v>
      </c>
      <c r="I16" s="60">
        <v>1</v>
      </c>
      <c r="J16" s="60">
        <v>1</v>
      </c>
      <c r="K16" s="60">
        <f t="shared" ref="K16:K18" si="1">E16-J16</f>
        <v>0</v>
      </c>
    </row>
    <row r="17" spans="1:11" s="24" customFormat="1" ht="14.25" x14ac:dyDescent="0.45">
      <c r="A17" s="114" t="s">
        <v>163</v>
      </c>
      <c r="B17" s="112">
        <v>42755</v>
      </c>
      <c r="C17" s="112">
        <v>42755</v>
      </c>
      <c r="D17" s="112">
        <v>42755</v>
      </c>
      <c r="E17" s="60">
        <v>1</v>
      </c>
      <c r="F17" s="60">
        <v>20</v>
      </c>
      <c r="G17" s="60">
        <v>1</v>
      </c>
      <c r="H17" s="60">
        <v>1</v>
      </c>
      <c r="I17" s="60">
        <v>1</v>
      </c>
      <c r="J17" s="60">
        <v>1</v>
      </c>
      <c r="K17" s="60">
        <f t="shared" si="1"/>
        <v>0</v>
      </c>
    </row>
    <row r="18" spans="1:11" s="24" customFormat="1" ht="14.25" x14ac:dyDescent="0.45">
      <c r="A18" s="114" t="s">
        <v>164</v>
      </c>
      <c r="B18" s="112">
        <v>42755</v>
      </c>
      <c r="C18" s="112">
        <v>42755</v>
      </c>
      <c r="D18" s="112">
        <v>42755</v>
      </c>
      <c r="E18" s="60">
        <v>1</v>
      </c>
      <c r="F18" s="60">
        <v>10</v>
      </c>
      <c r="G18" s="60">
        <v>1</v>
      </c>
      <c r="H18" s="60">
        <v>1</v>
      </c>
      <c r="I18" s="60">
        <v>1</v>
      </c>
      <c r="J18" s="60">
        <v>1</v>
      </c>
      <c r="K18" s="60">
        <f t="shared" si="1"/>
        <v>0</v>
      </c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9"/>
      <c r="C20" s="129"/>
      <c r="D20" s="129"/>
      <c r="E20" s="61">
        <f>APP_T4+OTROS_T4</f>
        <v>8</v>
      </c>
      <c r="F20" s="129"/>
      <c r="G20" s="61">
        <f>APP_T6+OTROS_T6</f>
        <v>8</v>
      </c>
      <c r="H20" s="61">
        <f>APP_T7+OTROS_T7</f>
        <v>8</v>
      </c>
      <c r="I20" s="61">
        <f>APP_T8+OTROS_T8</f>
        <v>8</v>
      </c>
      <c r="J20" s="61">
        <f>APP_T9+OTROS_T9</f>
        <v>8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4</v>
      </c>
      <c r="T3" s="18"/>
      <c r="U3" s="18">
        <f>APP_T6</f>
        <v>4</v>
      </c>
      <c r="V3" s="18">
        <f>APP_T7</f>
        <v>4</v>
      </c>
      <c r="W3">
        <f>APP_T8</f>
        <v>4</v>
      </c>
      <c r="X3">
        <f>APP_T9</f>
        <v>4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4</v>
      </c>
      <c r="T4" s="18"/>
      <c r="U4" s="18">
        <f>OTROS_T6</f>
        <v>4</v>
      </c>
      <c r="V4" s="18">
        <f>OTROS_T7</f>
        <v>4</v>
      </c>
      <c r="W4">
        <f>OTROS_T8</f>
        <v>4</v>
      </c>
      <c r="X4">
        <f>OTROS_T9</f>
        <v>4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8</v>
      </c>
      <c r="T5" s="18"/>
      <c r="U5" s="18">
        <f>TOTAL_ODF_T6</f>
        <v>8</v>
      </c>
      <c r="V5" s="18">
        <f>TOTAL_ODF_T7</f>
        <v>8</v>
      </c>
      <c r="W5" s="18">
        <f>TOTAL_ODF_T8</f>
        <v>8</v>
      </c>
      <c r="X5" s="18">
        <f>TOTAL_ODF_T9</f>
        <v>8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VINCULACIÓN</cp:lastModifiedBy>
  <cp:lastPrinted>2017-02-04T00:56:20Z</cp:lastPrinted>
  <dcterms:created xsi:type="dcterms:W3CDTF">2017-01-19T17:59:06Z</dcterms:created>
  <dcterms:modified xsi:type="dcterms:W3CDTF">2023-03-03T21:00:30Z</dcterms:modified>
</cp:coreProperties>
</file>