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RCA 29032023\RADIO CULTURAL AYUNTAMIENTO\3. RADIO CULTURAL\5. PLANEACION\MIR PLANEACIÓN 2023\2. TRIMESTRALES\2. SEGUNDO TRIMESTRE\1. FORMATO DE SEGUIMIENTO RCA2Tr23\"/>
    </mc:Choice>
  </mc:AlternateContent>
  <xr:revisionPtr revIDLastSave="0" documentId="13_ncr:1_{E1429F59-6C31-4CAD-9BE7-D6845ADD4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1Tr23" sheetId="3" r:id="rId1"/>
    <sheet name="Instrucciones" sheetId="4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3" l="1"/>
  <c r="P26" i="3"/>
  <c r="T26" i="3"/>
  <c r="S44" i="3"/>
  <c r="T17" i="3"/>
  <c r="T18" i="3" l="1"/>
  <c r="T16" i="3"/>
  <c r="T19" i="3"/>
  <c r="T13" i="3"/>
  <c r="Q13" i="3"/>
  <c r="P13" i="3"/>
  <c r="T14" i="3" l="1"/>
  <c r="T15" i="3"/>
  <c r="Q17" i="3"/>
  <c r="P17" i="3"/>
  <c r="Q15" i="3"/>
  <c r="Q14" i="3"/>
  <c r="T25" i="3" l="1"/>
  <c r="T27" i="3" s="1"/>
  <c r="T24" i="3"/>
  <c r="T23" i="3"/>
  <c r="T22" i="3"/>
  <c r="T21" i="3"/>
  <c r="T20" i="3"/>
  <c r="Q25" i="3" l="1"/>
  <c r="Q24" i="3"/>
  <c r="Q23" i="3"/>
  <c r="Q22" i="3"/>
  <c r="Q21" i="3"/>
  <c r="Q20" i="3"/>
  <c r="Q19" i="3"/>
  <c r="Q18" i="3"/>
  <c r="Q27" i="3" l="1"/>
  <c r="G18" i="3"/>
  <c r="G19" i="3"/>
  <c r="G20" i="3"/>
  <c r="G21" i="3"/>
  <c r="G22" i="3"/>
  <c r="G23" i="3"/>
  <c r="G24" i="3"/>
  <c r="G25" i="3"/>
  <c r="G26" i="3"/>
  <c r="G17" i="3"/>
  <c r="P25" i="3" l="1"/>
  <c r="P24" i="3"/>
  <c r="P23" i="3"/>
  <c r="P22" i="3"/>
  <c r="P21" i="3"/>
  <c r="P20" i="3"/>
  <c r="P19" i="3"/>
  <c r="P18" i="3"/>
  <c r="P27" i="3" l="1"/>
  <c r="S45" i="3"/>
  <c r="O45" i="3"/>
  <c r="U43" i="3" l="1"/>
  <c r="T43" i="3"/>
  <c r="S43" i="3"/>
  <c r="R43" i="3"/>
  <c r="Q43" i="3"/>
  <c r="P43" i="3"/>
  <c r="O43" i="3"/>
  <c r="V43" i="3" s="1"/>
  <c r="U16" i="3" l="1"/>
  <c r="V16" i="3"/>
  <c r="Q16" i="3"/>
  <c r="R16" i="3"/>
  <c r="S16" i="3"/>
  <c r="S46" i="3"/>
  <c r="U27" i="3" l="1"/>
  <c r="V27" i="3"/>
  <c r="R27" i="3"/>
  <c r="S27" i="3"/>
  <c r="P16" i="3"/>
  <c r="P15" i="3" l="1"/>
  <c r="P14" i="3"/>
  <c r="O46" i="3" l="1"/>
  <c r="O44" i="3"/>
</calcChain>
</file>

<file path=xl/sharedStrings.xml><?xml version="1.0" encoding="utf-8"?>
<sst xmlns="http://schemas.openxmlformats.org/spreadsheetml/2006/main" count="144" uniqueCount="104">
  <si>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</si>
  <si>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</si>
  <si>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</si>
  <si>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</si>
  <si>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</si>
  <si>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</si>
  <si>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</si>
  <si>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</si>
  <si>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</si>
  <si>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</si>
  <si>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</si>
  <si>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</si>
  <si>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</si>
  <si>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</si>
  <si>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</si>
  <si>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</si>
  <si>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</si>
  <si>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</si>
  <si>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</si>
  <si>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</si>
  <si>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</si>
  <si>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</si>
  <si>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</si>
  <si>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</si>
  <si>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</si>
  <si>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</si>
  <si>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</si>
  <si>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</si>
  <si>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Actividad</t>
  </si>
  <si>
    <t>REVISÓ
Mtro. Enrique E. Encalada Sánchez
Dirección de Planeación de la DGPM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</si>
  <si>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</si>
  <si>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</si>
  <si>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</si>
  <si>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</si>
  <si>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</si>
  <si>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</si>
  <si>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</si>
  <si>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</si>
  <si>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</si>
  <si>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</si>
  <si>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</si>
  <si>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</si>
  <si>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</si>
  <si>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</si>
  <si>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</si>
  <si>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EJEMPLO</t>
  </si>
  <si>
    <t>JUSTIFICACION TRIMESTRAL DE AVANCE DE RESULTADOS 2023</t>
  </si>
  <si>
    <t xml:space="preserve">Propósito (Dirección General) </t>
  </si>
  <si>
    <t>Componente
(Dirección de Noticias)</t>
  </si>
  <si>
    <t>Componente (Dirección de Programación Cultural y Musical)</t>
  </si>
  <si>
    <t>Componente (Coordinación administrativa)</t>
  </si>
  <si>
    <t>Trimestral</t>
  </si>
  <si>
    <r>
      <t xml:space="preserve">1.07.1.1  </t>
    </r>
    <r>
      <rPr>
        <sz val="11"/>
        <color theme="0"/>
        <rFont val="Arial"/>
        <family val="2"/>
      </rPr>
      <t>Informar hechos del acontecer de la vida en la sociedad a través de programas con mensajes positivos de calidad, con la finalidad de fortalecer la integración municipal, la formación educativa, cultural y cívica, la igualdad entre mujeres y hombres, la difusión de información imparcial, objetiva, oportuna y veraz con el público en general.</t>
    </r>
  </si>
  <si>
    <r>
      <t xml:space="preserve">1.07.1.1.1 </t>
    </r>
    <r>
      <rPr>
        <sz val="11"/>
        <color theme="1"/>
        <rFont val="Arial"/>
        <family val="2"/>
      </rPr>
      <t>Programas informativos transmitidos</t>
    </r>
  </si>
  <si>
    <r>
      <t xml:space="preserve">1.07.1.1.1.1 </t>
    </r>
    <r>
      <rPr>
        <sz val="11"/>
        <color theme="1"/>
        <rFont val="Arial"/>
        <family val="2"/>
      </rPr>
      <t>Transmisión de las noticias más importantes que sucedieron y se están presentando a nivel local, estatal, nacional e internacional</t>
    </r>
  </si>
  <si>
    <r>
      <t xml:space="preserve">1.07.1.1.1.2 </t>
    </r>
    <r>
      <rPr>
        <sz val="11"/>
        <color theme="1"/>
        <rFont val="Arial"/>
        <family val="2"/>
      </rPr>
      <t>Preparación de material para cápsulas informativas para las transmisiones</t>
    </r>
  </si>
  <si>
    <r>
      <t xml:space="preserve">1.07.1.1.2 </t>
    </r>
    <r>
      <rPr>
        <sz val="11"/>
        <color theme="1"/>
        <rFont val="Arial"/>
        <family val="2"/>
      </rPr>
      <t>Programas culturales y de ayuda social transmitidos</t>
    </r>
  </si>
  <si>
    <r>
      <t xml:space="preserve">1.07.1.1.2.1 </t>
    </r>
    <r>
      <rPr>
        <sz val="11"/>
        <color theme="1"/>
        <rFont val="Arial"/>
        <family val="2"/>
      </rPr>
      <t>Transmisión de programas de gestión y atención ciudadana</t>
    </r>
  </si>
  <si>
    <r>
      <t xml:space="preserve">1.07.1.1.2.2 </t>
    </r>
    <r>
      <rPr>
        <sz val="11"/>
        <color theme="1"/>
        <rFont val="Arial"/>
        <family val="2"/>
      </rPr>
      <t>Transmisión  de una amplia colección musical para entretenimiento, fomentando el interes por la cultura, el respeto y la igualdad.</t>
    </r>
  </si>
  <si>
    <r>
      <t xml:space="preserve">1.07.1.1.3 </t>
    </r>
    <r>
      <rPr>
        <sz val="11"/>
        <color theme="1"/>
        <rFont val="Arial"/>
        <family val="2"/>
      </rPr>
      <t>Actividades administrativas para la aplicación de lineamiento y políticas establecidas</t>
    </r>
  </si>
  <si>
    <r>
      <t xml:space="preserve">1.07.1.1.3.1 </t>
    </r>
    <r>
      <rPr>
        <sz val="11"/>
        <color theme="1"/>
        <rFont val="Arial"/>
        <family val="2"/>
      </rPr>
      <t>Elaboración de requisiciones para solicitud de recursos materialres, financieros.</t>
    </r>
  </si>
  <si>
    <r>
      <t xml:space="preserve">1.07.1.1.3.2 </t>
    </r>
    <r>
      <rPr>
        <sz val="11"/>
        <color theme="1"/>
        <rFont val="Arial"/>
        <family val="2"/>
      </rPr>
      <t>Atención de las diferentes solicitudes de información de los entes públicos y fiscalizables</t>
    </r>
  </si>
  <si>
    <r>
      <t xml:space="preserve">PHP: </t>
    </r>
    <r>
      <rPr>
        <sz val="11"/>
        <color theme="0"/>
        <rFont val="Arial"/>
        <family val="2"/>
      </rPr>
      <t>Porcentaje de horas de programación</t>
    </r>
  </si>
  <si>
    <r>
      <t>PPIT</t>
    </r>
    <r>
      <rPr>
        <sz val="11"/>
        <color theme="1"/>
        <rFont val="Arial"/>
        <family val="2"/>
      </rPr>
      <t>:Porcentaje de programas informativos transmitidos.</t>
    </r>
  </si>
  <si>
    <r>
      <rPr>
        <b/>
        <sz val="11"/>
        <color theme="1"/>
        <rFont val="Arial"/>
        <family val="2"/>
      </rPr>
      <t>PNT:</t>
    </r>
    <r>
      <rPr>
        <sz val="11"/>
        <color theme="1"/>
        <rFont val="Arial"/>
        <family val="2"/>
      </rPr>
      <t>Porcentaje de noticias transmitidas</t>
    </r>
  </si>
  <si>
    <r>
      <rPr>
        <b/>
        <sz val="11"/>
        <color theme="1"/>
        <rFont val="Arial"/>
        <family val="2"/>
      </rPr>
      <t>PICT:</t>
    </r>
    <r>
      <rPr>
        <sz val="11"/>
        <color theme="1"/>
        <rFont val="Arial"/>
        <family val="2"/>
      </rPr>
      <t>Porcentaje de información en las cápsulas transmitidas.</t>
    </r>
  </si>
  <si>
    <r>
      <t>PPCT:</t>
    </r>
    <r>
      <rPr>
        <sz val="11"/>
        <color theme="1"/>
        <rFont val="Arial"/>
        <family val="2"/>
      </rPr>
      <t>Porcentaje de programas culturales transmitidos</t>
    </r>
  </si>
  <si>
    <r>
      <rPr>
        <b/>
        <sz val="11"/>
        <color theme="1"/>
        <rFont val="Arial"/>
        <family val="2"/>
      </rPr>
      <t>PTCTT:</t>
    </r>
    <r>
      <rPr>
        <sz val="11"/>
        <color theme="1"/>
        <rFont val="Arial"/>
        <family val="2"/>
      </rPr>
      <t>Porcentaje de transmiciones  de programas de atención ciudadana</t>
    </r>
  </si>
  <si>
    <r>
      <rPr>
        <b/>
        <sz val="11"/>
        <color theme="1"/>
        <rFont val="Arial"/>
        <family val="2"/>
      </rPr>
      <t>PTCMT:</t>
    </r>
    <r>
      <rPr>
        <sz val="11"/>
        <color theme="1"/>
        <rFont val="Arial"/>
        <family val="2"/>
      </rPr>
      <t>Porcentaje de transmisión de colección musical transmitidos.</t>
    </r>
  </si>
  <si>
    <r>
      <t>PAC:</t>
    </r>
    <r>
      <rPr>
        <sz val="11"/>
        <color theme="1"/>
        <rFont val="Arial"/>
        <family val="2"/>
      </rPr>
      <t>Porcentaje de actividades administrativas</t>
    </r>
  </si>
  <si>
    <r>
      <rPr>
        <b/>
        <sz val="11"/>
        <color theme="1"/>
        <rFont val="Arial"/>
        <family val="2"/>
      </rPr>
      <t>PER:</t>
    </r>
    <r>
      <rPr>
        <sz val="11"/>
        <color theme="1"/>
        <rFont val="Arial"/>
        <family val="2"/>
      </rPr>
      <t>Porcentaje de elaboración de requisiciones</t>
    </r>
  </si>
  <si>
    <r>
      <rPr>
        <b/>
        <sz val="11"/>
        <color theme="1"/>
        <rFont val="Arial"/>
        <family val="2"/>
      </rPr>
      <t>PADSI:</t>
    </r>
    <r>
      <rPr>
        <sz val="11"/>
        <color theme="1"/>
        <rFont val="Arial"/>
        <family val="2"/>
      </rPr>
      <t xml:space="preserve">Porcentaje de atención  de solicitudes </t>
    </r>
  </si>
  <si>
    <r>
      <t xml:space="preserve">UNIDAD DE MEDIDA DEL INDICADOR: </t>
    </r>
    <r>
      <rPr>
        <sz val="11"/>
        <color theme="0"/>
        <rFont val="Arial"/>
        <family val="2"/>
      </rPr>
      <t xml:space="preserve">Porcentaje </t>
    </r>
    <r>
      <rPr>
        <b/>
        <sz val="11"/>
        <color theme="0"/>
        <rFont val="Arial"/>
        <family val="2"/>
      </rPr>
      <t xml:space="preserve">
UNIDAD DE MEDIDA DE LAS VARIABLES:  </t>
    </r>
    <r>
      <rPr>
        <sz val="11"/>
        <color theme="0"/>
        <rFont val="Arial"/>
        <family val="2"/>
      </rPr>
      <t>Horas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</si>
  <si>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Programas informativos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</si>
  <si>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Cápsulas informativas </t>
    </r>
  </si>
  <si>
    <r>
      <t>UNIDAD DE MEDIDA DEL INDICADOR:</t>
    </r>
    <r>
      <rPr>
        <sz val="11"/>
        <color theme="1"/>
        <rFont val="Arial"/>
        <family val="2"/>
      </rPr>
      <t xml:space="preserve"> 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Actividades administrativas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</si>
  <si>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 Noticias transmitidas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</si>
  <si>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Transmisión de Colección musical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</si>
  <si>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Requisiciones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</si>
  <si>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Solicitudes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</si>
  <si>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 
UNIDAD DE MEDIDA DE LAS VARIABLES: </t>
    </r>
    <r>
      <rPr>
        <sz val="11"/>
        <color theme="1"/>
        <rFont val="Arial"/>
        <family val="2"/>
      </rPr>
      <t>Programa de atención y gestión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</si>
  <si>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 
UNIDAD DE MEDIDA DE LAS VARIABLES: </t>
    </r>
    <r>
      <rPr>
        <sz val="11"/>
        <color theme="1"/>
        <rFont val="Arial"/>
        <family val="2"/>
      </rPr>
      <t>Programas culturales</t>
    </r>
  </si>
  <si>
    <t>DIRECCIÓN DE NOTICIAS</t>
  </si>
  <si>
    <t>COORDINACIÓN ADMINISTRATIVA</t>
  </si>
  <si>
    <t>DIRECCIÓN DE PROGRAMACION CULTURAL</t>
  </si>
  <si>
    <r>
      <t xml:space="preserve">Justificación Trimestral: </t>
    </r>
    <r>
      <rPr>
        <sz val="11"/>
        <color theme="1"/>
        <rFont val="Arial"/>
        <family val="2"/>
      </rPr>
      <t>Se alcanzó la meta del 100%  debido a que cada reportero género la información que tienen programado, además  no se presentó algún hechos que impactará en la nota informativa</t>
    </r>
    <r>
      <rPr>
        <b/>
        <sz val="11"/>
        <color theme="1"/>
        <rFont val="Arial"/>
        <family val="2"/>
      </rPr>
      <t>.</t>
    </r>
  </si>
  <si>
    <r>
      <t xml:space="preserve">Justificación Trimestral: </t>
    </r>
    <r>
      <rPr>
        <sz val="11"/>
        <color theme="1"/>
        <rFont val="Arial"/>
        <family val="2"/>
      </rPr>
      <t>Se alcanzó la meta del 100%  debido a que la información que se genera para las cápsulas informativas se realizó en relación al tiempo que se transmite en la barra programática.</t>
    </r>
  </si>
  <si>
    <r>
      <t xml:space="preserve">Justificación Trimestral: </t>
    </r>
    <r>
      <rPr>
        <sz val="11"/>
        <color theme="1"/>
        <rFont val="Arial"/>
        <family val="2"/>
      </rPr>
      <t>Se alcanzó el 100% de la meta planeada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ya que no se tuvo algún acontecimiento que ameritará salir fuera del aire.</t>
    </r>
  </si>
  <si>
    <r>
      <t xml:space="preserve">Justificación Trimestral: </t>
    </r>
    <r>
      <rPr>
        <sz val="11"/>
        <color theme="1"/>
        <rFont val="Arial"/>
        <family val="2"/>
      </rPr>
      <t xml:space="preserve">Se alcanzó el 100% de lo planeado, ya que la información administrativa que se genera, no incremeto y/o disminuyo por parte de las areas solicitantes. </t>
    </r>
  </si>
  <si>
    <t>AUTORIZÓ                                                                                                                                                 Fausto Adrián Palacios
 Dirección General de Radio Cultural Ayuntamiento</t>
  </si>
  <si>
    <t>ELABORÓ                                                                                                                                                                                       Aurora Cocoletzi Solis                                                                                                                                                        Contadora de Radio Cultural Ayuntamiento</t>
  </si>
  <si>
    <t>CLAVE Y NOMBRE DEL PPA: E-PPA 1.07  PROGRAMA DE SERVICIO DE RADIODIFUSIÓN QUE 
PROMUEVE LA INTEGRACIÓN MUNICIPAL</t>
  </si>
  <si>
    <t>ANUAL</t>
  </si>
  <si>
    <t>RADIO CULTURAL AYUNTAMIENTO</t>
  </si>
  <si>
    <r>
      <t xml:space="preserve">1.07.1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la transmisión con información  de calidad  para fortalecer  el vínculo con el público en general</t>
    </r>
  </si>
  <si>
    <r>
      <rPr>
        <b/>
        <sz val="11"/>
        <color theme="1"/>
        <rFont val="Arial"/>
        <family val="2"/>
      </rPr>
      <t xml:space="preserve">Justificación Trimestral: </t>
    </r>
    <r>
      <rPr>
        <sz val="11"/>
        <color theme="1"/>
        <rFont val="Arial"/>
        <family val="2"/>
      </rPr>
      <t xml:space="preserve">Se alcanzó el 16.59% debido a que  se tiene programado compra de equipo de telecominucación, pero se está realizando la busqueda del mejor precio.                           </t>
    </r>
    <r>
      <rPr>
        <b/>
        <sz val="11"/>
        <color theme="1"/>
        <rFont val="Arial"/>
        <family val="2"/>
      </rPr>
      <t xml:space="preserve">Justificación Anual: </t>
    </r>
    <r>
      <rPr>
        <sz val="11"/>
        <color theme="1"/>
        <rFont val="Arial"/>
        <family val="2"/>
      </rPr>
      <t xml:space="preserve">Se alcanzó el 10.52% del 100% que se programó anualmente.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</si>
  <si>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 xml:space="preserve">Justificación Trimestral: </t>
    </r>
    <r>
      <rPr>
        <sz val="11"/>
        <color theme="1"/>
        <rFont val="Arial"/>
        <family val="2"/>
      </rPr>
      <t xml:space="preserve">Se alcanzó el 194.76% debido a que se realizaron varias eventos que se transmitieron como el carnaval del  17 al 21 de febrero, así también el  festival de primavera del 18 al 23 de marzo.                                                                            </t>
    </r>
    <r>
      <rPr>
        <b/>
        <sz val="11"/>
        <color theme="1"/>
        <rFont val="Arial"/>
        <family val="2"/>
      </rPr>
      <t>Justificación Anual:</t>
    </r>
    <r>
      <rPr>
        <sz val="11"/>
        <color theme="1"/>
        <rFont val="Arial"/>
        <family val="2"/>
      </rPr>
      <t xml:space="preserve"> Se alcanzó el 41.37% del 100%, que se programó anualmente.  </t>
    </r>
  </si>
  <si>
    <r>
      <rPr>
        <b/>
        <sz val="11"/>
        <color theme="1"/>
        <rFont val="Arial"/>
        <family val="2"/>
      </rPr>
      <t>Justificación Trimestral:</t>
    </r>
    <r>
      <rPr>
        <sz val="11"/>
        <color theme="1"/>
        <rFont val="Arial"/>
        <family val="2"/>
      </rPr>
      <t xml:space="preserve"> Se alcanzó el 38.90% debido a que nos falto una parte de ministración del mes de marzo que nos depositaran.                                         </t>
    </r>
    <r>
      <rPr>
        <b/>
        <sz val="11"/>
        <color theme="1"/>
        <rFont val="Arial"/>
        <family val="2"/>
      </rPr>
      <t>Justificación Anual:</t>
    </r>
    <r>
      <rPr>
        <sz val="11"/>
        <color theme="1"/>
        <rFont val="Arial"/>
        <family val="2"/>
      </rPr>
      <t xml:space="preserve"> Se alcanzó el 11.41% del 100%, que se programó anualmente.  </t>
    </r>
  </si>
  <si>
    <r>
      <t xml:space="preserve">Justificación Trimestral: </t>
    </r>
    <r>
      <rPr>
        <sz val="11"/>
        <color theme="1"/>
        <rFont val="Arial"/>
        <family val="2"/>
      </rPr>
      <t>Se alcanzó el 98.40% de la meta planeada debido a que aumento el programa "moloch chow" por lo que impacta en la colección musical que se transmite.</t>
    </r>
  </si>
  <si>
    <r>
      <t xml:space="preserve">Justificación Trimestral: </t>
    </r>
    <r>
      <rPr>
        <sz val="11"/>
        <color theme="1"/>
        <rFont val="Arial"/>
        <family val="2"/>
      </rPr>
      <t>Se alcanzó el 120.00% de lo planeado, ya que se van renudando los programas, eventos y solicitudes de spot por parte de instituciones, organismos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etc.</t>
    </r>
  </si>
  <si>
    <r>
      <t xml:space="preserve">Justificación Trimestral: </t>
    </r>
    <r>
      <rPr>
        <sz val="11"/>
        <color theme="0"/>
        <rFont val="Arial"/>
        <family val="2"/>
      </rPr>
      <t>Se alcanzó la meta del  99.86%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 xml:space="preserve"> debido a que  hubo apagón de luz por las fuertes lluvias en la zona, lo que ocasionó salieramos fuera del aire.</t>
    </r>
  </si>
  <si>
    <r>
      <t xml:space="preserve">Justificación Trimestral: </t>
    </r>
    <r>
      <rPr>
        <sz val="11"/>
        <color theme="1"/>
        <rFont val="Arial"/>
        <family val="2"/>
      </rPr>
      <t>Se alcanzó la meta del 99.23%  debido a que  hubo apagón de luz por las fuertes lluvias  en la zona,  lo que ocasionó salieramos fuera del aire.</t>
    </r>
  </si>
  <si>
    <r>
      <t xml:space="preserve">Justificación Trimestral: </t>
    </r>
    <r>
      <rPr>
        <sz val="11"/>
        <color theme="1"/>
        <rFont val="Arial"/>
        <family val="2"/>
      </rPr>
      <t>Se alcanzó el 101.04% de la meta planeada debido a que aumento el programa "moloch chow" por lo que impacta en la barra programática, además también salieron dos programas fuera del aire por apagón de luz  por las fuertes lluvias.</t>
    </r>
  </si>
  <si>
    <r>
      <t xml:space="preserve">Justificación Trimestral: </t>
    </r>
    <r>
      <rPr>
        <sz val="11"/>
        <color theme="1"/>
        <rFont val="Arial"/>
        <family val="2"/>
      </rPr>
      <t xml:space="preserve">Se alcanzó el 93% debido a que  se tiene programado compra de equipo de telecomunicación (torre de antena), pero se está realizando la busqueda del mejor precio.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</si>
</sst>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theme="0" tint="-0.14999847407452621"/>
        <bgColor rgb="FF000000"/>
      </patternFill>
    </fill>
  </fills>
  <borders count="103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thin">
        <color indexed="64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theme="1"/>
      </right>
      <top style="medium">
        <color indexed="64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theme="1"/>
      </right>
      <top style="thin">
        <color indexed="64"/>
      </top>
      <bottom style="dashed">
        <color theme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8">
    <xf numFmtId="0" fontId="0" fillId="0" borderId="0" xfId="0"/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2" fontId="2" fillId="2" borderId="27" xfId="1" applyNumberFormat="1" applyFont="1" applyFill="1" applyBorder="1" applyAlignment="1">
      <alignment horizontal="center" vertical="center" wrapText="1"/>
    </xf>
    <xf numFmtId="2" fontId="2" fillId="2" borderId="28" xfId="1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2" fontId="4" fillId="8" borderId="27" xfId="1" applyNumberFormat="1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justify" vertical="center" wrapText="1"/>
    </xf>
    <xf numFmtId="0" fontId="2" fillId="8" borderId="36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vertical="center" wrapText="1"/>
    </xf>
    <xf numFmtId="0" fontId="13" fillId="7" borderId="19" xfId="0" applyFont="1" applyFill="1" applyBorder="1" applyAlignment="1">
      <alignment horizontal="center" vertical="top" wrapText="1"/>
    </xf>
    <xf numFmtId="0" fontId="7" fillId="4" borderId="39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164" fontId="1" fillId="8" borderId="40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1" fillId="8" borderId="44" xfId="0" applyFont="1" applyFill="1" applyBorder="1" applyAlignment="1">
      <alignment horizontal="left" vertical="center" wrapText="1"/>
    </xf>
    <xf numFmtId="0" fontId="1" fillId="8" borderId="45" xfId="0" applyFont="1" applyFill="1" applyBorder="1" applyAlignment="1">
      <alignment horizontal="left" vertical="center" wrapText="1"/>
    </xf>
    <xf numFmtId="0" fontId="15" fillId="0" borderId="53" xfId="0" applyFont="1" applyBorder="1" applyAlignment="1">
      <alignment vertical="center"/>
    </xf>
    <xf numFmtId="0" fontId="1" fillId="8" borderId="29" xfId="0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57" xfId="0" applyNumberForma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2" fontId="0" fillId="6" borderId="5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6" borderId="60" xfId="0" applyNumberForma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64" xfId="0" applyNumberFormat="1" applyFont="1" applyFill="1" applyBorder="1" applyAlignment="1">
      <alignment horizontal="center" vertical="center" wrapText="1"/>
    </xf>
    <xf numFmtId="3" fontId="2" fillId="2" borderId="66" xfId="0" applyNumberFormat="1" applyFont="1" applyFill="1" applyBorder="1" applyAlignment="1">
      <alignment horizontal="center" vertical="center" wrapText="1"/>
    </xf>
    <xf numFmtId="3" fontId="2" fillId="2" borderId="67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 wrapText="1"/>
    </xf>
    <xf numFmtId="10" fontId="0" fillId="6" borderId="65" xfId="0" applyNumberFormat="1" applyFill="1" applyBorder="1" applyAlignment="1">
      <alignment horizontal="center" vertical="center" wrapText="1"/>
    </xf>
    <xf numFmtId="4" fontId="2" fillId="2" borderId="64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8" borderId="70" xfId="0" applyFont="1" applyFill="1" applyBorder="1" applyAlignment="1">
      <alignment vertical="center" wrapText="1"/>
    </xf>
    <xf numFmtId="4" fontId="2" fillId="2" borderId="69" xfId="0" applyNumberFormat="1" applyFont="1" applyFill="1" applyBorder="1" applyAlignment="1">
      <alignment horizontal="center" vertical="center" wrapText="1"/>
    </xf>
    <xf numFmtId="3" fontId="2" fillId="2" borderId="7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/>
    <xf numFmtId="3" fontId="2" fillId="2" borderId="72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75" xfId="0" applyNumberFormat="1" applyFont="1" applyFill="1" applyBorder="1" applyAlignment="1">
      <alignment horizontal="center" vertical="center" wrapText="1"/>
    </xf>
    <xf numFmtId="3" fontId="2" fillId="2" borderId="74" xfId="0" applyNumberFormat="1" applyFont="1" applyFill="1" applyBorder="1" applyAlignment="1">
      <alignment horizontal="center" vertical="center" wrapText="1"/>
    </xf>
    <xf numFmtId="44" fontId="2" fillId="2" borderId="61" xfId="2" applyFont="1" applyFill="1" applyBorder="1" applyAlignment="1">
      <alignment horizontal="center" vertical="center" wrapText="1"/>
    </xf>
    <xf numFmtId="44" fontId="2" fillId="2" borderId="62" xfId="2" applyFont="1" applyFill="1" applyBorder="1" applyAlignment="1">
      <alignment horizontal="center" vertical="center" wrapText="1"/>
    </xf>
    <xf numFmtId="44" fontId="2" fillId="2" borderId="63" xfId="2" applyFont="1" applyFill="1" applyBorder="1" applyAlignment="1">
      <alignment horizontal="center" vertical="center" wrapText="1"/>
    </xf>
    <xf numFmtId="44" fontId="2" fillId="2" borderId="76" xfId="2" applyFont="1" applyFill="1" applyBorder="1" applyAlignment="1">
      <alignment horizontal="center" vertical="center" wrapText="1"/>
    </xf>
    <xf numFmtId="44" fontId="2" fillId="2" borderId="77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36" xfId="2" applyFont="1" applyFill="1" applyBorder="1" applyAlignment="1">
      <alignment horizontal="center" vertical="center" wrapText="1"/>
    </xf>
    <xf numFmtId="44" fontId="2" fillId="2" borderId="78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79" xfId="2" applyFont="1" applyFill="1" applyBorder="1" applyAlignment="1">
      <alignment horizontal="center" vertical="center" wrapText="1"/>
    </xf>
    <xf numFmtId="44" fontId="2" fillId="2" borderId="80" xfId="2" applyFont="1" applyFill="1" applyBorder="1" applyAlignment="1">
      <alignment horizontal="center" vertical="center" wrapText="1"/>
    </xf>
    <xf numFmtId="10" fontId="0" fillId="6" borderId="75" xfId="0" applyNumberFormat="1" applyFill="1" applyBorder="1" applyAlignment="1">
      <alignment horizontal="center" vertical="center" wrapText="1"/>
    </xf>
    <xf numFmtId="10" fontId="0" fillId="6" borderId="81" xfId="0" applyNumberFormat="1" applyFill="1" applyBorder="1" applyAlignment="1">
      <alignment horizontal="center" vertical="center" wrapText="1"/>
    </xf>
    <xf numFmtId="3" fontId="2" fillId="4" borderId="7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10" fontId="17" fillId="5" borderId="57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10" fontId="0" fillId="11" borderId="57" xfId="0" applyNumberFormat="1" applyFill="1" applyBorder="1" applyAlignment="1">
      <alignment horizontal="center" vertical="center" wrapText="1"/>
    </xf>
    <xf numFmtId="10" fontId="0" fillId="11" borderId="60" xfId="0" applyNumberForma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left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left" vertical="center" wrapText="1"/>
    </xf>
    <xf numFmtId="0" fontId="1" fillId="2" borderId="73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8" borderId="11" xfId="0" applyNumberFormat="1" applyFont="1" applyFill="1" applyBorder="1" applyAlignment="1">
      <alignment horizontal="center" vertical="center" wrapText="1"/>
    </xf>
    <xf numFmtId="3" fontId="2" fillId="8" borderId="7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9" xfId="0" applyNumberFormat="1" applyFont="1" applyFill="1" applyBorder="1" applyAlignment="1">
      <alignment horizontal="center" vertical="center" wrapText="1"/>
    </xf>
    <xf numFmtId="3" fontId="2" fillId="8" borderId="12" xfId="0" applyNumberFormat="1" applyFont="1" applyFill="1" applyBorder="1" applyAlignment="1">
      <alignment horizontal="center" vertical="center" wrapText="1"/>
    </xf>
    <xf numFmtId="3" fontId="2" fillId="5" borderId="7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1" fillId="8" borderId="4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/>
    </xf>
    <xf numFmtId="0" fontId="4" fillId="8" borderId="85" xfId="0" applyFont="1" applyFill="1" applyBorder="1" applyAlignment="1">
      <alignment horizontal="center" vertical="center" wrapText="1"/>
    </xf>
    <xf numFmtId="3" fontId="2" fillId="4" borderId="83" xfId="0" applyNumberFormat="1" applyFont="1" applyFill="1" applyBorder="1" applyAlignment="1">
      <alignment horizontal="center" vertical="center" wrapText="1"/>
    </xf>
    <xf numFmtId="44" fontId="2" fillId="2" borderId="86" xfId="2" applyFont="1" applyFill="1" applyBorder="1" applyAlignment="1">
      <alignment horizontal="center" vertical="center" wrapText="1"/>
    </xf>
    <xf numFmtId="44" fontId="2" fillId="2" borderId="83" xfId="2" applyFont="1" applyFill="1" applyBorder="1" applyAlignment="1">
      <alignment horizontal="center" vertical="center" wrapText="1"/>
    </xf>
    <xf numFmtId="44" fontId="2" fillId="2" borderId="87" xfId="2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7" fillId="8" borderId="89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0" fontId="13" fillId="7" borderId="91" xfId="0" applyFont="1" applyFill="1" applyBorder="1" applyAlignment="1">
      <alignment horizontal="center" vertical="center" wrapText="1"/>
    </xf>
    <xf numFmtId="0" fontId="2" fillId="8" borderId="92" xfId="0" applyFont="1" applyFill="1" applyBorder="1" applyAlignment="1">
      <alignment vertical="center" wrapText="1"/>
    </xf>
    <xf numFmtId="0" fontId="7" fillId="8" borderId="93" xfId="0" applyFont="1" applyFill="1" applyBorder="1" applyAlignment="1">
      <alignment horizontal="center" vertical="center" wrapText="1"/>
    </xf>
    <xf numFmtId="4" fontId="2" fillId="8" borderId="94" xfId="0" applyNumberFormat="1" applyFont="1" applyFill="1" applyBorder="1" applyAlignment="1">
      <alignment horizontal="center" vertical="center" wrapText="1"/>
    </xf>
    <xf numFmtId="0" fontId="4" fillId="8" borderId="95" xfId="0" applyFont="1" applyFill="1" applyBorder="1" applyAlignment="1">
      <alignment horizontal="center" vertical="center" wrapText="1"/>
    </xf>
    <xf numFmtId="2" fontId="4" fillId="8" borderId="95" xfId="1" applyNumberFormat="1" applyFont="1" applyFill="1" applyBorder="1" applyAlignment="1">
      <alignment horizontal="center" vertical="center" wrapText="1"/>
    </xf>
    <xf numFmtId="3" fontId="2" fillId="5" borderId="83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3" fontId="2" fillId="8" borderId="83" xfId="0" applyNumberFormat="1" applyFont="1" applyFill="1" applyBorder="1" applyAlignment="1">
      <alignment horizontal="center" vertical="center" wrapText="1"/>
    </xf>
    <xf numFmtId="3" fontId="2" fillId="8" borderId="87" xfId="0" applyNumberFormat="1" applyFont="1" applyFill="1" applyBorder="1" applyAlignment="1">
      <alignment horizontal="center" vertical="center" wrapText="1"/>
    </xf>
    <xf numFmtId="0" fontId="19" fillId="12" borderId="96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2" fontId="1" fillId="2" borderId="98" xfId="0" applyNumberFormat="1" applyFont="1" applyFill="1" applyBorder="1" applyAlignment="1">
      <alignment horizontal="center" vertical="center" wrapText="1"/>
    </xf>
    <xf numFmtId="2" fontId="1" fillId="2" borderId="84" xfId="0" applyNumberFormat="1" applyFont="1" applyFill="1" applyBorder="1" applyAlignment="1">
      <alignment horizontal="center" vertical="center" wrapText="1"/>
    </xf>
    <xf numFmtId="0" fontId="7" fillId="2" borderId="99" xfId="0" applyFont="1" applyFill="1" applyBorder="1" applyAlignment="1">
      <alignment horizontal="center" vertical="center" wrapText="1"/>
    </xf>
    <xf numFmtId="3" fontId="7" fillId="2" borderId="99" xfId="0" applyNumberFormat="1" applyFont="1" applyFill="1" applyBorder="1" applyAlignment="1">
      <alignment horizontal="center" vertical="center" wrapText="1"/>
    </xf>
    <xf numFmtId="3" fontId="7" fillId="2" borderId="100" xfId="0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11" fillId="8" borderId="44" xfId="0" applyFont="1" applyFill="1" applyBorder="1" applyAlignment="1">
      <alignment horizontal="justify" vertical="center" wrapText="1"/>
    </xf>
    <xf numFmtId="0" fontId="11" fillId="8" borderId="46" xfId="0" applyFont="1" applyFill="1" applyBorder="1" applyAlignment="1">
      <alignment horizontal="justify" vertical="center" wrapText="1"/>
    </xf>
    <xf numFmtId="10" fontId="0" fillId="6" borderId="89" xfId="0" applyNumberForma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13" fillId="7" borderId="8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top" wrapText="1"/>
    </xf>
    <xf numFmtId="0" fontId="15" fillId="0" borderId="52" xfId="0" applyFont="1" applyBorder="1" applyAlignment="1">
      <alignment horizontal="center" vertical="top"/>
    </xf>
    <xf numFmtId="0" fontId="1" fillId="8" borderId="34" xfId="0" applyFont="1" applyFill="1" applyBorder="1" applyAlignment="1">
      <alignment horizontal="left" vertical="center" wrapText="1"/>
    </xf>
    <xf numFmtId="0" fontId="2" fillId="8" borderId="35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7" fillId="4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0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0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4">
    <cellStyle name="Moneda" xfId="2" builtinId="4"/>
    <cellStyle name="Moneda 2" xfId="3" xr:uid="{00000000-0005-0000-0000-000001000000}"/>
    <cellStyle name="Normal" xfId="0" builtinId="0"/>
    <cellStyle name="Porcentaje" xfId="1" builtinId="5"/>
  </cellStyles>
  <dxfs count="5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7EFCE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1632145</xdr:colOff>
      <xdr:row>6</xdr:row>
      <xdr:rowOff>115094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992188</xdr:colOff>
      <xdr:row>6</xdr:row>
      <xdr:rowOff>103982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20</xdr:col>
      <xdr:colOff>1285874</xdr:colOff>
      <xdr:row>1</xdr:row>
      <xdr:rowOff>28575</xdr:rowOff>
    </xdr:from>
    <xdr:to>
      <xdr:col>22</xdr:col>
      <xdr:colOff>3057525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4FF3F5-4AC9-491D-8BAB-A44A49053B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7984449" y="228600"/>
          <a:ext cx="4343401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W47"/>
  <sheetViews>
    <sheetView tabSelected="1" topLeftCell="H21" zoomScale="85" zoomScaleNormal="85" workbookViewId="0">
      <selection activeCell="W26" sqref="W26"/>
    </sheetView>
  </sheetViews>
  <sheetFormatPr baseColWidth="10" defaultColWidth="11.42578125" defaultRowHeight="15" x14ac:dyDescent="0.25"/>
  <cols>
    <col min="2" max="2" width="20.5703125" customWidth="1"/>
    <col min="3" max="3" width="46.42578125" customWidth="1"/>
    <col min="4" max="4" width="31.42578125" customWidth="1"/>
    <col min="5" max="5" width="29.85546875" customWidth="1"/>
    <col min="6" max="6" width="38.28515625" customWidth="1"/>
    <col min="7" max="8" width="17.7109375" customWidth="1"/>
    <col min="9" max="19" width="16.85546875" customWidth="1"/>
    <col min="20" max="22" width="19.28515625" customWidth="1"/>
    <col min="23" max="23" width="51.140625" customWidth="1"/>
  </cols>
  <sheetData>
    <row r="1" spans="2:23" ht="15.75" thickBot="1" x14ac:dyDescent="0.3"/>
    <row r="2" spans="2:23" ht="30" customHeight="1" x14ac:dyDescent="0.25">
      <c r="E2" s="188" t="s">
        <v>0</v>
      </c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2:23" ht="30" customHeight="1" x14ac:dyDescent="0.25">
      <c r="E3" s="191" t="s">
        <v>1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</row>
    <row r="4" spans="2:23" ht="52.5" customHeight="1" x14ac:dyDescent="0.25">
      <c r="E4" s="191" t="s">
        <v>91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3"/>
    </row>
    <row r="5" spans="2:23" ht="28.5" thickBot="1" x14ac:dyDescent="0.3">
      <c r="E5" s="196" t="s">
        <v>93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8"/>
    </row>
    <row r="9" spans="2:23" ht="15.75" thickBot="1" x14ac:dyDescent="0.3"/>
    <row r="10" spans="2:23" ht="33.6" customHeight="1" thickBot="1" x14ac:dyDescent="0.3">
      <c r="G10" s="212" t="s">
        <v>2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</row>
    <row r="11" spans="2:23" ht="43.5" customHeight="1" thickTop="1" thickBot="1" x14ac:dyDescent="0.3">
      <c r="B11" s="164" t="s">
        <v>3</v>
      </c>
      <c r="C11" s="166" t="s">
        <v>4</v>
      </c>
      <c r="D11" s="168" t="s">
        <v>5</v>
      </c>
      <c r="E11" s="168"/>
      <c r="F11" s="169"/>
      <c r="G11" s="170" t="s">
        <v>6</v>
      </c>
      <c r="H11" s="171"/>
      <c r="I11" s="171"/>
      <c r="J11" s="171"/>
      <c r="K11" s="172"/>
      <c r="L11" s="194" t="s">
        <v>7</v>
      </c>
      <c r="M11" s="194"/>
      <c r="N11" s="194"/>
      <c r="O11" s="195"/>
      <c r="P11" s="161" t="s">
        <v>8</v>
      </c>
      <c r="Q11" s="162"/>
      <c r="R11" s="162"/>
      <c r="S11" s="163"/>
      <c r="T11" s="162" t="s">
        <v>9</v>
      </c>
      <c r="U11" s="162"/>
      <c r="V11" s="162"/>
      <c r="W11" s="215" t="s">
        <v>46</v>
      </c>
    </row>
    <row r="12" spans="2:23" ht="95.25" thickBot="1" x14ac:dyDescent="0.3">
      <c r="B12" s="165"/>
      <c r="C12" s="167"/>
      <c r="D12" s="135" t="s">
        <v>11</v>
      </c>
      <c r="E12" s="29" t="s">
        <v>12</v>
      </c>
      <c r="F12" s="139" t="s">
        <v>13</v>
      </c>
      <c r="G12" s="149" t="s">
        <v>92</v>
      </c>
      <c r="H12" s="141" t="s">
        <v>14</v>
      </c>
      <c r="I12" s="136" t="s">
        <v>15</v>
      </c>
      <c r="J12" s="137" t="s">
        <v>16</v>
      </c>
      <c r="K12" s="138" t="s">
        <v>17</v>
      </c>
      <c r="L12" s="15" t="s">
        <v>14</v>
      </c>
      <c r="M12" s="5" t="s">
        <v>15</v>
      </c>
      <c r="N12" s="16" t="s">
        <v>16</v>
      </c>
      <c r="O12" s="6" t="s">
        <v>17</v>
      </c>
      <c r="P12" s="7" t="s">
        <v>14</v>
      </c>
      <c r="Q12" s="1" t="s">
        <v>15</v>
      </c>
      <c r="R12" s="8" t="s">
        <v>16</v>
      </c>
      <c r="S12" s="2" t="s">
        <v>17</v>
      </c>
      <c r="T12" s="1" t="s">
        <v>15</v>
      </c>
      <c r="U12" s="8" t="s">
        <v>16</v>
      </c>
      <c r="V12" s="30" t="s">
        <v>17</v>
      </c>
      <c r="W12" s="216"/>
    </row>
    <row r="13" spans="2:23" ht="153" customHeight="1" x14ac:dyDescent="0.25">
      <c r="B13" s="183" t="s">
        <v>18</v>
      </c>
      <c r="C13" s="177" t="s">
        <v>94</v>
      </c>
      <c r="D13" s="26" t="s">
        <v>19</v>
      </c>
      <c r="E13" s="17" t="s">
        <v>20</v>
      </c>
      <c r="F13" s="140" t="s">
        <v>21</v>
      </c>
      <c r="G13" s="150">
        <v>37.01</v>
      </c>
      <c r="H13" s="142">
        <v>37.01</v>
      </c>
      <c r="I13" s="66">
        <v>37.01</v>
      </c>
      <c r="J13" s="69">
        <v>37.01</v>
      </c>
      <c r="K13" s="65">
        <v>37.01</v>
      </c>
      <c r="L13" s="71">
        <v>34.700000000000003</v>
      </c>
      <c r="M13" s="66">
        <v>34.700000000000003</v>
      </c>
      <c r="N13" s="66"/>
      <c r="O13" s="67"/>
      <c r="P13" s="63">
        <f t="shared" ref="P13:Q15" si="0">IFERROR(L13/H13,"100%")</f>
        <v>0.93758443663874647</v>
      </c>
      <c r="Q13" s="160">
        <f t="shared" si="0"/>
        <v>0.93758443663874647</v>
      </c>
      <c r="R13" s="52"/>
      <c r="S13" s="96"/>
      <c r="T13" s="97">
        <f>IFERROR(((L13+M13)/(H13+I13)),"100%")</f>
        <v>0.93758443663874647</v>
      </c>
      <c r="U13" s="54"/>
      <c r="V13" s="54"/>
      <c r="W13" s="159" t="s">
        <v>22</v>
      </c>
    </row>
    <row r="14" spans="2:23" ht="116.25" customHeight="1" x14ac:dyDescent="0.25">
      <c r="B14" s="184"/>
      <c r="C14" s="178"/>
      <c r="D14" s="27" t="s">
        <v>23</v>
      </c>
      <c r="E14" s="18" t="s">
        <v>20</v>
      </c>
      <c r="F14" s="70" t="s">
        <v>21</v>
      </c>
      <c r="G14" s="151">
        <v>70.5</v>
      </c>
      <c r="H14" s="143">
        <v>70.5</v>
      </c>
      <c r="I14" s="22">
        <v>70.5</v>
      </c>
      <c r="J14" s="23">
        <v>70.5</v>
      </c>
      <c r="K14" s="24">
        <v>70.5</v>
      </c>
      <c r="L14" s="59">
        <v>59</v>
      </c>
      <c r="M14" s="66">
        <v>59</v>
      </c>
      <c r="N14" s="3"/>
      <c r="O14" s="4"/>
      <c r="P14" s="63">
        <f t="shared" si="0"/>
        <v>0.83687943262411346</v>
      </c>
      <c r="Q14" s="52">
        <f t="shared" si="0"/>
        <v>0.83687943262411346</v>
      </c>
      <c r="R14" s="52"/>
      <c r="S14" s="96"/>
      <c r="T14" s="97">
        <f>IFERROR(((L14+M14)/(H14+I14)),"100%")</f>
        <v>0.83687943262411346</v>
      </c>
      <c r="U14" s="52"/>
      <c r="V14" s="52"/>
      <c r="W14" s="158" t="s">
        <v>24</v>
      </c>
    </row>
    <row r="15" spans="2:23" ht="112.5" customHeight="1" x14ac:dyDescent="0.25">
      <c r="B15" s="185"/>
      <c r="C15" s="179"/>
      <c r="D15" s="28" t="s">
        <v>25</v>
      </c>
      <c r="E15" s="19" t="s">
        <v>20</v>
      </c>
      <c r="F15" s="70" t="s">
        <v>26</v>
      </c>
      <c r="G15" s="152">
        <v>5.8</v>
      </c>
      <c r="H15" s="144">
        <v>5.8</v>
      </c>
      <c r="I15" s="20">
        <v>5.8</v>
      </c>
      <c r="J15" s="25">
        <v>5.8</v>
      </c>
      <c r="K15" s="21">
        <v>5.8</v>
      </c>
      <c r="L15" s="64">
        <v>5.08</v>
      </c>
      <c r="M15" s="66">
        <v>5</v>
      </c>
      <c r="N15" s="3"/>
      <c r="O15" s="4"/>
      <c r="P15" s="63">
        <f t="shared" si="0"/>
        <v>0.87586206896551733</v>
      </c>
      <c r="Q15" s="52">
        <f t="shared" si="0"/>
        <v>0.86206896551724144</v>
      </c>
      <c r="R15" s="52"/>
      <c r="S15" s="96"/>
      <c r="T15" s="97">
        <f>IFERROR(((L15+M15)/(H15+I15)),"100%")</f>
        <v>0.86896551724137938</v>
      </c>
      <c r="U15" s="52"/>
      <c r="V15" s="52"/>
      <c r="W15" s="158" t="s">
        <v>27</v>
      </c>
    </row>
    <row r="16" spans="2:23" ht="33.6" hidden="1" customHeight="1" x14ac:dyDescent="0.25">
      <c r="B16" s="181" t="s">
        <v>45</v>
      </c>
      <c r="C16" s="182"/>
      <c r="D16" s="182"/>
      <c r="E16" s="182"/>
      <c r="F16" s="182"/>
      <c r="G16" s="153"/>
      <c r="H16" s="130"/>
      <c r="I16" s="99"/>
      <c r="J16" s="99"/>
      <c r="K16" s="100"/>
      <c r="L16" s="98"/>
      <c r="M16" s="99"/>
      <c r="N16" s="99"/>
      <c r="O16" s="101"/>
      <c r="P16" s="97" t="str">
        <f t="shared" ref="P16:P25" si="1">IFERROR((L16/H16),"100%")</f>
        <v>100%</v>
      </c>
      <c r="Q16" s="52" t="str">
        <f>IFERROR((M16/I16),"100%")</f>
        <v>100%</v>
      </c>
      <c r="R16" s="52" t="str">
        <f>IFERROR((N16/J16),"100%")</f>
        <v>100%</v>
      </c>
      <c r="S16" s="56" t="str">
        <f>IFERROR((O16/K16),"100%")</f>
        <v>100%</v>
      </c>
      <c r="T16" s="97" t="str">
        <f>IFERROR(((L16+M16)/(H16+I16)),"100%")</f>
        <v>100%</v>
      </c>
      <c r="U16" s="52" t="str">
        <f>IFERROR(((L16+M16+N16)/(H16+I16+J16)),"100%")</f>
        <v>100%</v>
      </c>
      <c r="V16" s="56" t="str">
        <f>IFERROR(((L16+M16+N16+O16)/(H16+I16+J16+K16)),"100%")</f>
        <v>100%</v>
      </c>
      <c r="W16" s="107"/>
    </row>
    <row r="17" spans="2:23" ht="79.5" customHeight="1" x14ac:dyDescent="0.25">
      <c r="B17" s="103" t="s">
        <v>47</v>
      </c>
      <c r="C17" s="109" t="s">
        <v>52</v>
      </c>
      <c r="D17" s="109" t="s">
        <v>62</v>
      </c>
      <c r="E17" s="104" t="s">
        <v>51</v>
      </c>
      <c r="F17" s="134" t="s">
        <v>72</v>
      </c>
      <c r="G17" s="154">
        <f>SUM(H17:K17)</f>
        <v>8760</v>
      </c>
      <c r="H17" s="145">
        <v>2160</v>
      </c>
      <c r="I17" s="123">
        <v>2184</v>
      </c>
      <c r="J17" s="123">
        <v>2208</v>
      </c>
      <c r="K17" s="124">
        <v>2208</v>
      </c>
      <c r="L17" s="122">
        <v>2160</v>
      </c>
      <c r="M17" s="123">
        <v>2181</v>
      </c>
      <c r="N17" s="99"/>
      <c r="O17" s="101"/>
      <c r="P17" s="97">
        <f>IFERROR((L17/H17),"100%")</f>
        <v>1</v>
      </c>
      <c r="Q17" s="52">
        <f>IFERROR((M17/I17),"100%")</f>
        <v>0.99862637362637363</v>
      </c>
      <c r="R17" s="105"/>
      <c r="S17" s="106"/>
      <c r="T17" s="97">
        <f>IFERROR(((L17+M17)/(H17+I17)),"100%")</f>
        <v>0.99930939226519333</v>
      </c>
      <c r="U17" s="105"/>
      <c r="V17" s="106"/>
      <c r="W17" s="42" t="s">
        <v>100</v>
      </c>
    </row>
    <row r="18" spans="2:23" ht="81.75" customHeight="1" x14ac:dyDescent="0.25">
      <c r="B18" s="68" t="s">
        <v>48</v>
      </c>
      <c r="C18" s="110" t="s">
        <v>53</v>
      </c>
      <c r="D18" s="113" t="s">
        <v>63</v>
      </c>
      <c r="E18" s="116" t="s">
        <v>51</v>
      </c>
      <c r="F18" s="113" t="s">
        <v>73</v>
      </c>
      <c r="G18" s="154">
        <f t="shared" ref="G18:G26" si="2">SUM(H18:K18)</f>
        <v>530</v>
      </c>
      <c r="H18" s="146">
        <v>140</v>
      </c>
      <c r="I18" s="3">
        <v>130</v>
      </c>
      <c r="J18" s="3">
        <v>130</v>
      </c>
      <c r="K18" s="53">
        <v>130</v>
      </c>
      <c r="L18" s="72">
        <v>140</v>
      </c>
      <c r="M18" s="3">
        <v>129</v>
      </c>
      <c r="N18" s="3"/>
      <c r="O18" s="4"/>
      <c r="P18" s="97">
        <f t="shared" si="1"/>
        <v>1</v>
      </c>
      <c r="Q18" s="52">
        <f t="shared" ref="Q18:Q25" si="3">IFERROR((M18/I18),"100%")</f>
        <v>0.99230769230769234</v>
      </c>
      <c r="R18" s="105"/>
      <c r="S18" s="106"/>
      <c r="T18" s="97">
        <f t="shared" ref="T18" si="4">IFERROR(((L18+M18)/(H18+I18)),"100%")</f>
        <v>0.99629629629629635</v>
      </c>
      <c r="U18" s="105"/>
      <c r="V18" s="106"/>
      <c r="W18" s="43" t="s">
        <v>101</v>
      </c>
    </row>
    <row r="19" spans="2:23" ht="74.25" customHeight="1" x14ac:dyDescent="0.25">
      <c r="B19" s="9" t="s">
        <v>28</v>
      </c>
      <c r="C19" s="111" t="s">
        <v>54</v>
      </c>
      <c r="D19" s="114" t="s">
        <v>64</v>
      </c>
      <c r="E19" s="10" t="s">
        <v>51</v>
      </c>
      <c r="F19" s="11" t="s">
        <v>76</v>
      </c>
      <c r="G19" s="154">
        <f t="shared" si="2"/>
        <v>5258</v>
      </c>
      <c r="H19" s="147">
        <v>1313</v>
      </c>
      <c r="I19" s="119">
        <v>1313</v>
      </c>
      <c r="J19" s="119">
        <v>1313</v>
      </c>
      <c r="K19" s="117">
        <v>1319</v>
      </c>
      <c r="L19" s="118">
        <v>1313</v>
      </c>
      <c r="M19" s="119">
        <v>1313</v>
      </c>
      <c r="N19" s="3"/>
      <c r="O19" s="4"/>
      <c r="P19" s="97">
        <f t="shared" si="1"/>
        <v>1</v>
      </c>
      <c r="Q19" s="52">
        <f t="shared" si="3"/>
        <v>1</v>
      </c>
      <c r="R19" s="105"/>
      <c r="S19" s="106"/>
      <c r="T19" s="97">
        <f>IFERROR(((L19+M19)/(H19+I19)),"100%")</f>
        <v>1</v>
      </c>
      <c r="U19" s="105"/>
      <c r="V19" s="106"/>
      <c r="W19" s="44" t="s">
        <v>85</v>
      </c>
    </row>
    <row r="20" spans="2:23" ht="86.25" customHeight="1" x14ac:dyDescent="0.25">
      <c r="B20" s="9" t="s">
        <v>28</v>
      </c>
      <c r="C20" s="111" t="s">
        <v>55</v>
      </c>
      <c r="D20" s="114" t="s">
        <v>65</v>
      </c>
      <c r="E20" s="10" t="s">
        <v>51</v>
      </c>
      <c r="F20" s="11" t="s">
        <v>74</v>
      </c>
      <c r="G20" s="154">
        <f t="shared" si="2"/>
        <v>3120</v>
      </c>
      <c r="H20" s="147">
        <v>780</v>
      </c>
      <c r="I20" s="119">
        <v>780</v>
      </c>
      <c r="J20" s="119">
        <v>780</v>
      </c>
      <c r="K20" s="117">
        <v>780</v>
      </c>
      <c r="L20" s="118">
        <v>780</v>
      </c>
      <c r="M20" s="119">
        <v>780</v>
      </c>
      <c r="N20" s="3"/>
      <c r="O20" s="4"/>
      <c r="P20" s="97">
        <f t="shared" si="1"/>
        <v>1</v>
      </c>
      <c r="Q20" s="52">
        <f t="shared" si="3"/>
        <v>1</v>
      </c>
      <c r="R20" s="105"/>
      <c r="S20" s="106"/>
      <c r="T20" s="97">
        <f t="shared" ref="T20:T25" si="5">IFERROR(((L20+M20)/(H20+I20)),"100%")</f>
        <v>1</v>
      </c>
      <c r="U20" s="105"/>
      <c r="V20" s="106"/>
      <c r="W20" s="44" t="s">
        <v>86</v>
      </c>
    </row>
    <row r="21" spans="2:23" ht="99.75" customHeight="1" x14ac:dyDescent="0.25">
      <c r="B21" s="68" t="s">
        <v>49</v>
      </c>
      <c r="C21" s="110" t="s">
        <v>56</v>
      </c>
      <c r="D21" s="113" t="s">
        <v>66</v>
      </c>
      <c r="E21" s="116" t="s">
        <v>51</v>
      </c>
      <c r="F21" s="113" t="s">
        <v>81</v>
      </c>
      <c r="G21" s="154">
        <f t="shared" si="2"/>
        <v>3060</v>
      </c>
      <c r="H21" s="146">
        <v>749</v>
      </c>
      <c r="I21" s="3">
        <v>767</v>
      </c>
      <c r="J21" s="3">
        <v>772</v>
      </c>
      <c r="K21" s="53">
        <v>772</v>
      </c>
      <c r="L21" s="72">
        <v>722</v>
      </c>
      <c r="M21" s="3">
        <v>775</v>
      </c>
      <c r="N21" s="3"/>
      <c r="O21" s="4"/>
      <c r="P21" s="97">
        <f t="shared" si="1"/>
        <v>0.96395193591455275</v>
      </c>
      <c r="Q21" s="52">
        <f t="shared" si="3"/>
        <v>1.0104302477183833</v>
      </c>
      <c r="R21" s="105"/>
      <c r="S21" s="106"/>
      <c r="T21" s="97">
        <f t="shared" si="5"/>
        <v>0.98746701846965701</v>
      </c>
      <c r="U21" s="105"/>
      <c r="V21" s="106"/>
      <c r="W21" s="43" t="s">
        <v>102</v>
      </c>
    </row>
    <row r="22" spans="2:23" ht="77.25" customHeight="1" x14ac:dyDescent="0.25">
      <c r="B22" s="9" t="s">
        <v>28</v>
      </c>
      <c r="C22" s="111" t="s">
        <v>57</v>
      </c>
      <c r="D22" s="114" t="s">
        <v>67</v>
      </c>
      <c r="E22" s="10" t="s">
        <v>51</v>
      </c>
      <c r="F22" s="11" t="s">
        <v>80</v>
      </c>
      <c r="G22" s="154">
        <f t="shared" si="2"/>
        <v>260</v>
      </c>
      <c r="H22" s="147">
        <v>65</v>
      </c>
      <c r="I22" s="119">
        <v>65</v>
      </c>
      <c r="J22" s="119">
        <v>65</v>
      </c>
      <c r="K22" s="117">
        <v>65</v>
      </c>
      <c r="L22" s="118">
        <v>65</v>
      </c>
      <c r="M22" s="119">
        <v>65</v>
      </c>
      <c r="N22" s="3"/>
      <c r="O22" s="4"/>
      <c r="P22" s="97">
        <f t="shared" si="1"/>
        <v>1</v>
      </c>
      <c r="Q22" s="52">
        <f t="shared" si="3"/>
        <v>1</v>
      </c>
      <c r="R22" s="105"/>
      <c r="S22" s="106"/>
      <c r="T22" s="97">
        <f t="shared" si="5"/>
        <v>1</v>
      </c>
      <c r="U22" s="105"/>
      <c r="V22" s="106"/>
      <c r="W22" s="44" t="s">
        <v>87</v>
      </c>
    </row>
    <row r="23" spans="2:23" ht="85.5" customHeight="1" x14ac:dyDescent="0.25">
      <c r="B23" s="9" t="s">
        <v>28</v>
      </c>
      <c r="C23" s="111" t="s">
        <v>58</v>
      </c>
      <c r="D23" s="114" t="s">
        <v>68</v>
      </c>
      <c r="E23" s="10" t="s">
        <v>51</v>
      </c>
      <c r="F23" s="11" t="s">
        <v>77</v>
      </c>
      <c r="G23" s="154">
        <f t="shared" si="2"/>
        <v>3758</v>
      </c>
      <c r="H23" s="147">
        <v>921</v>
      </c>
      <c r="I23" s="119">
        <v>936</v>
      </c>
      <c r="J23" s="119">
        <v>951</v>
      </c>
      <c r="K23" s="117">
        <v>950</v>
      </c>
      <c r="L23" s="118">
        <v>911</v>
      </c>
      <c r="M23" s="119">
        <v>921</v>
      </c>
      <c r="N23" s="3"/>
      <c r="O23" s="4"/>
      <c r="P23" s="97">
        <f t="shared" si="1"/>
        <v>0.98914223669923995</v>
      </c>
      <c r="Q23" s="52">
        <f t="shared" si="3"/>
        <v>0.98397435897435892</v>
      </c>
      <c r="R23" s="105"/>
      <c r="S23" s="106"/>
      <c r="T23" s="97">
        <f t="shared" si="5"/>
        <v>0.98653742595584271</v>
      </c>
      <c r="U23" s="105"/>
      <c r="V23" s="106"/>
      <c r="W23" s="44" t="s">
        <v>98</v>
      </c>
    </row>
    <row r="24" spans="2:23" ht="81.75" customHeight="1" x14ac:dyDescent="0.25">
      <c r="B24" s="68" t="s">
        <v>50</v>
      </c>
      <c r="C24" s="110" t="s">
        <v>59</v>
      </c>
      <c r="D24" s="113" t="s">
        <v>69</v>
      </c>
      <c r="E24" s="116" t="s">
        <v>51</v>
      </c>
      <c r="F24" s="113" t="s">
        <v>75</v>
      </c>
      <c r="G24" s="154">
        <f t="shared" si="2"/>
        <v>12</v>
      </c>
      <c r="H24" s="146">
        <v>3</v>
      </c>
      <c r="I24" s="3">
        <v>3</v>
      </c>
      <c r="J24" s="3">
        <v>3</v>
      </c>
      <c r="K24" s="53">
        <v>3</v>
      </c>
      <c r="L24" s="72">
        <v>3</v>
      </c>
      <c r="M24" s="3">
        <v>3</v>
      </c>
      <c r="N24" s="3"/>
      <c r="O24" s="4"/>
      <c r="P24" s="97">
        <f t="shared" si="1"/>
        <v>1</v>
      </c>
      <c r="Q24" s="52">
        <f t="shared" si="3"/>
        <v>1</v>
      </c>
      <c r="R24" s="105"/>
      <c r="S24" s="106"/>
      <c r="T24" s="97">
        <f t="shared" si="5"/>
        <v>1</v>
      </c>
      <c r="U24" s="105"/>
      <c r="V24" s="106"/>
      <c r="W24" s="43" t="s">
        <v>88</v>
      </c>
    </row>
    <row r="25" spans="2:23" ht="71.25" customHeight="1" x14ac:dyDescent="0.25">
      <c r="B25" s="9" t="s">
        <v>28</v>
      </c>
      <c r="C25" s="111" t="s">
        <v>60</v>
      </c>
      <c r="D25" s="114" t="s">
        <v>70</v>
      </c>
      <c r="E25" s="10" t="s">
        <v>51</v>
      </c>
      <c r="F25" s="11" t="s">
        <v>78</v>
      </c>
      <c r="G25" s="154">
        <f t="shared" si="2"/>
        <v>410</v>
      </c>
      <c r="H25" s="147">
        <v>90</v>
      </c>
      <c r="I25" s="119">
        <v>100</v>
      </c>
      <c r="J25" s="119">
        <v>110</v>
      </c>
      <c r="K25" s="117">
        <v>110</v>
      </c>
      <c r="L25" s="72">
        <v>85</v>
      </c>
      <c r="M25" s="3">
        <v>93</v>
      </c>
      <c r="N25" s="3"/>
      <c r="O25" s="4"/>
      <c r="P25" s="97">
        <f t="shared" si="1"/>
        <v>0.94444444444444442</v>
      </c>
      <c r="Q25" s="52">
        <f t="shared" si="3"/>
        <v>0.93</v>
      </c>
      <c r="R25" s="105"/>
      <c r="S25" s="106"/>
      <c r="T25" s="97">
        <f t="shared" si="5"/>
        <v>0.93684210526315792</v>
      </c>
      <c r="U25" s="105"/>
      <c r="V25" s="106"/>
      <c r="W25" s="44" t="s">
        <v>103</v>
      </c>
    </row>
    <row r="26" spans="2:23" ht="62.25" customHeight="1" thickBot="1" x14ac:dyDescent="0.3">
      <c r="B26" s="12" t="s">
        <v>28</v>
      </c>
      <c r="C26" s="112" t="s">
        <v>61</v>
      </c>
      <c r="D26" s="115" t="s">
        <v>71</v>
      </c>
      <c r="E26" s="13" t="s">
        <v>51</v>
      </c>
      <c r="F26" s="14" t="s">
        <v>79</v>
      </c>
      <c r="G26" s="155">
        <f t="shared" si="2"/>
        <v>1500</v>
      </c>
      <c r="H26" s="148">
        <v>400</v>
      </c>
      <c r="I26" s="120">
        <v>300</v>
      </c>
      <c r="J26" s="120">
        <v>300</v>
      </c>
      <c r="K26" s="121">
        <v>500</v>
      </c>
      <c r="L26" s="75">
        <v>351</v>
      </c>
      <c r="M26" s="57">
        <v>360</v>
      </c>
      <c r="N26" s="57"/>
      <c r="O26" s="58"/>
      <c r="P26" s="97">
        <f>IFERROR((L26/H26),"100%")</f>
        <v>0.87749999999999995</v>
      </c>
      <c r="Q26" s="52">
        <f>IFERROR((M26/I26),"100%")</f>
        <v>1.2</v>
      </c>
      <c r="R26" s="105"/>
      <c r="S26" s="106"/>
      <c r="T26" s="97">
        <f>IFERROR(((L26+M26)/(H26+I26)),"100%")</f>
        <v>1.0157142857142858</v>
      </c>
      <c r="U26" s="105"/>
      <c r="V26" s="106"/>
      <c r="W26" s="45" t="s">
        <v>99</v>
      </c>
    </row>
    <row r="27" spans="2:23" ht="32.25" customHeight="1" x14ac:dyDescent="0.25">
      <c r="C27" s="180"/>
      <c r="D27" s="180"/>
      <c r="E27" s="180"/>
      <c r="F27" s="180"/>
      <c r="G27" s="127"/>
      <c r="P27" s="102">
        <f>AVERAGE(P25:P26,P22:P23,P19:P20)</f>
        <v>0.96851444685728072</v>
      </c>
      <c r="Q27" s="102">
        <f>AVERAGE(Q25:Q26,Q22:Q23,Q19:Q20)</f>
        <v>1.0189957264957263</v>
      </c>
      <c r="R27" s="102" t="e">
        <f t="shared" ref="R27:V27" si="6">AVERAGE(R25:R26)</f>
        <v>#DIV/0!</v>
      </c>
      <c r="S27" s="102" t="e">
        <f t="shared" si="6"/>
        <v>#DIV/0!</v>
      </c>
      <c r="T27" s="102">
        <f>AVERAGE(T25:T26,T22:T23,T19:T20)</f>
        <v>0.98984896948888113</v>
      </c>
      <c r="U27" s="102" t="e">
        <f t="shared" si="6"/>
        <v>#DIV/0!</v>
      </c>
      <c r="V27" s="102" t="e">
        <f t="shared" si="6"/>
        <v>#DIV/0!</v>
      </c>
    </row>
    <row r="28" spans="2:23" ht="15.75" customHeight="1" x14ac:dyDescent="0.25"/>
    <row r="29" spans="2:23" ht="15.75" customHeight="1" x14ac:dyDescent="0.25"/>
    <row r="30" spans="2:23" ht="15.75" customHeight="1" x14ac:dyDescent="0.25"/>
    <row r="31" spans="2:23" ht="15.75" customHeight="1" x14ac:dyDescent="0.25"/>
    <row r="32" spans="2:23" ht="15.75" customHeight="1" x14ac:dyDescent="0.25"/>
    <row r="33" spans="3:23" ht="15.75" customHeight="1" x14ac:dyDescent="0.25"/>
    <row r="34" spans="3:23" x14ac:dyDescent="0.25">
      <c r="F34" s="55"/>
      <c r="G34" s="55"/>
    </row>
    <row r="35" spans="3:23" ht="47.25" customHeight="1" x14ac:dyDescent="0.25">
      <c r="C35" s="173" t="s">
        <v>90</v>
      </c>
      <c r="D35" s="174"/>
      <c r="E35" s="174"/>
      <c r="F35" s="46"/>
      <c r="G35" s="128"/>
      <c r="L35" s="175" t="s">
        <v>29</v>
      </c>
      <c r="M35" s="176"/>
      <c r="N35" s="176"/>
      <c r="O35" s="176"/>
      <c r="P35" s="176"/>
      <c r="Q35" s="176"/>
      <c r="U35" s="173" t="s">
        <v>89</v>
      </c>
      <c r="V35" s="174"/>
      <c r="W35" s="174"/>
    </row>
    <row r="39" spans="3:23" ht="15.75" thickBot="1" x14ac:dyDescent="0.3"/>
    <row r="40" spans="3:23" ht="15.75" thickBot="1" x14ac:dyDescent="0.3">
      <c r="D40" s="205" t="s">
        <v>30</v>
      </c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7"/>
    </row>
    <row r="41" spans="3:23" ht="15.75" thickBot="1" x14ac:dyDescent="0.3">
      <c r="D41" s="208" t="s">
        <v>31</v>
      </c>
      <c r="E41" s="208" t="s">
        <v>32</v>
      </c>
      <c r="F41" s="199" t="s">
        <v>33</v>
      </c>
      <c r="G41" s="200"/>
      <c r="H41" s="200"/>
      <c r="I41" s="200"/>
      <c r="J41" s="201"/>
      <c r="K41" s="199" t="s">
        <v>34</v>
      </c>
      <c r="L41" s="200"/>
      <c r="M41" s="200"/>
      <c r="N41" s="201"/>
      <c r="O41" s="202" t="s">
        <v>35</v>
      </c>
      <c r="P41" s="203"/>
      <c r="Q41" s="203"/>
      <c r="R41" s="204"/>
      <c r="S41" s="202" t="s">
        <v>36</v>
      </c>
      <c r="T41" s="203"/>
      <c r="U41" s="203"/>
      <c r="V41" s="204"/>
      <c r="W41" s="210" t="s">
        <v>10</v>
      </c>
    </row>
    <row r="42" spans="3:23" ht="29.25" thickBot="1" x14ac:dyDescent="0.3">
      <c r="D42" s="209"/>
      <c r="E42" s="209"/>
      <c r="F42" s="31" t="s">
        <v>37</v>
      </c>
      <c r="G42" s="129"/>
      <c r="H42" s="32" t="s">
        <v>38</v>
      </c>
      <c r="I42" s="33" t="s">
        <v>39</v>
      </c>
      <c r="J42" s="34" t="s">
        <v>40</v>
      </c>
      <c r="K42" s="31" t="s">
        <v>37</v>
      </c>
      <c r="L42" s="32" t="s">
        <v>38</v>
      </c>
      <c r="M42" s="33" t="s">
        <v>39</v>
      </c>
      <c r="N42" s="34" t="s">
        <v>40</v>
      </c>
      <c r="O42" s="31" t="s">
        <v>14</v>
      </c>
      <c r="P42" s="35" t="s">
        <v>15</v>
      </c>
      <c r="Q42" s="36" t="s">
        <v>16</v>
      </c>
      <c r="R42" s="37" t="s">
        <v>17</v>
      </c>
      <c r="S42" s="38" t="s">
        <v>14</v>
      </c>
      <c r="T42" s="39" t="s">
        <v>15</v>
      </c>
      <c r="U42" s="36" t="s">
        <v>16</v>
      </c>
      <c r="V42" s="39" t="s">
        <v>17</v>
      </c>
      <c r="W42" s="211"/>
    </row>
    <row r="43" spans="3:23" ht="15.75" hidden="1" thickBot="1" x14ac:dyDescent="0.3">
      <c r="D43" s="186"/>
      <c r="E43" s="187"/>
      <c r="F43" s="98"/>
      <c r="G43" s="130"/>
      <c r="H43" s="99"/>
      <c r="I43" s="99"/>
      <c r="J43" s="100"/>
      <c r="K43" s="98"/>
      <c r="L43" s="99"/>
      <c r="M43" s="99"/>
      <c r="N43" s="101"/>
      <c r="O43" s="97" t="str">
        <f>IFERROR((K43/F43),"100%")</f>
        <v>100%</v>
      </c>
      <c r="P43" s="52" t="str">
        <f>IFERROR((L43/H43),"100%")</f>
        <v>100%</v>
      </c>
      <c r="Q43" s="52" t="str">
        <f>IFERROR((M43/I43),"100%")</f>
        <v>100%</v>
      </c>
      <c r="R43" s="56" t="str">
        <f>IFERROR((N43/J43),"100%")</f>
        <v>100%</v>
      </c>
      <c r="S43" s="97" t="str">
        <f>IFERROR(((K43)/(F43)),"100%")</f>
        <v>100%</v>
      </c>
      <c r="T43" s="97" t="str">
        <f>IFERROR(((L43+M43)/(H43+I43)),"100%")</f>
        <v>100%</v>
      </c>
      <c r="U43" s="52" t="str">
        <f>IFERROR(((L43+M43+N43)/(H43+I43+J43)),"100%")</f>
        <v>100%</v>
      </c>
      <c r="V43" s="56" t="str">
        <f>IFERROR(((L43+M43+N43+O43)/(H43+I43+J43+K43)),"100%")</f>
        <v>100%</v>
      </c>
      <c r="W43" s="108"/>
    </row>
    <row r="44" spans="3:23" ht="87.75" thickBot="1" x14ac:dyDescent="0.3">
      <c r="D44" s="126" t="s">
        <v>82</v>
      </c>
      <c r="E44" s="40">
        <v>1415291.36</v>
      </c>
      <c r="F44" s="81">
        <v>897786.86</v>
      </c>
      <c r="G44" s="131"/>
      <c r="H44" s="82">
        <v>305649.09999999998</v>
      </c>
      <c r="I44" s="82">
        <v>136227.70000000001</v>
      </c>
      <c r="J44" s="83">
        <v>75627.7</v>
      </c>
      <c r="K44" s="81">
        <v>148935.56</v>
      </c>
      <c r="L44" s="84"/>
      <c r="M44" s="84"/>
      <c r="N44" s="85"/>
      <c r="O44" s="56">
        <f>IFERROR(K44/F44,"100"%)</f>
        <v>0.16589189108871563</v>
      </c>
      <c r="P44" s="76"/>
      <c r="Q44" s="76"/>
      <c r="R44" s="77"/>
      <c r="S44" s="63">
        <f>IFERROR(K44/E44,"100%")</f>
        <v>0.10523314436117238</v>
      </c>
      <c r="T44" s="76"/>
      <c r="U44" s="76"/>
      <c r="V44" s="77"/>
      <c r="W44" s="156" t="s">
        <v>95</v>
      </c>
    </row>
    <row r="45" spans="3:23" ht="101.25" x14ac:dyDescent="0.25">
      <c r="D45" s="125" t="s">
        <v>84</v>
      </c>
      <c r="E45" s="41">
        <v>556185.80000000005</v>
      </c>
      <c r="F45" s="86">
        <v>118146.4</v>
      </c>
      <c r="G45" s="132"/>
      <c r="H45" s="87">
        <v>83146.399999999994</v>
      </c>
      <c r="I45" s="87">
        <v>144646.39999999999</v>
      </c>
      <c r="J45" s="88">
        <v>210246.6</v>
      </c>
      <c r="K45" s="86">
        <v>230100.27</v>
      </c>
      <c r="L45" s="89"/>
      <c r="M45" s="89"/>
      <c r="N45" s="90"/>
      <c r="O45" s="56">
        <f>IFERROR(K45/F45,"100"%)</f>
        <v>1.9475859611465098</v>
      </c>
      <c r="P45" s="78"/>
      <c r="Q45" s="78"/>
      <c r="R45" s="79"/>
      <c r="S45" s="63">
        <f>IFERROR(K45/E45,"100%")</f>
        <v>0.41371115551673554</v>
      </c>
      <c r="T45" s="78"/>
      <c r="U45" s="78"/>
      <c r="V45" s="79"/>
      <c r="W45" s="156" t="s">
        <v>96</v>
      </c>
    </row>
    <row r="46" spans="3:23" ht="72.75" x14ac:dyDescent="0.25">
      <c r="D46" s="125" t="s">
        <v>83</v>
      </c>
      <c r="E46" s="41">
        <v>672810.8</v>
      </c>
      <c r="F46" s="86">
        <v>197271.2</v>
      </c>
      <c r="G46" s="132"/>
      <c r="H46" s="87">
        <v>167627.70000000001</v>
      </c>
      <c r="I46" s="87">
        <v>168127.7</v>
      </c>
      <c r="J46" s="88">
        <v>139783.70000000001</v>
      </c>
      <c r="K46" s="86">
        <v>76740.44</v>
      </c>
      <c r="L46" s="89"/>
      <c r="M46" s="89"/>
      <c r="N46" s="90"/>
      <c r="O46" s="56">
        <f>IFERROR(K46/F46,"100"%)</f>
        <v>0.38900985039884178</v>
      </c>
      <c r="P46" s="78"/>
      <c r="Q46" s="78"/>
      <c r="R46" s="79"/>
      <c r="S46" s="63">
        <f>IFERROR(K46/E46,"100%")</f>
        <v>0.11405946515721804</v>
      </c>
      <c r="T46" s="78"/>
      <c r="U46" s="78"/>
      <c r="V46" s="79"/>
      <c r="W46" s="157" t="s">
        <v>97</v>
      </c>
    </row>
    <row r="47" spans="3:23" ht="1.5" customHeight="1" thickBot="1" x14ac:dyDescent="0.3">
      <c r="D47" s="47"/>
      <c r="E47" s="48"/>
      <c r="F47" s="91"/>
      <c r="G47" s="133"/>
      <c r="H47" s="92"/>
      <c r="I47" s="92"/>
      <c r="J47" s="93"/>
      <c r="K47" s="91"/>
      <c r="L47" s="94"/>
      <c r="M47" s="94"/>
      <c r="N47" s="95"/>
      <c r="O47" s="60"/>
      <c r="P47" s="61"/>
      <c r="Q47" s="61"/>
      <c r="R47" s="62"/>
      <c r="S47" s="80"/>
      <c r="T47" s="61"/>
      <c r="U47" s="61"/>
      <c r="V47" s="62"/>
      <c r="W47" s="49"/>
    </row>
  </sheetData>
  <mergeCells count="29">
    <mergeCell ref="D43:E43"/>
    <mergeCell ref="E2:S2"/>
    <mergeCell ref="E3:S3"/>
    <mergeCell ref="E4:S4"/>
    <mergeCell ref="L11:O11"/>
    <mergeCell ref="E5:S5"/>
    <mergeCell ref="K41:N41"/>
    <mergeCell ref="O41:R41"/>
    <mergeCell ref="S41:V41"/>
    <mergeCell ref="D40:W40"/>
    <mergeCell ref="D41:D42"/>
    <mergeCell ref="W41:W42"/>
    <mergeCell ref="E41:E42"/>
    <mergeCell ref="F41:J41"/>
    <mergeCell ref="G10:V10"/>
    <mergeCell ref="W11:W12"/>
    <mergeCell ref="C35:E35"/>
    <mergeCell ref="L35:Q35"/>
    <mergeCell ref="U35:W35"/>
    <mergeCell ref="C13:C15"/>
    <mergeCell ref="C27:F27"/>
    <mergeCell ref="B16:F16"/>
    <mergeCell ref="B13:B15"/>
    <mergeCell ref="P11:S11"/>
    <mergeCell ref="T11:V11"/>
    <mergeCell ref="B11:B12"/>
    <mergeCell ref="C11:C12"/>
    <mergeCell ref="D11:F11"/>
    <mergeCell ref="G11:K11"/>
  </mergeCells>
  <conditionalFormatting sqref="F43:J47">
    <cfRule type="containsBlanks" dxfId="55" priority="46">
      <formula>LEN(TRIM(F43))=0</formula>
    </cfRule>
  </conditionalFormatting>
  <conditionalFormatting sqref="H13:K13">
    <cfRule type="containsBlanks" dxfId="54" priority="123">
      <formula>LEN(TRIM(H13))=0</formula>
    </cfRule>
  </conditionalFormatting>
  <conditionalFormatting sqref="H16:K26">
    <cfRule type="containsBlanks" dxfId="53" priority="56">
      <formula>LEN(TRIM(H16))=0</formula>
    </cfRule>
  </conditionalFormatting>
  <conditionalFormatting sqref="K43:N47">
    <cfRule type="containsBlanks" dxfId="52" priority="47">
      <formula>LEN(TRIM(K43))=0</formula>
    </cfRule>
  </conditionalFormatting>
  <conditionalFormatting sqref="L13:L15">
    <cfRule type="containsBlanks" dxfId="51" priority="72">
      <formula>LEN(TRIM(L13))=0</formula>
    </cfRule>
  </conditionalFormatting>
  <conditionalFormatting sqref="L16:O16 L17 N17:O17 L18:O18 L19:L20 N19:O20 L21:O21 L22:L23 N22:O23 L24:O26">
    <cfRule type="containsBlanks" dxfId="50" priority="71">
      <formula>LEN(TRIM(L16))=0</formula>
    </cfRule>
  </conditionalFormatting>
  <conditionalFormatting sqref="M13:M15">
    <cfRule type="containsBlanks" dxfId="49" priority="15">
      <formula>LEN(TRIM(M13))=0</formula>
    </cfRule>
  </conditionalFormatting>
  <conditionalFormatting sqref="M17">
    <cfRule type="containsBlanks" dxfId="48" priority="26">
      <formula>LEN(TRIM(M17))=0</formula>
    </cfRule>
  </conditionalFormatting>
  <conditionalFormatting sqref="M19:M20">
    <cfRule type="containsBlanks" dxfId="47" priority="18">
      <formula>LEN(TRIM(M19))=0</formula>
    </cfRule>
  </conditionalFormatting>
  <conditionalFormatting sqref="M22:M23">
    <cfRule type="containsBlanks" dxfId="46" priority="16">
      <formula>LEN(TRIM(M22))=0</formula>
    </cfRule>
  </conditionalFormatting>
  <conditionalFormatting sqref="N13:V15">
    <cfRule type="containsBlanks" dxfId="45" priority="1">
      <formula>LEN(TRIM(N13))=0</formula>
    </cfRule>
  </conditionalFormatting>
  <conditionalFormatting sqref="O44:O46">
    <cfRule type="cellIs" dxfId="44" priority="150" stopIfTrue="1" operator="equal">
      <formula>"100%"</formula>
    </cfRule>
    <cfRule type="cellIs" dxfId="43" priority="151" stopIfTrue="1" operator="lessThan">
      <formula>0.5</formula>
    </cfRule>
    <cfRule type="cellIs" dxfId="42" priority="152" stopIfTrue="1" operator="between">
      <formula>0.5</formula>
      <formula>0.7</formula>
    </cfRule>
    <cfRule type="cellIs" dxfId="41" priority="153" stopIfTrue="1" operator="between">
      <formula>0.7</formula>
      <formula>1.2</formula>
    </cfRule>
    <cfRule type="cellIs" dxfId="40" priority="154" stopIfTrue="1" operator="greaterThanOrEqual">
      <formula>1.2</formula>
    </cfRule>
    <cfRule type="containsBlanks" dxfId="39" priority="155" stopIfTrue="1">
      <formula>LEN(TRIM(O44))=0</formula>
    </cfRule>
  </conditionalFormatting>
  <conditionalFormatting sqref="O43:V43">
    <cfRule type="cellIs" dxfId="38" priority="34" stopIfTrue="1" operator="equal">
      <formula>"100%"</formula>
    </cfRule>
    <cfRule type="cellIs" dxfId="37" priority="35" stopIfTrue="1" operator="lessThan">
      <formula>0.5</formula>
    </cfRule>
    <cfRule type="cellIs" dxfId="36" priority="38" stopIfTrue="1" operator="greaterThanOrEqual">
      <formula>1.2</formula>
    </cfRule>
    <cfRule type="containsBlanks" dxfId="35" priority="39" stopIfTrue="1">
      <formula>LEN(TRIM(O43))=0</formula>
    </cfRule>
    <cfRule type="cellIs" dxfId="34" priority="37" stopIfTrue="1" operator="between">
      <formula>0.7</formula>
      <formula>1.2</formula>
    </cfRule>
    <cfRule type="cellIs" dxfId="33" priority="36" stopIfTrue="1" operator="between">
      <formula>0.5</formula>
      <formula>0.7</formula>
    </cfRule>
  </conditionalFormatting>
  <conditionalFormatting sqref="P17:Q26">
    <cfRule type="cellIs" dxfId="32" priority="22" stopIfTrue="1" operator="between">
      <formula>0.5</formula>
      <formula>0.7</formula>
    </cfRule>
    <cfRule type="cellIs" dxfId="31" priority="23" stopIfTrue="1" operator="between">
      <formula>0.7</formula>
      <formula>1.2</formula>
    </cfRule>
    <cfRule type="cellIs" dxfId="30" priority="24" stopIfTrue="1" operator="greaterThanOrEqual">
      <formula>1.2</formula>
    </cfRule>
    <cfRule type="cellIs" dxfId="29" priority="20" stopIfTrue="1" operator="equal">
      <formula>"100%"</formula>
    </cfRule>
    <cfRule type="cellIs" dxfId="28" priority="21" stopIfTrue="1" operator="lessThan">
      <formula>0.5</formula>
    </cfRule>
    <cfRule type="containsBlanks" dxfId="27" priority="25" stopIfTrue="1">
      <formula>LEN(TRIM(P17))=0</formula>
    </cfRule>
  </conditionalFormatting>
  <conditionalFormatting sqref="P44:R46 T44:V46 O47:V47">
    <cfRule type="containsBlanks" dxfId="26" priority="124">
      <formula>LEN(TRIM(O44))=0</formula>
    </cfRule>
  </conditionalFormatting>
  <conditionalFormatting sqref="P13:S16">
    <cfRule type="cellIs" dxfId="25" priority="10" stopIfTrue="1" operator="lessThan">
      <formula>0.5</formula>
    </cfRule>
    <cfRule type="cellIs" dxfId="24" priority="11" stopIfTrue="1" operator="between">
      <formula>0.5</formula>
      <formula>0.7</formula>
    </cfRule>
    <cfRule type="cellIs" dxfId="23" priority="12" stopIfTrue="1" operator="between">
      <formula>0.7</formula>
      <formula>1.2</formula>
    </cfRule>
    <cfRule type="cellIs" dxfId="22" priority="13" stopIfTrue="1" operator="greaterThanOrEqual">
      <formula>1.2</formula>
    </cfRule>
    <cfRule type="containsBlanks" dxfId="21" priority="14" stopIfTrue="1">
      <formula>LEN(TRIM(P13))=0</formula>
    </cfRule>
    <cfRule type="cellIs" dxfId="20" priority="9" stopIfTrue="1" operator="equal">
      <formula>"100%"</formula>
    </cfRule>
  </conditionalFormatting>
  <conditionalFormatting sqref="S44:S46">
    <cfRule type="cellIs" dxfId="19" priority="141" stopIfTrue="1" operator="greaterThanOrEqual">
      <formula>1.2</formula>
    </cfRule>
    <cfRule type="cellIs" dxfId="18" priority="137" stopIfTrue="1" operator="equal">
      <formula>"100%"</formula>
    </cfRule>
    <cfRule type="cellIs" dxfId="17" priority="138" stopIfTrue="1" operator="lessThan">
      <formula>0.5</formula>
    </cfRule>
    <cfRule type="cellIs" dxfId="16" priority="139" stopIfTrue="1" operator="between">
      <formula>0.5</formula>
      <formula>0.7</formula>
    </cfRule>
    <cfRule type="cellIs" dxfId="15" priority="140" stopIfTrue="1" operator="between">
      <formula>0.7</formula>
      <formula>1.2</formula>
    </cfRule>
    <cfRule type="containsBlanks" dxfId="14" priority="142" stopIfTrue="1">
      <formula>LEN(TRIM(S44))=0</formula>
    </cfRule>
  </conditionalFormatting>
  <conditionalFormatting sqref="S43:V43">
    <cfRule type="containsBlanks" dxfId="13" priority="33">
      <formula>LEN(TRIM(S43))=0</formula>
    </cfRule>
  </conditionalFormatting>
  <conditionalFormatting sqref="T13:V15">
    <cfRule type="cellIs" dxfId="12" priority="3" stopIfTrue="1" operator="lessThan">
      <formula>0.5</formula>
    </cfRule>
    <cfRule type="cellIs" dxfId="11" priority="4" stopIfTrue="1" operator="between">
      <formula>0.5</formula>
      <formula>0.7</formula>
    </cfRule>
    <cfRule type="cellIs" dxfId="10" priority="5" stopIfTrue="1" operator="between">
      <formula>0.7</formula>
      <formula>1.2</formula>
    </cfRule>
    <cfRule type="cellIs" dxfId="9" priority="6" stopIfTrue="1" operator="greaterThanOrEqual">
      <formula>1.2</formula>
    </cfRule>
    <cfRule type="containsBlanks" dxfId="8" priority="7" stopIfTrue="1">
      <formula>LEN(TRIM(T13))=0</formula>
    </cfRule>
    <cfRule type="cellIs" dxfId="7" priority="2" stopIfTrue="1" operator="equal">
      <formula>"100%"</formula>
    </cfRule>
  </conditionalFormatting>
  <conditionalFormatting sqref="T16:V26">
    <cfRule type="cellIs" dxfId="6" priority="53" stopIfTrue="1" operator="greaterThanOrEqual">
      <formula>1.2</formula>
    </cfRule>
    <cfRule type="containsBlanks" dxfId="5" priority="54" stopIfTrue="1">
      <formula>LEN(TRIM(T16))=0</formula>
    </cfRule>
    <cfRule type="cellIs" dxfId="4" priority="51" stopIfTrue="1" operator="between">
      <formula>0.5</formula>
      <formula>0.7</formula>
    </cfRule>
    <cfRule type="cellIs" dxfId="3" priority="50" stopIfTrue="1" operator="lessThan">
      <formula>0.5</formula>
    </cfRule>
    <cfRule type="containsBlanks" dxfId="2" priority="48">
      <formula>LEN(TRIM(T16))=0</formula>
    </cfRule>
    <cfRule type="cellIs" dxfId="1" priority="49" stopIfTrue="1" operator="equal">
      <formula>"100%"</formula>
    </cfRule>
    <cfRule type="cellIs" dxfId="0" priority="52" stopIfTrue="1" operator="between">
      <formula>0.7</formula>
      <formula>1.2</formula>
    </cfRule>
  </conditionalFormatting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G17:G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74" t="s">
        <v>44</v>
      </c>
    </row>
    <row r="3" spans="1:2" ht="120" customHeight="1" x14ac:dyDescent="0.25">
      <c r="A3" s="217" t="s">
        <v>43</v>
      </c>
      <c r="B3" s="217"/>
    </row>
    <row r="5" spans="1:2" ht="45" x14ac:dyDescent="0.25">
      <c r="A5" s="50"/>
      <c r="B5" s="73" t="s">
        <v>41</v>
      </c>
    </row>
    <row r="6" spans="1:2" ht="60" x14ac:dyDescent="0.25">
      <c r="A6" s="51"/>
      <c r="B6" s="73" t="s">
        <v>42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1Tr23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2023-04-14T14:53:51Z</cp:lastPrinted>
  <dcterms:created xsi:type="dcterms:W3CDTF">2020-03-29T15:30:51Z</dcterms:created>
  <dcterms:modified xsi:type="dcterms:W3CDTF">2023-07-11T16:13:30Z</dcterms:modified>
  <cp:category/>
  <cp:contentStatus/>
</cp:coreProperties>
</file>