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ELL\Desktop\ESCRITORIO\AVANCES MIR 2024\T3-2024 MIR AVANCE-ACTUAL\1. Formato de Seguimiento TESORERÍA 3Tr24\"/>
    </mc:Choice>
  </mc:AlternateContent>
  <xr:revisionPtr revIDLastSave="0" documentId="13_ncr:1_{BEBD7D1A-D6C3-48AA-A9A0-294332FBAE9F}" xr6:coauthVersionLast="47" xr6:coauthVersionMax="47" xr10:uidLastSave="{00000000-0000-0000-0000-000000000000}"/>
  <bookViews>
    <workbookView xWindow="-120" yWindow="-120" windowWidth="24240" windowHeight="13020" xr2:uid="{00000000-000D-0000-FFFF-FFFF00000000}"/>
  </bookViews>
  <sheets>
    <sheet name="SEGUIMIENTO 3Tr24" sheetId="3" r:id="rId1"/>
    <sheet name="Instrucciones" sheetId="4" r:id="rId2"/>
  </sheets>
  <definedNames>
    <definedName name="ADFASDF">#REF!</definedName>
    <definedName name="_xlnm.Print_Area" localSheetId="0">'SEGUIMIENTO 3Tr24'!$B$1:$W$67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3" i="3" l="1"/>
  <c r="Q13" i="3"/>
  <c r="U35" i="3" l="1"/>
  <c r="U39" i="3"/>
  <c r="U38" i="3"/>
  <c r="U37" i="3"/>
  <c r="U36" i="3"/>
  <c r="U34" i="3"/>
  <c r="U33" i="3"/>
  <c r="R39" i="3"/>
  <c r="R38" i="3"/>
  <c r="R37" i="3"/>
  <c r="R36" i="3"/>
  <c r="R35" i="3"/>
  <c r="R34" i="3"/>
  <c r="R33" i="3"/>
  <c r="U31" i="3" l="1"/>
  <c r="U32" i="3" l="1"/>
  <c r="U30" i="3"/>
  <c r="R32" i="3"/>
  <c r="R31" i="3"/>
  <c r="R30" i="3"/>
  <c r="U29" i="3"/>
  <c r="R29" i="3"/>
  <c r="U15" i="3" l="1"/>
  <c r="R15" i="3"/>
  <c r="U16" i="3"/>
  <c r="R16" i="3"/>
  <c r="R54" i="3"/>
  <c r="U53" i="3"/>
  <c r="U52" i="3"/>
  <c r="U51" i="3"/>
  <c r="U50" i="3"/>
  <c r="R53" i="3"/>
  <c r="R52" i="3"/>
  <c r="R51" i="3"/>
  <c r="R50" i="3"/>
  <c r="U21" i="3" l="1"/>
  <c r="U20" i="3"/>
  <c r="U19" i="3"/>
  <c r="R21" i="3"/>
  <c r="R20" i="3"/>
  <c r="R19" i="3"/>
  <c r="U28" i="3" l="1"/>
  <c r="U27" i="3"/>
  <c r="U26" i="3"/>
  <c r="U25" i="3"/>
  <c r="R28" i="3"/>
  <c r="R27" i="3"/>
  <c r="R26" i="3"/>
  <c r="R25" i="3"/>
  <c r="U49" i="3" l="1"/>
  <c r="U48" i="3"/>
  <c r="U47" i="3"/>
  <c r="U46" i="3"/>
  <c r="R48" i="3"/>
  <c r="R47" i="3"/>
  <c r="R46" i="3"/>
  <c r="R49" i="3"/>
  <c r="U45" i="3" l="1"/>
  <c r="U44" i="3"/>
  <c r="U43" i="3"/>
  <c r="R45" i="3"/>
  <c r="R44" i="3"/>
  <c r="R43" i="3"/>
  <c r="U24" i="3" l="1"/>
  <c r="U23" i="3"/>
  <c r="U22" i="3"/>
  <c r="R24" i="3"/>
  <c r="R23" i="3"/>
  <c r="R22" i="3"/>
  <c r="U42" i="3" l="1"/>
  <c r="U41" i="3"/>
  <c r="U40" i="3"/>
  <c r="R42" i="3"/>
  <c r="R41" i="3"/>
  <c r="R40" i="3"/>
  <c r="U18" i="3" l="1"/>
  <c r="U17" i="3"/>
  <c r="R18" i="3"/>
  <c r="R17" i="3"/>
  <c r="T13" i="3" l="1"/>
  <c r="T53" i="3"/>
  <c r="T52" i="3"/>
  <c r="T51" i="3"/>
  <c r="T50" i="3"/>
  <c r="T49" i="3"/>
  <c r="T48" i="3"/>
  <c r="T47" i="3"/>
  <c r="T46" i="3"/>
  <c r="T45" i="3"/>
  <c r="T44" i="3"/>
  <c r="T43" i="3"/>
  <c r="T42" i="3"/>
  <c r="T41" i="3"/>
  <c r="T40" i="3"/>
  <c r="T39" i="3"/>
  <c r="T38" i="3"/>
  <c r="T37" i="3"/>
  <c r="T36" i="3"/>
  <c r="T34" i="3"/>
  <c r="T33" i="3"/>
  <c r="T32" i="3"/>
  <c r="T31" i="3"/>
  <c r="T30" i="3"/>
  <c r="T29" i="3"/>
  <c r="T24" i="3"/>
  <c r="T23" i="3"/>
  <c r="T22" i="3"/>
  <c r="T21" i="3"/>
  <c r="T20" i="3"/>
  <c r="T19" i="3"/>
  <c r="T16" i="3"/>
  <c r="T15" i="3"/>
  <c r="Q53" i="3" l="1"/>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6" i="3"/>
  <c r="Q15" i="3"/>
  <c r="T35" i="3"/>
  <c r="Q54" i="3" l="1"/>
  <c r="T28" i="3"/>
  <c r="T27" i="3"/>
  <c r="T26" i="3"/>
  <c r="T25" i="3"/>
  <c r="T18" i="3"/>
  <c r="T17" i="3"/>
  <c r="Q18" i="3" l="1"/>
  <c r="Q17" i="3"/>
  <c r="S13" i="3"/>
  <c r="V13" i="3"/>
  <c r="U13" i="3"/>
  <c r="P29" i="3" l="1"/>
  <c r="P31" i="3"/>
  <c r="V14" i="3" l="1"/>
  <c r="U14" i="3"/>
  <c r="T14" i="3"/>
  <c r="S14" i="3"/>
  <c r="R14" i="3"/>
  <c r="Q14" i="3"/>
  <c r="P17" i="3" l="1"/>
  <c r="P18" i="3"/>
  <c r="F82" i="3" l="1"/>
  <c r="S82" i="3" s="1"/>
  <c r="O82" i="3"/>
  <c r="P49" i="3"/>
  <c r="P52" i="3"/>
  <c r="P53" i="3"/>
  <c r="P50" i="3"/>
  <c r="P51" i="3"/>
  <c r="F81" i="3" l="1"/>
  <c r="F80" i="3"/>
  <c r="F79" i="3"/>
  <c r="F78" i="3"/>
  <c r="F77" i="3"/>
  <c r="F76" i="3"/>
  <c r="F75" i="3"/>
  <c r="F74" i="3"/>
  <c r="F73" i="3"/>
  <c r="P16" i="3" l="1"/>
  <c r="P15" i="3"/>
  <c r="P30" i="3" l="1"/>
  <c r="P32" i="3"/>
  <c r="P33" i="3"/>
  <c r="P34" i="3"/>
  <c r="P14" i="3"/>
  <c r="P19" i="3"/>
  <c r="P20" i="3"/>
  <c r="P21" i="3"/>
  <c r="O74" i="3" l="1"/>
  <c r="O75" i="3"/>
  <c r="O76" i="3"/>
  <c r="O77" i="3"/>
  <c r="O78" i="3"/>
  <c r="O79" i="3"/>
  <c r="O80" i="3"/>
  <c r="O81" i="3"/>
  <c r="S74" i="3"/>
  <c r="S75" i="3"/>
  <c r="S76" i="3"/>
  <c r="S77" i="3"/>
  <c r="S78" i="3"/>
  <c r="S79" i="3"/>
  <c r="S80" i="3"/>
  <c r="S81" i="3"/>
  <c r="S73" i="3"/>
  <c r="P48" i="3" l="1"/>
  <c r="P47" i="3"/>
  <c r="P46" i="3"/>
  <c r="P45" i="3"/>
  <c r="P44" i="3"/>
  <c r="P43" i="3"/>
  <c r="P42" i="3"/>
  <c r="P41" i="3"/>
  <c r="P40" i="3"/>
  <c r="P39" i="3"/>
  <c r="P38" i="3"/>
  <c r="P37" i="3"/>
  <c r="P36" i="3"/>
  <c r="P35" i="3"/>
  <c r="P28" i="3"/>
  <c r="P27" i="3"/>
  <c r="P26" i="3"/>
  <c r="P25" i="3"/>
  <c r="P24" i="3"/>
  <c r="P23" i="3"/>
  <c r="P22" i="3"/>
  <c r="P54" i="3" l="1"/>
  <c r="U72" i="3"/>
  <c r="T72" i="3"/>
  <c r="S72" i="3"/>
  <c r="R72" i="3"/>
  <c r="Q72" i="3"/>
  <c r="P72" i="3"/>
  <c r="O72" i="3"/>
  <c r="V72" i="3" s="1"/>
  <c r="P13" i="3" l="1"/>
  <c r="O73" i="3" l="1"/>
</calcChain>
</file>

<file path=xl/sharedStrings.xml><?xml version="1.0" encoding="utf-8"?>
<sst xmlns="http://schemas.openxmlformats.org/spreadsheetml/2006/main" count="315" uniqueCount="224">
  <si>
    <t>EJE 1: BUEN GOBIERNO</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</si>
  <si>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</si>
  <si>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</si>
  <si>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</si>
  <si>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</si>
  <si>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</si>
  <si>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</si>
  <si>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</si>
  <si>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</si>
  <si>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</si>
  <si>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</si>
  <si>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</si>
  <si>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</si>
  <si>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</si>
  <si>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</si>
  <si>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</si>
  <si>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</si>
  <si>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</si>
  <si>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</si>
  <si>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</si>
  <si>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</si>
  <si>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</si>
  <si>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</si>
  <si>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</si>
  <si>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</si>
  <si>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</si>
  <si>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ANUAL</t>
  </si>
  <si>
    <t>Propósito
(Tesorería)</t>
  </si>
  <si>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</si>
  <si>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</si>
  <si>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</si>
  <si>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</si>
  <si>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</si>
  <si>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</si>
  <si>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</si>
  <si>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</si>
  <si>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</si>
  <si>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</si>
  <si>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</si>
  <si>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</si>
  <si>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</si>
  <si>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</si>
  <si>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</si>
  <si>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</si>
  <si>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</si>
  <si>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</si>
  <si>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</si>
  <si>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</si>
  <si>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</si>
  <si>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</si>
  <si>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</si>
  <si>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</si>
  <si>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</si>
  <si>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</si>
  <si>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 xml:space="preserve">PEFPCI: </t>
    </r>
    <r>
      <rPr>
        <sz val="11"/>
        <color rgb="FF000000"/>
        <rFont val="Arial"/>
        <family val="2"/>
      </rPr>
      <t>Porcentaje de Estados Financieros y demás información presupuestal y contable Integrada.</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</si>
  <si>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</si>
  <si>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</si>
  <si>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</si>
  <si>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</si>
  <si>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</si>
  <si>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</si>
  <si>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</si>
  <si>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</si>
  <si>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</si>
  <si>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</si>
  <si>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</si>
  <si>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</si>
  <si>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</si>
  <si>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</si>
  <si>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</si>
  <si>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</si>
  <si>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</si>
  <si>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</si>
  <si>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</si>
  <si>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</si>
  <si>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</si>
  <si>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</si>
  <si>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</si>
  <si>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</si>
  <si>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</si>
  <si>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</si>
  <si>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</si>
  <si>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</si>
  <si>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</si>
  <si>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</si>
  <si>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</si>
  <si>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</si>
  <si>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</si>
  <si>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</si>
  <si>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</si>
  <si>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</si>
  <si>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</si>
  <si>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</si>
  <si>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</si>
  <si>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</si>
  <si>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</si>
  <si>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</si>
  <si>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</si>
  <si>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</si>
  <si>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</si>
  <si>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</si>
  <si>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</si>
  <si>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</si>
  <si>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</si>
  <si>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</si>
  <si>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</si>
  <si>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</si>
  <si>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</si>
  <si>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</si>
  <si>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</si>
  <si>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</si>
  <si>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</si>
  <si>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</si>
  <si>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</si>
  <si>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</si>
  <si>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</si>
  <si>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</si>
  <si>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</si>
  <si>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</si>
  <si>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</si>
  <si>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</si>
  <si>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</si>
  <si>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</si>
  <si>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</si>
  <si>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</si>
  <si>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</si>
  <si>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</si>
  <si>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</si>
  <si>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</si>
  <si>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</si>
  <si>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t xml:space="preserve">DIRECCIÓN DE INGRESOS </t>
  </si>
  <si>
    <t>ELABORÓ
L.C. Carlos Manuel May Tun</t>
  </si>
  <si>
    <t>SEGUIMIENTO DE AVANCE EN CUMPLIMIENTO DE METAS Y OBJETIVOS 2024</t>
  </si>
  <si>
    <t>AVANCE EN CUMPLIMIENTO DE METAS TRIMESTRAL Y ANUAL ACUMULADO 2024</t>
  </si>
  <si>
    <t>META PROGRAMADA 2024</t>
  </si>
  <si>
    <t>META REALIZADA 2024</t>
  </si>
  <si>
    <t>PORCENTAJE DE AVANCE TRIMESTRAL 2024</t>
  </si>
  <si>
    <t>PORCENTAJE DE AVANCE TRIMESTRAL ACUMULADO 2024</t>
  </si>
  <si>
    <t>TRIMESTRE 1 2024</t>
  </si>
  <si>
    <t>TRIMESTRE 2 2024</t>
  </si>
  <si>
    <t>TRIMESTRE 3 2024</t>
  </si>
  <si>
    <t>TRIMESTRE 4 2024</t>
  </si>
  <si>
    <t>JUSTIFICACIÓN TRIMESTRAL Y ANUAL DE AVANCE DE RESULTADOS 2024</t>
  </si>
  <si>
    <r>
      <t xml:space="preserve">Justificación Trimestral: </t>
    </r>
    <r>
      <rPr>
        <sz val="11"/>
        <color theme="1"/>
        <rFont val="Arial"/>
        <family val="2"/>
      </rPr>
      <t>Se obtuvo un cumplimiento del 100% en el pago de nómina, debido a la oportuna realización en los pagos programados.</t>
    </r>
  </si>
  <si>
    <r>
      <t>Justificación Trimestral</t>
    </r>
    <r>
      <rPr>
        <sz val="11"/>
        <color theme="0"/>
        <rFont val="Arial"/>
        <family val="2"/>
      </rPr>
      <t xml:space="preserve">:  Este indicador se mide de manera anual, el resultado se obtendrá hasta el cuarto trimestre. </t>
    </r>
  </si>
  <si>
    <r>
      <t xml:space="preserve">Justificación Trimestral: </t>
    </r>
    <r>
      <rPr>
        <sz val="11"/>
        <color theme="1"/>
        <rFont val="Arial"/>
        <family val="2"/>
      </rPr>
      <t xml:space="preserve">Este indicador se mide de manera anual, el resultado se obtendrá hasta el cuarto trimestre. 
</t>
    </r>
  </si>
  <si>
    <t>M-PP 1.3  PROGRAMA DE FORTALECIMIENTO DE LAS FINANZAS PÚBLICAS.</t>
  </si>
  <si>
    <r>
      <t xml:space="preserve">1.3.1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</si>
  <si>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t>JUSTIFICACIÓN TRIMESTRAL DE AVANCE DE RESULTADOS 2024</t>
  </si>
  <si>
    <r>
      <rPr>
        <b/>
        <sz val="11"/>
        <color theme="1"/>
        <rFont val="Arial"/>
        <family val="2"/>
      </rPr>
      <t>IAG:</t>
    </r>
    <r>
      <rPr>
        <sz val="11"/>
        <color theme="1"/>
        <rFont val="Arial"/>
        <family val="2"/>
      </rPr>
      <t xml:space="preserve"> Índice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</si>
  <si>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</si>
  <si>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NO DISPONIBLE</t>
  </si>
  <si>
    <r>
      <t xml:space="preserve">1.3.1.1  </t>
    </r>
    <r>
      <rPr>
        <sz val="11"/>
        <color theme="0"/>
        <rFont val="Arial"/>
        <family val="2"/>
      </rPr>
      <t xml:space="preserve">Las dependencias y entidades mejoran la Hacienda Publica Municipal del Municipio de Benito Juárez, realizando la administración  con eficacia y eficiencia cumpliendo con los procesos normativos aplicables. </t>
    </r>
  </si>
  <si>
    <r>
      <t xml:space="preserve">
1.3.1.1.1 </t>
    </r>
    <r>
      <rPr>
        <sz val="11"/>
        <color theme="1"/>
        <rFont val="Arial"/>
        <family val="2"/>
      </rPr>
      <t>Administración de la Hacienda Pública Municipal  Equilibrada.</t>
    </r>
  </si>
  <si>
    <r>
      <t xml:space="preserve">1.3.1.1.1.2 </t>
    </r>
    <r>
      <rPr>
        <sz val="11"/>
        <color theme="1"/>
        <rFont val="Arial"/>
        <family val="2"/>
      </rPr>
      <t>Coordinación Integral de las  reuniones de control del ejercicio del gasto.</t>
    </r>
  </si>
  <si>
    <r>
      <t xml:space="preserve">
1.3.1.1.2 </t>
    </r>
    <r>
      <rPr>
        <sz val="11"/>
        <color theme="1"/>
        <rFont val="Arial"/>
        <family val="2"/>
      </rPr>
      <t>Valor catastral  de los bienes inmuebles del municipio actualizados.</t>
    </r>
  </si>
  <si>
    <r>
      <t>1.3.1.1.2.1</t>
    </r>
    <r>
      <rPr>
        <sz val="11"/>
        <color theme="1"/>
        <rFont val="Arial"/>
        <family val="2"/>
      </rPr>
      <t xml:space="preserve"> Actualización del padrón de contribuyentes y el estatus de cada uno de los predios.</t>
    </r>
  </si>
  <si>
    <r>
      <t xml:space="preserve">1.3.1.1.2.2 </t>
    </r>
    <r>
      <rPr>
        <sz val="11"/>
        <color theme="1"/>
        <rFont val="Arial"/>
        <family val="2"/>
      </rPr>
      <t>Mejoramiento de los servicios que Catastro ofrece a la ciudadanía al atenderlos en los tiempos establecidos.</t>
    </r>
  </si>
  <si>
    <r>
      <t xml:space="preserve">1.3.1.1.1.3 </t>
    </r>
    <r>
      <rPr>
        <sz val="11"/>
        <color theme="1"/>
        <rFont val="Arial"/>
        <family val="2"/>
      </rPr>
      <t>Operativos a comercios en vía pública en zonas conflictivas realizados.</t>
    </r>
  </si>
  <si>
    <r>
      <t xml:space="preserve">1.3.1.1.3.1 </t>
    </r>
    <r>
      <rPr>
        <sz val="11"/>
        <color theme="1"/>
        <rFont val="Arial"/>
        <family val="2"/>
      </rPr>
      <t>Verificación de los comercios informales en las zonas conflictivas.</t>
    </r>
  </si>
  <si>
    <r>
      <t>1.3.1.1.3.2</t>
    </r>
    <r>
      <rPr>
        <sz val="11"/>
        <color theme="1"/>
        <rFont val="Arial"/>
        <family val="2"/>
      </rPr>
      <t xml:space="preserve"> Atención a quejas Ciudadanas que reportan el funcionamiento de comercios informales en vía pública.</t>
    </r>
  </si>
  <si>
    <r>
      <t xml:space="preserve">1.3.1.1.4 </t>
    </r>
    <r>
      <rPr>
        <sz val="11"/>
        <color theme="1"/>
        <rFont val="Arial"/>
        <family val="2"/>
      </rPr>
      <t>Cuenta Pública del Municipio de Benito Juárez Compilada e Integrada para envío a la Auditoria Superior del Estado.</t>
    </r>
  </si>
  <si>
    <r>
      <t xml:space="preserve">1.3.1.1.4.1 </t>
    </r>
    <r>
      <rPr>
        <sz val="11"/>
        <color theme="1"/>
        <rFont val="Arial"/>
        <family val="2"/>
      </rPr>
      <t>Publicación de los Reportes Financieros del Municipio de Benito Juaréz.</t>
    </r>
  </si>
  <si>
    <r>
      <t xml:space="preserve">1.3.1.1.4.2 </t>
    </r>
    <r>
      <rPr>
        <sz val="11"/>
        <color theme="1"/>
        <rFont val="Arial"/>
        <family val="2"/>
      </rPr>
      <t>Presentación del Avance de Gestión Financiera de la información para la planeación de la Fiscalización de la Cuenta Pública del Municipio de Benito Juárez.</t>
    </r>
  </si>
  <si>
    <r>
      <t>1.3.1.1.4.3</t>
    </r>
    <r>
      <rPr>
        <sz val="11"/>
        <color theme="1"/>
        <rFont val="Arial"/>
        <family val="2"/>
      </rPr>
      <t xml:space="preserve"> Integración de la Glosa para la entrega a la Auditoría Superior del Estado.</t>
    </r>
  </si>
  <si>
    <r>
      <t xml:space="preserve">1.3.1.1.5  </t>
    </r>
    <r>
      <rPr>
        <sz val="11"/>
        <color theme="1"/>
        <rFont val="Arial"/>
        <family val="2"/>
      </rPr>
      <t>Recursos financieros controlados.</t>
    </r>
  </si>
  <si>
    <r>
      <t xml:space="preserve">1.3.1.1.5.1 </t>
    </r>
    <r>
      <rPr>
        <sz val="11"/>
        <color theme="1"/>
        <rFont val="Arial"/>
        <family val="2"/>
      </rPr>
      <t xml:space="preserve"> Fortalecimiento de la Hacienda Pública Municipal.</t>
    </r>
  </si>
  <si>
    <r>
      <t xml:space="preserve">1.3.1.1.5.2 </t>
    </r>
    <r>
      <rPr>
        <sz val="11"/>
        <color theme="1"/>
        <rFont val="Arial"/>
        <family val="2"/>
      </rPr>
      <t xml:space="preserve"> Integración responsable de los recursos municipales de los Anteproyectos de Presupuesto de Egresos de sus Programas Presupuestarios Anuales.</t>
    </r>
  </si>
  <si>
    <r>
      <t xml:space="preserve">1.3.1.1.6 </t>
    </r>
    <r>
      <rPr>
        <sz val="11"/>
        <color theme="1"/>
        <rFont val="Arial"/>
        <family val="2"/>
      </rPr>
      <t>Derechos de la Zona Federal Marítimo Terrestre recaudados.</t>
    </r>
  </si>
  <si>
    <r>
      <t>1.3.1.1.6.1</t>
    </r>
    <r>
      <rPr>
        <sz val="11"/>
        <color theme="1"/>
        <rFont val="Arial"/>
        <family val="2"/>
      </rPr>
      <t xml:space="preserve"> Programa de Administración  del Fondo de la ZOFEMAT.</t>
    </r>
  </si>
  <si>
    <r>
      <t>1.3.1.1.6.2</t>
    </r>
    <r>
      <rPr>
        <sz val="11"/>
        <color theme="1"/>
        <rFont val="Arial"/>
        <family val="2"/>
      </rPr>
      <t xml:space="preserve"> Programa de Mantenimiento y Conservación de la Certificación de Playas del Municipio de Benito Juárez.</t>
    </r>
  </si>
  <si>
    <r>
      <t xml:space="preserve">1.3.1.1.6.3 </t>
    </r>
    <r>
      <rPr>
        <sz val="11"/>
        <color theme="1"/>
        <rFont val="Arial"/>
        <family val="2"/>
      </rPr>
      <t>Programa de Retiro y Traslasdo de Sargazo de la Arena de las Playas.</t>
    </r>
  </si>
  <si>
    <r>
      <t xml:space="preserve">1.3.1.1.6.4 </t>
    </r>
    <r>
      <rPr>
        <sz val="11"/>
        <color theme="1"/>
        <rFont val="Arial"/>
        <family val="2"/>
      </rPr>
      <t>Programa de Remoción de Sargazo de Playas.</t>
    </r>
  </si>
  <si>
    <r>
      <t xml:space="preserve">1.3.1.1.6.5 </t>
    </r>
    <r>
      <rPr>
        <sz val="11"/>
        <color theme="1"/>
        <rFont val="Arial"/>
        <family val="2"/>
      </rPr>
      <t>Programa de Cribado de Arena de las Playas Públicas del Municipio de Benito Juárez.</t>
    </r>
  </si>
  <si>
    <r>
      <t xml:space="preserve">1.3.1.1.6.6 </t>
    </r>
    <r>
      <rPr>
        <sz val="11"/>
        <color theme="1"/>
        <rFont val="Arial"/>
        <family val="2"/>
      </rPr>
      <t>Programa de Limpieza de Playas y Remoción de Sargazo en la  ZOFEMAT.</t>
    </r>
  </si>
  <si>
    <r>
      <t xml:space="preserve">1.3.1.1.7 </t>
    </r>
    <r>
      <rPr>
        <sz val="11"/>
        <color theme="1"/>
        <rFont val="Arial"/>
        <family val="2"/>
      </rPr>
      <t>Licencias de Funcionamiento de los Comercios del Municipio de Benito Juárez Inspeccionadas.</t>
    </r>
  </si>
  <si>
    <r>
      <t>1.3.1.1.7.1</t>
    </r>
    <r>
      <rPr>
        <sz val="11"/>
        <color theme="1"/>
        <rFont val="Arial"/>
        <family val="2"/>
      </rPr>
      <t xml:space="preserve"> Levantamiento de Actas de Inspección a los Establecimientos que No Cuentan con la Licencia de Funcionamiento.</t>
    </r>
  </si>
  <si>
    <r>
      <t xml:space="preserve">1.3.1.1.7.2  </t>
    </r>
    <r>
      <rPr>
        <sz val="11"/>
        <color theme="1"/>
        <rFont val="Arial"/>
        <family val="2"/>
      </rPr>
      <t>Atención a Quejas Ciudadanas de Comercios.</t>
    </r>
  </si>
  <si>
    <r>
      <t xml:space="preserve">1.3.1.1.8  </t>
    </r>
    <r>
      <rPr>
        <sz val="11"/>
        <color theme="1"/>
        <rFont val="Arial"/>
        <family val="2"/>
      </rPr>
      <t>Rezago de impuesto predial y multas de diversas dependencias municipales y federales no fiscalizables notificadas.</t>
    </r>
  </si>
  <si>
    <r>
      <t xml:space="preserve">1.3.1.1.9 </t>
    </r>
    <r>
      <rPr>
        <sz val="11"/>
        <color theme="1"/>
        <rFont val="Arial"/>
        <family val="2"/>
      </rPr>
      <t>Pagos a proveedores y  de pago de nomina empleados.</t>
    </r>
  </si>
  <si>
    <r>
      <t xml:space="preserve">1.3.1.1.9.1 </t>
    </r>
    <r>
      <rPr>
        <sz val="11"/>
        <color theme="1"/>
        <rFont val="Arial"/>
        <family val="2"/>
      </rPr>
      <t>Emisión de pagos por cheque y transferencia a proveedores.</t>
    </r>
  </si>
  <si>
    <r>
      <t xml:space="preserve">1.3.1.1.9.2 </t>
    </r>
    <r>
      <rPr>
        <sz val="11"/>
        <color theme="1"/>
        <rFont val="Arial"/>
        <family val="2"/>
      </rPr>
      <t>Emisión de Pagos de nómina a empleados.</t>
    </r>
  </si>
  <si>
    <r>
      <t xml:space="preserve">1.3.1.1.9.3 </t>
    </r>
    <r>
      <rPr>
        <sz val="11"/>
        <color theme="1"/>
        <rFont val="Arial"/>
        <family val="2"/>
      </rPr>
      <t>Reducción de días de pago a proveedores.</t>
    </r>
  </si>
  <si>
    <r>
      <t xml:space="preserve">1.3.1.1.10 </t>
    </r>
    <r>
      <rPr>
        <sz val="11"/>
        <color theme="1"/>
        <rFont val="Arial"/>
        <family val="2"/>
      </rPr>
      <t>Contribuciones tributarias (Cobro de Impuestos, derechos, productos, aprovechamientos, participaciones y otros Ingresos y los fondos de aportación general) recaudados.</t>
    </r>
  </si>
  <si>
    <r>
      <t xml:space="preserve">1.3.1.1.10.1 </t>
    </r>
    <r>
      <rPr>
        <sz val="11"/>
        <color theme="1"/>
        <rFont val="Arial"/>
        <family val="2"/>
      </rPr>
      <t xml:space="preserve">Recaudación anual de Impuesto Predial. </t>
    </r>
  </si>
  <si>
    <r>
      <t xml:space="preserve">1.3.1.1.10.2 </t>
    </r>
    <r>
      <rPr>
        <sz val="11"/>
        <color theme="1"/>
        <rFont val="Arial"/>
        <family val="2"/>
      </rPr>
      <t>Renovación de Licencias de Funcionamiento.</t>
    </r>
  </si>
  <si>
    <r>
      <t xml:space="preserve">1.3.1.1.10.3 </t>
    </r>
    <r>
      <rPr>
        <sz val="11"/>
        <color theme="1"/>
        <rFont val="Arial"/>
        <family val="2"/>
      </rPr>
      <t>Realización de Jornadas de Regularización de trámites y descuentos Municipales.</t>
    </r>
  </si>
  <si>
    <r>
      <rPr>
        <b/>
        <sz val="11"/>
        <rFont val="Arial"/>
        <family val="2"/>
      </rPr>
      <t>1.3.1.1.5.3</t>
    </r>
    <r>
      <rPr>
        <sz val="11"/>
        <rFont val="Arial"/>
        <family val="2"/>
      </rPr>
      <t xml:space="preserve"> Cumplimiento de pago de Deuda Pública.</t>
    </r>
  </si>
  <si>
    <r>
      <t xml:space="preserve">1.3.1.1.8.1 </t>
    </r>
    <r>
      <rPr>
        <sz val="11"/>
        <color theme="1"/>
        <rFont val="Arial"/>
        <family val="2"/>
      </rPr>
      <t>Gestión y/o cobro del Rezago del Impuesto Predial a través del Procedimiento Administrativo de Ejecución.</t>
    </r>
  </si>
  <si>
    <r>
      <t>1.3.1.1.8.2</t>
    </r>
    <r>
      <rPr>
        <sz val="11"/>
        <color theme="1"/>
        <rFont val="Arial"/>
        <family val="2"/>
      </rPr>
      <t xml:space="preserve"> Gestión y/o cobro de las Multas Municipales y Federales no Fiscales a través del Procedimiento Administrativo de Ejecución.</t>
    </r>
  </si>
  <si>
    <r>
      <t xml:space="preserve">Justificación Trimestral: </t>
    </r>
    <r>
      <rPr>
        <sz val="11"/>
        <color theme="1"/>
        <rFont val="Arial"/>
        <family val="2"/>
      </rPr>
      <t>Se obtuvo un  cumplimiento de 31 días de pago, sobre los 120 días establecidos como meta  al reducir en menor días de lo estipulado, el cual se resalta el buen manejo en los tiempos de pagos de los pasivos.</t>
    </r>
  </si>
  <si>
    <r>
      <t xml:space="preserve">Justificación Trimestral: </t>
    </r>
    <r>
      <rPr>
        <sz val="11"/>
        <color theme="1"/>
        <rFont val="Arial"/>
        <family val="2"/>
      </rPr>
      <t>La Dirección de Contabilidad logró el 100% de su meta trimestral al cumplir con los tiempos indicados para la publicación de los informes financieros de acuerdo a lo estipulado en la Ley General de Contabilidad Gubernamental.</t>
    </r>
  </si>
  <si>
    <r>
      <t xml:space="preserve">Justificación Trimestral: </t>
    </r>
    <r>
      <rPr>
        <sz val="11"/>
        <color theme="1"/>
        <rFont val="Arial"/>
        <family val="2"/>
      </rPr>
      <t>La Dirección de Contabilidad logró el 100% de su meta trimestral en las actividades internas y en coordinación con las demás dependencias para la emisión oportuna de los Estados Financieros para rendir informes en Avance de Gestion.</t>
    </r>
  </si>
  <si>
    <t xml:space="preserve">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</si>
  <si>
    <r>
      <t xml:space="preserve">1.3.1.1.1.1 </t>
    </r>
    <r>
      <rPr>
        <sz val="11"/>
        <color theme="1"/>
        <rFont val="Arial"/>
        <family val="2"/>
      </rPr>
      <t>Coordinación integral de las reuniones con áreas recaudatorias y de gestión de ingresos municipales.</t>
    </r>
  </si>
  <si>
    <r>
      <t xml:space="preserve">Justificación Trimestral: </t>
    </r>
    <r>
      <rPr>
        <sz val="11"/>
        <color theme="1"/>
        <rFont val="Arial"/>
        <family val="2"/>
      </rPr>
      <t>En este trimestre se logró alcanzar de la meta en un 91.88 % dando continuidad a los distintos operativos programados a los establecimientos esto debido al vencimiento de la prorroga que se les dio a los contribuyentes para que cumplan con sus obligaciones fiscales municipales.</t>
    </r>
  </si>
  <si>
    <r>
      <t xml:space="preserve">Justificación Trimestral: </t>
    </r>
    <r>
      <rPr>
        <sz val="11"/>
        <color theme="1"/>
        <rFont val="Arial"/>
        <family val="2"/>
      </rPr>
      <t>Se logró superar la meta en un 80.32% en el número de actas de inspección todavez que finalizo el periodo para la  renovación del refrendo declarativo anual (15 Marzo) dando continuidad a los operativos para verificar que los establecimientos hayan cumplido con  la obtención de la licencia de funcionamiento 2024.</t>
    </r>
  </si>
  <si>
    <r>
      <t xml:space="preserve">Justificación Trimestral: </t>
    </r>
    <r>
      <rPr>
        <sz val="11"/>
        <color theme="1"/>
        <rFont val="Arial"/>
        <family val="2"/>
      </rPr>
      <t>Se realizaron distintos operativos debido a las quejas ingresadas logrando  la meta trimestral en un 97.06% para lo cual fueron atendidas y se dio a concientizar a los contribuyentes para que regularicen sus establecimientos comerciales.</t>
    </r>
  </si>
  <si>
    <t>AUTORIZÓ
L.C. Elsy Marbella Ku Pech
Tesorera Municipal</t>
  </si>
  <si>
    <r>
      <t xml:space="preserve">Justificación Trimestral: </t>
    </r>
    <r>
      <rPr>
        <sz val="11"/>
        <color theme="1"/>
        <rFont val="Arial"/>
        <family val="2"/>
      </rPr>
      <t>Se logró rebasar  la meta en un 138.89%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t>
    </r>
  </si>
  <si>
    <r>
      <t xml:space="preserve">Justificación Trimestral:  </t>
    </r>
    <r>
      <rPr>
        <sz val="11"/>
        <color theme="1"/>
        <rFont val="Arial"/>
        <family val="2"/>
      </rPr>
      <t>Se logra el objetivo trimestral  en un 100%  al realizarse operativos en los 8 sectores de la ciudad  verificando que se cumpla con el reglamento de comercio en vía pública, asimismo retirando nuevos comecios informarles invitándolos a regularizar sus permisos.</t>
    </r>
  </si>
  <si>
    <r>
      <t xml:space="preserve">Justificación Trimestral: </t>
    </r>
    <r>
      <rPr>
        <sz val="11"/>
        <color theme="1"/>
        <rFont val="Arial"/>
        <family val="2"/>
      </rPr>
      <t>Se logra superar la meta en un 42.67% en verificaciones oportunas, al realizar actas de verificación a  nuevos comerciantes informales en zonas restringidas como poligono sur, zona huayacan, puerto juarez, asimismo  se les hace  entrega de actas invitandolos a acudir a la dirección de comercio a regularizarse.</t>
    </r>
  </si>
  <si>
    <r>
      <t xml:space="preserve">Justificación Trimestral: </t>
    </r>
    <r>
      <rPr>
        <sz val="11"/>
        <color theme="1"/>
        <rFont val="Arial"/>
        <family val="2"/>
      </rPr>
      <t xml:space="preserve">Durante este periodo, se logra un 61.61% la meta programada, toda vez que, se  hace del conocimiento a la ciudadanía de los descuentos otorgados en la Jornada de Subsidios  Estímulos Fiscales y Regularización de Trámites "Que lo tuyo... sea tuyo", se continúa con la colocación de lonas en predios baldíos a fin de hacerle llegar al contribuyente de su situación de adeudo de Impuesto Predial. En relación a las Multas Municipales y Federales No Fiscales no se logra la meta, toda vez que,  no hubo multas remitidas por las dependencias Federales y las Municipales fueron notificadas de origen por estrados. Logrando realizar 19,613 notificaciones, requerimientos, multas municipales y federales de las 31,833 programadas.  </t>
    </r>
  </si>
  <si>
    <r>
      <t xml:space="preserve">Justificación Trimestral: </t>
    </r>
    <r>
      <rPr>
        <sz val="11"/>
        <color theme="1"/>
        <rFont val="Arial"/>
        <family val="2"/>
      </rPr>
      <t xml:space="preserve">En relación a este trimestre, se logra el 61% de la meta programada, ya que se enfocó más en la realización de requerimientos de documentos, datos e informes en las zonas 6011, 6012, 6013, 6014, 6015, 6016, 6017, 6018 y 6021, asimismo cabe destacar que este procedimiento conlleva mayor tiempo y esfuerzo para su correcta elaboración, de igual manera se continuó con la colocación de lonas en predios baldíos. Logrando así realizar 19,556 requerimientos e invitaciones de pago de las 31,758 programadas. </t>
    </r>
  </si>
  <si>
    <r>
      <t>Justificación Trimestral:</t>
    </r>
    <r>
      <rPr>
        <sz val="11"/>
        <color theme="1"/>
        <rFont val="Arial"/>
        <family val="2"/>
      </rPr>
      <t xml:space="preserve">    En este trimestre se alcanzo el 76% de la meta para el cobro de multas, debido a que no hubo multas remitidas para el cobro por parte de autoridades Federales y toda vez que las multas Municipales remitidas para cobro fueron notificadas de origen por estrados, aunado a que fueron menos que en trimestres anteriores, lo que no permitió el cumplimiento de la meta trimestral.  Logrando así, el cobro coativo de 57 multas de las 75 programadas.</t>
    </r>
  </si>
  <si>
    <r>
      <t xml:space="preserve">Justificación Trimestral: </t>
    </r>
    <r>
      <rPr>
        <sz val="11"/>
        <color theme="1"/>
        <rFont val="Arial"/>
        <family val="2"/>
      </rPr>
      <t>En este trimestre se logró superar la meta en un 8.89%, debido a la oportuna realización de los pagos programados a proveedores.</t>
    </r>
  </si>
  <si>
    <r>
      <t xml:space="preserve">Justificación Trimestral: </t>
    </r>
    <r>
      <rPr>
        <sz val="11"/>
        <color theme="1"/>
        <rFont val="Arial"/>
        <family val="2"/>
      </rPr>
      <t>En este trimestre se logró superar la meta en un 8.93%, debido a la oportuna realización de los pagos programados a proveedores.</t>
    </r>
  </si>
  <si>
    <r>
      <t xml:space="preserve">Justificación Trimestral: </t>
    </r>
    <r>
      <rPr>
        <sz val="11"/>
        <color theme="1"/>
        <rFont val="Arial"/>
        <family val="2"/>
      </rPr>
      <t>La Dirección de Contabilidad mantiene el compromiso de trabajar en coordinación con todas las dependencias del Municipio para dar cumplimiento de manera efectiva a la compilación e integración de la cuenta pública y poder realizar el envío a la Auditoría Superior del Estado.</t>
    </r>
  </si>
  <si>
    <r>
      <t>Justificación Trimestral:</t>
    </r>
    <r>
      <rPr>
        <sz val="11"/>
        <color theme="1"/>
        <rFont val="Arial"/>
        <family val="2"/>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</si>
  <si>
    <r>
      <t xml:space="preserve">Justificación Trimestral: </t>
    </r>
    <r>
      <rPr>
        <sz val="11"/>
        <color theme="1"/>
        <rFont val="Arial"/>
        <family val="2"/>
      </rPr>
      <t>Se alcanzó un 99.71% de la meta programada en los servicios catastrales solicitados por los contribuyentes lo que permite actualizar los valores catastrales programados.</t>
    </r>
  </si>
  <si>
    <r>
      <t xml:space="preserve">Justificación Trimestral: </t>
    </r>
    <r>
      <rPr>
        <sz val="11"/>
        <color theme="1"/>
        <rFont val="Arial"/>
        <family val="2"/>
      </rPr>
      <t>Se alcanzó un 99% de la meta programada en los servicios catastrales solicitados por los contribuyentes, todavez que con la incorporación de dos camionetas nuevas en las brigadas de trabajo,  permitió un incremento en las brigadas de revisión y verificación.</t>
    </r>
  </si>
  <si>
    <r>
      <t xml:space="preserve">Justificación Trimestral: </t>
    </r>
    <r>
      <rPr>
        <sz val="11"/>
        <color theme="1"/>
        <rFont val="Arial"/>
        <family val="2"/>
      </rPr>
      <t xml:space="preserve"> Se alcanzó el  98.33% de la meta programada en los servicios catastrales solicitados por los contribuyentes. 
Es de mencionar que esta Dirección ofrece sus trámites y servicios de acuerdo a la demanda por parte de los contribuyente.</t>
    </r>
  </si>
  <si>
    <r>
      <t xml:space="preserve">Justificación Trimestral: </t>
    </r>
    <r>
      <rPr>
        <sz val="11"/>
        <color theme="1"/>
        <rFont val="Arial"/>
        <family val="2"/>
      </rPr>
      <t>Se informan datos preliminares por cierre de Administración.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t>
    </r>
  </si>
  <si>
    <r>
      <t xml:space="preserve">Justificación Trimestral: </t>
    </r>
    <r>
      <rPr>
        <sz val="11"/>
        <color theme="1"/>
        <rFont val="Arial"/>
        <family val="2"/>
      </rPr>
      <t xml:space="preserve"> Debido a que el indicador se mide de manera anual el resultado se obtendrá hasta el cuarto trimestre. </t>
    </r>
  </si>
  <si>
    <r>
      <t xml:space="preserve">Justificación Trimestral: </t>
    </r>
    <r>
      <rPr>
        <sz val="11"/>
        <color theme="1"/>
        <rFont val="Arial"/>
        <family val="2"/>
      </rPr>
      <t xml:space="preserve">La Dirección Financiera logra el 100% de su meta trimestral al mantener un entorno económico estable. </t>
    </r>
  </si>
  <si>
    <r>
      <t xml:space="preserve">Justificación Trimestral: </t>
    </r>
    <r>
      <rPr>
        <sz val="11"/>
        <color theme="1"/>
        <rFont val="Arial"/>
        <family val="2"/>
      </rPr>
      <t xml:space="preserve"> En este trimestre la expedición de licencias de funcionamiento, se tuvo la jornada de refrendo, la meta programada al trimestre es de 1,335 tuvo un alcance de 1,649 que representó un incremento del 23.52%  en la atención de licencias emitidas mediante las plataformas de servicios de licencias de funcionamiento comercial, esto derivado de la bancarización directa en los procesos de pago de los derechos en las dependencias normativas de los permisos obligatorios para la obtención de la licencia de funcionamiento, el cual a la presente fecha, se cuenta con la emisión de un resolutivo inmediato una vez cubierto el pago de los derechos en las plataformas digitales municipales.</t>
    </r>
  </si>
  <si>
    <r>
      <t>Justificación Trimestral:</t>
    </r>
    <r>
      <rPr>
        <b/>
        <sz val="11"/>
        <color rgb="FFCC3300"/>
        <rFont val="Arial"/>
        <family val="2"/>
      </rPr>
      <t xml:space="preserve"> </t>
    </r>
    <r>
      <rPr>
        <sz val="11"/>
        <color theme="1"/>
        <rFont val="Arial"/>
        <family val="2"/>
      </rPr>
      <t>En este trimestre se logró  un avance del 111.17% de  la meta programada, toda vez que algunos contribuyentes efectuaron el pago de sus bimestres de forma adelantada.</t>
    </r>
  </si>
  <si>
    <r>
      <t xml:space="preserve">Justificación Trimestral: </t>
    </r>
    <r>
      <rPr>
        <sz val="11"/>
        <color theme="1"/>
        <rFont val="Arial"/>
        <family val="2"/>
      </rPr>
      <t xml:space="preserve"> En este trimestre las 7 playas certificadas, se mantienen sus certificaciones y sus galardones, derivado del contínuo trabajo de limpieza y remoción de la macroalga.  </t>
    </r>
  </si>
  <si>
    <r>
      <t xml:space="preserve">Justificación Trimestral: </t>
    </r>
    <r>
      <rPr>
        <sz val="11"/>
        <color theme="1"/>
        <rFont val="Arial"/>
        <family val="2"/>
      </rPr>
      <t>En este trimestre, la remoción del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continúa realizando en todo momento las actividades de limpieza y remoción de la macroalga, manteniendo las playas limpias y 100% libres de sargazo.</t>
    </r>
  </si>
  <si>
    <r>
      <t xml:space="preserve">Justificación Trimestral: </t>
    </r>
    <r>
      <rPr>
        <sz val="11"/>
        <color theme="1"/>
        <rFont val="Arial"/>
        <family val="2"/>
      </rPr>
      <t xml:space="preserve"> En este trimestre, se rebaso el 78.74% de la meta programada de cribado de arena en las playas, toda vez que en el mes de julio impactó en el estado, Huracán "Beryl" y en el mes de septiembre el paso de la Tormenta "Helen" los cuales debido al alto oleaje trajeron muchos residuos de todo tipo, que quedaron inmersos en los arenales, razón por la cual los trabajos de cribado se incrementaron de manera considerada en los arenales manteniendo playas limpias.</t>
    </r>
  </si>
  <si>
    <r>
      <t>Justificación Trimestral:</t>
    </r>
    <r>
      <rPr>
        <sz val="11"/>
        <color theme="1"/>
        <rFont val="Arial"/>
        <family val="2"/>
      </rPr>
      <t xml:space="preserve"> En este trimestre se logra con el objetivo en la limpieza de las playas y remoción de sargazo, y al ser playas etiquetadas ambientales, se ha fomentado una educación ambiental, por lo que la ciudadanía  genera menos desechos, manteniendo playas limpias.</t>
    </r>
  </si>
  <si>
    <r>
      <t xml:space="preserve">Justificación Trimestral: </t>
    </r>
    <r>
      <rPr>
        <sz val="11"/>
        <color theme="1"/>
        <rFont val="Arial"/>
        <family val="2"/>
      </rPr>
      <t>Se cumple con la meta trimestral, al respecto se informa que el pasado 26 de septiembre la Calificadora de Valores Fitch Ratings subió la calificación emisor a ‘AA(mex)’ desde ‘A+(mex)’ con perspectiva Estable del Municipio de Benito Juárez.</t>
    </r>
  </si>
  <si>
    <r>
      <t xml:space="preserve">Justificación Trimestral: </t>
    </r>
    <r>
      <rPr>
        <sz val="11"/>
        <rFont val="Arial"/>
        <family val="2"/>
      </rPr>
      <t>Se informa que la cuenta pública se encuentra en proceso de entrega informes por cierre de la administración pública 2021-2024, toda vez que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t>
    </r>
  </si>
  <si>
    <r>
      <t xml:space="preserve">Justificación Trimestral: </t>
    </r>
    <r>
      <rPr>
        <sz val="11"/>
        <color theme="1"/>
        <rFont val="Arial"/>
        <family val="2"/>
      </rPr>
      <t xml:space="preserve"> Se informa que la cuenta pública se encuentra en proceso de entrega de informes por cierre de la administración pública 2021-2024, toda vez que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</si>
</sst>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5"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
      <sz val="10"/>
      <color theme="1"/>
      <name val="Calibri"/>
      <family val="2"/>
      <scheme val="minor"/>
    </font>
    <font>
      <b/>
      <sz val="11"/>
      <color rgb="FFCC33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92">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206">
    <xf numFmtId="0" fontId="0" fillId="0" borderId="0" xfId="0"/>
    <xf numFmtId="3" fontId="2" fillId="2" borderId="1" xfId="0" applyNumberFormat="1" applyFont="1" applyFill="1" applyBorder="1" applyAlignment="1">
      <alignment horizontal="center"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2" fillId="8" borderId="27" xfId="0" applyFont="1" applyFill="1" applyBorder="1" applyAlignment="1">
      <alignment horizontal="justify" vertical="center" wrapText="1"/>
    </xf>
    <xf numFmtId="164" fontId="1" fillId="8" borderId="1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10" fontId="0" fillId="6" borderId="42" xfId="0" applyNumberFormat="1" applyFill="1" applyBorder="1" applyAlignment="1">
      <alignment horizontal="center" vertical="center" wrapText="1"/>
    </xf>
    <xf numFmtId="0" fontId="0" fillId="0" borderId="0" xfId="0" applyAlignment="1">
      <alignment wrapText="1"/>
    </xf>
    <xf numFmtId="0" fontId="16" fillId="0" borderId="0" xfId="0" applyFont="1"/>
    <xf numFmtId="3" fontId="2" fillId="2" borderId="16"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1" xfId="2" applyFont="1" applyFill="1" applyBorder="1" applyAlignment="1">
      <alignment horizontal="center" vertical="center" wrapText="1"/>
    </xf>
    <xf numFmtId="10" fontId="0" fillId="6" borderId="52" xfId="0" applyNumberFormat="1" applyFill="1" applyBorder="1" applyAlignment="1">
      <alignment horizontal="center" vertical="center" wrapText="1"/>
    </xf>
    <xf numFmtId="3" fontId="2" fillId="4" borderId="46"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52"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4"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3" fontId="2" fillId="4" borderId="53" xfId="0" applyNumberFormat="1" applyFont="1" applyFill="1" applyBorder="1" applyAlignment="1">
      <alignment horizontal="center" vertical="center" wrapText="1"/>
    </xf>
    <xf numFmtId="0" fontId="2" fillId="8" borderId="21" xfId="0" applyFont="1" applyFill="1" applyBorder="1" applyAlignment="1">
      <alignment horizontal="justify" vertical="center" wrapText="1"/>
    </xf>
    <xf numFmtId="0" fontId="2" fillId="8" borderId="57" xfId="0" applyFont="1" applyFill="1" applyBorder="1" applyAlignment="1">
      <alignment horizontal="center" vertical="center" wrapText="1"/>
    </xf>
    <xf numFmtId="0" fontId="13" fillId="7" borderId="55" xfId="0" applyFont="1" applyFill="1" applyBorder="1" applyAlignment="1">
      <alignment horizontal="center" vertical="center" wrapText="1"/>
    </xf>
    <xf numFmtId="10" fontId="0" fillId="6" borderId="70"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74"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74" xfId="0" applyFont="1" applyFill="1" applyBorder="1" applyAlignment="1">
      <alignment horizontal="justify" vertical="center" wrapText="1"/>
    </xf>
    <xf numFmtId="0" fontId="2" fillId="8" borderId="74"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74"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5" xfId="0" applyNumberFormat="1" applyFont="1" applyFill="1" applyBorder="1" applyAlignment="1">
      <alignment horizontal="center" vertical="center" wrapText="1"/>
    </xf>
    <xf numFmtId="0" fontId="1" fillId="8" borderId="26"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76" xfId="0" applyBorder="1"/>
    <xf numFmtId="9" fontId="2" fillId="2" borderId="11" xfId="1" applyFont="1" applyFill="1" applyBorder="1" applyAlignment="1">
      <alignment horizontal="center" vertical="center" wrapText="1"/>
    </xf>
    <xf numFmtId="0" fontId="0" fillId="0" borderId="77" xfId="0" applyBorder="1"/>
    <xf numFmtId="10" fontId="17" fillId="5" borderId="71" xfId="0" applyNumberFormat="1" applyFont="1" applyFill="1" applyBorder="1" applyAlignment="1">
      <alignment horizontal="center" vertical="center"/>
    </xf>
    <xf numFmtId="10" fontId="17" fillId="5" borderId="15" xfId="0" applyNumberFormat="1" applyFont="1" applyFill="1" applyBorder="1" applyAlignment="1">
      <alignment horizontal="center" vertical="center"/>
    </xf>
    <xf numFmtId="3" fontId="18" fillId="5" borderId="17" xfId="0" applyNumberFormat="1" applyFont="1" applyFill="1" applyBorder="1" applyAlignment="1">
      <alignment horizontal="center" vertical="center" wrapText="1"/>
    </xf>
    <xf numFmtId="9" fontId="18" fillId="5" borderId="17" xfId="1" applyFont="1" applyFill="1" applyBorder="1" applyAlignment="1">
      <alignment horizontal="center" vertical="center" wrapText="1"/>
    </xf>
    <xf numFmtId="0" fontId="18" fillId="5" borderId="17" xfId="0"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164" fontId="1" fillId="8" borderId="81" xfId="0" applyNumberFormat="1"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84" xfId="2" applyFont="1" applyFill="1" applyBorder="1" applyAlignment="1">
      <alignment horizontal="center" vertical="center" wrapText="1"/>
    </xf>
    <xf numFmtId="3" fontId="2" fillId="2" borderId="72" xfId="0" applyNumberFormat="1" applyFont="1" applyFill="1" applyBorder="1" applyAlignment="1">
      <alignment horizontal="center" vertical="center" wrapText="1"/>
    </xf>
    <xf numFmtId="0" fontId="2" fillId="0" borderId="85" xfId="0" applyFont="1" applyBorder="1" applyAlignment="1">
      <alignment horizontal="center" vertical="center" wrapText="1"/>
    </xf>
    <xf numFmtId="0" fontId="1" fillId="8" borderId="26" xfId="0" applyFont="1" applyFill="1" applyBorder="1" applyAlignment="1">
      <alignment horizontal="justify" vertical="center" wrapText="1"/>
    </xf>
    <xf numFmtId="0" fontId="1" fillId="3" borderId="26" xfId="0" applyFont="1" applyFill="1" applyBorder="1" applyAlignment="1">
      <alignment horizontal="justify" vertical="center" wrapText="1"/>
    </xf>
    <xf numFmtId="3" fontId="18" fillId="5" borderId="18"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2" xfId="0" applyFont="1" applyFill="1" applyBorder="1" applyAlignment="1">
      <alignment horizontal="left" vertical="center" wrapText="1"/>
    </xf>
    <xf numFmtId="0" fontId="1" fillId="8" borderId="81" xfId="0" applyFont="1" applyFill="1" applyBorder="1" applyAlignment="1">
      <alignment horizontal="left" vertical="center" wrapText="1"/>
    </xf>
    <xf numFmtId="3" fontId="2" fillId="2" borderId="74" xfId="0" applyNumberFormat="1" applyFont="1" applyFill="1" applyBorder="1" applyAlignment="1">
      <alignment horizontal="center" vertical="center" wrapText="1"/>
    </xf>
    <xf numFmtId="10" fontId="0" fillId="12" borderId="52" xfId="0" applyNumberFormat="1" applyFill="1" applyBorder="1" applyAlignment="1">
      <alignment horizontal="center" vertical="center" wrapText="1"/>
    </xf>
    <xf numFmtId="0" fontId="5" fillId="5" borderId="26" xfId="0" applyFont="1" applyFill="1" applyBorder="1" applyAlignment="1">
      <alignment horizontal="justify" vertical="center" wrapText="1"/>
    </xf>
    <xf numFmtId="10" fontId="0" fillId="6" borderId="78" xfId="0" applyNumberFormat="1" applyFill="1" applyBorder="1" applyAlignment="1">
      <alignment horizontal="center" vertical="center" wrapText="1"/>
    </xf>
    <xf numFmtId="0" fontId="1" fillId="8" borderId="18" xfId="0" applyFont="1" applyFill="1" applyBorder="1" applyAlignment="1">
      <alignment horizontal="left" vertical="center" wrapText="1"/>
    </xf>
    <xf numFmtId="10" fontId="0" fillId="6" borderId="43" xfId="0" applyNumberFormat="1" applyFill="1" applyBorder="1" applyAlignment="1">
      <alignment horizontal="center" vertical="center" wrapText="1"/>
    </xf>
    <xf numFmtId="10" fontId="0" fillId="6" borderId="80" xfId="0" applyNumberFormat="1" applyFill="1" applyBorder="1" applyAlignment="1">
      <alignment horizontal="center" vertical="center" wrapText="1"/>
    </xf>
    <xf numFmtId="3" fontId="23" fillId="0" borderId="0" xfId="0" applyNumberFormat="1" applyFont="1" applyAlignment="1">
      <alignment wrapText="1"/>
    </xf>
    <xf numFmtId="3" fontId="2" fillId="2" borderId="86"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23" xfId="0" applyNumberForma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10" fontId="0" fillId="6" borderId="79"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10" fontId="0" fillId="11" borderId="78" xfId="0" applyNumberFormat="1" applyFill="1" applyBorder="1" applyAlignment="1">
      <alignment horizontal="center" vertical="center" wrapText="1"/>
    </xf>
    <xf numFmtId="9" fontId="0" fillId="6" borderId="52" xfId="1" applyFont="1" applyFill="1" applyBorder="1" applyAlignment="1">
      <alignment horizontal="center" vertical="center" wrapText="1"/>
    </xf>
    <xf numFmtId="0" fontId="8" fillId="8" borderId="26" xfId="0" applyFont="1" applyFill="1" applyBorder="1" applyAlignment="1">
      <alignment horizontal="left" vertical="center" wrapText="1"/>
    </xf>
    <xf numFmtId="9" fontId="0" fillId="0" borderId="0" xfId="1" applyFont="1"/>
    <xf numFmtId="9" fontId="0" fillId="0" borderId="0" xfId="1" applyFont="1" applyAlignment="1">
      <alignment wrapText="1"/>
    </xf>
    <xf numFmtId="0" fontId="3" fillId="8" borderId="56" xfId="0" applyFont="1" applyFill="1" applyBorder="1" applyAlignment="1">
      <alignment horizontal="center" vertical="center" wrapText="1"/>
    </xf>
    <xf numFmtId="0" fontId="1" fillId="8" borderId="74" xfId="0" applyFont="1" applyFill="1" applyBorder="1" applyAlignment="1">
      <alignment horizontal="left" vertical="center" wrapText="1"/>
    </xf>
    <xf numFmtId="0" fontId="2" fillId="8" borderId="58" xfId="0" applyFont="1" applyFill="1" applyBorder="1" applyAlignment="1">
      <alignment horizontal="center" vertical="center" wrapText="1"/>
    </xf>
    <xf numFmtId="9" fontId="2" fillId="2" borderId="22" xfId="0" applyNumberFormat="1" applyFont="1" applyFill="1" applyBorder="1" applyAlignment="1">
      <alignment horizontal="center" vertical="center" wrapText="1"/>
    </xf>
    <xf numFmtId="9" fontId="2" fillId="8" borderId="66"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2" fillId="8" borderId="2" xfId="1" applyFont="1" applyFill="1" applyBorder="1" applyAlignment="1">
      <alignment horizontal="center" vertical="center" wrapText="1"/>
    </xf>
    <xf numFmtId="9" fontId="2" fillId="2" borderId="67" xfId="1" applyFont="1" applyFill="1" applyBorder="1" applyAlignment="1">
      <alignment horizontal="center" vertical="center" wrapText="1"/>
    </xf>
    <xf numFmtId="10" fontId="2" fillId="0" borderId="68" xfId="1" applyNumberFormat="1" applyFont="1" applyFill="1" applyBorder="1" applyAlignment="1">
      <alignment horizontal="center" vertical="center" wrapText="1"/>
    </xf>
    <xf numFmtId="10" fontId="0" fillId="6" borderId="88" xfId="0" applyNumberFormat="1" applyFill="1" applyBorder="1" applyAlignment="1">
      <alignment horizontal="center" vertical="center" wrapText="1"/>
    </xf>
    <xf numFmtId="0" fontId="8" fillId="4" borderId="89"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4" borderId="90" xfId="0" applyFont="1" applyFill="1" applyBorder="1" applyAlignment="1">
      <alignment horizontal="center" vertical="center" wrapText="1"/>
    </xf>
    <xf numFmtId="10" fontId="0" fillId="6" borderId="91" xfId="0" applyNumberFormat="1" applyFill="1" applyBorder="1" applyAlignment="1">
      <alignment horizontal="center" vertical="center" wrapText="1"/>
    </xf>
    <xf numFmtId="4" fontId="0" fillId="0" borderId="2" xfId="0" applyNumberFormat="1" applyBorder="1" applyAlignment="1">
      <alignment horizontal="center" vertical="center" wrapText="1"/>
    </xf>
    <xf numFmtId="44" fontId="2" fillId="9" borderId="40" xfId="2" applyFont="1" applyFill="1" applyBorder="1" applyAlignment="1">
      <alignment horizontal="center" vertical="center" wrapText="1"/>
    </xf>
    <xf numFmtId="44" fontId="2" fillId="9" borderId="41" xfId="2" applyFont="1" applyFill="1" applyBorder="1" applyAlignment="1">
      <alignment horizontal="center" vertical="center" wrapText="1"/>
    </xf>
    <xf numFmtId="44" fontId="2" fillId="9" borderId="82" xfId="2" applyFont="1" applyFill="1" applyBorder="1" applyAlignment="1">
      <alignment horizontal="center" vertical="center" wrapText="1"/>
    </xf>
    <xf numFmtId="44" fontId="2" fillId="9" borderId="2" xfId="2" applyFont="1" applyFill="1" applyBorder="1" applyAlignment="1">
      <alignment horizontal="center" vertical="center" wrapText="1"/>
    </xf>
    <xf numFmtId="44" fontId="2" fillId="9" borderId="69" xfId="2" applyFont="1" applyFill="1" applyBorder="1" applyAlignment="1">
      <alignment horizontal="center" vertical="center" wrapText="1"/>
    </xf>
    <xf numFmtId="44" fontId="2" fillId="9" borderId="8" xfId="2" applyFont="1" applyFill="1" applyBorder="1" applyAlignment="1">
      <alignment horizontal="center" vertical="center" wrapText="1"/>
    </xf>
    <xf numFmtId="44" fontId="2" fillId="9" borderId="9" xfId="2" applyFont="1" applyFill="1" applyBorder="1" applyAlignment="1">
      <alignment horizontal="center" vertical="center" wrapText="1"/>
    </xf>
    <xf numFmtId="44" fontId="2" fillId="9" borderId="10" xfId="2" applyFont="1" applyFill="1" applyBorder="1" applyAlignment="1">
      <alignment horizontal="center" vertical="center" wrapText="1"/>
    </xf>
    <xf numFmtId="43" fontId="0" fillId="0" borderId="0" xfId="6" applyFont="1"/>
    <xf numFmtId="43" fontId="0" fillId="0" borderId="0" xfId="0" applyNumberFormat="1"/>
    <xf numFmtId="44" fontId="2" fillId="10" borderId="48" xfId="2" applyFont="1" applyFill="1" applyBorder="1" applyAlignment="1">
      <alignment horizontal="center" vertical="center" wrapText="1"/>
    </xf>
    <xf numFmtId="44" fontId="2" fillId="10" borderId="8" xfId="2" applyFont="1" applyFill="1" applyBorder="1" applyAlignment="1">
      <alignment horizontal="center" vertical="center" wrapText="1"/>
    </xf>
    <xf numFmtId="44" fontId="2" fillId="10" borderId="82" xfId="2" applyFont="1" applyFill="1" applyBorder="1" applyAlignment="1">
      <alignment horizontal="center" vertical="center" wrapText="1"/>
    </xf>
    <xf numFmtId="10" fontId="0" fillId="0" borderId="2" xfId="1" applyNumberFormat="1" applyFont="1" applyBorder="1" applyAlignment="1">
      <alignment horizontal="center" vertical="center" wrapText="1"/>
    </xf>
    <xf numFmtId="9" fontId="0" fillId="0" borderId="2" xfId="1" applyFont="1" applyBorder="1" applyAlignment="1">
      <alignment horizontal="center" vertical="center" wrapText="1"/>
    </xf>
    <xf numFmtId="10" fontId="0" fillId="6" borderId="52" xfId="1"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top" wrapText="1"/>
    </xf>
    <xf numFmtId="0" fontId="22" fillId="0" borderId="33" xfId="0" applyFont="1" applyBorder="1" applyAlignment="1">
      <alignment horizontal="center" vertical="top"/>
    </xf>
    <xf numFmtId="0" fontId="22" fillId="0" borderId="0" xfId="0" applyFont="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3" fillId="7" borderId="65"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13" fillId="7" borderId="63" xfId="0" applyFont="1" applyFill="1" applyBorder="1" applyAlignment="1">
      <alignment horizontal="center" vertical="center" wrapText="1"/>
    </xf>
    <xf numFmtId="0" fontId="13" fillId="7" borderId="64"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0" fillId="0" borderId="0" xfId="0" applyAlignment="1">
      <alignment horizontal="justify" vertical="center" wrapText="1"/>
    </xf>
  </cellXfs>
  <cellStyles count="7">
    <cellStyle name="Millares" xfId="6" builtinId="3"/>
    <cellStyle name="Moneda" xfId="2" builtinId="4"/>
    <cellStyle name="Moneda 2" xfId="3" xr:uid="{4A168340-B5DC-4792-8350-A2E3875DFEC6}"/>
    <cellStyle name="Moneda 2 2" xfId="4" xr:uid="{A69D5D78-85AC-4138-807B-FD9102E00583}"/>
    <cellStyle name="Moneda 3" xfId="5" xr:uid="{A22A9260-E4E7-4FF3-BCDC-CE1DC3FBF190}"/>
    <cellStyle name="Normal" xfId="0" builtinId="0"/>
    <cellStyle name="Porcentaje" xfId="1" builtinId="5"/>
  </cellStyles>
  <dxfs count="102">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CC330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CC3300"/>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patternType="none">
          <bgColor auto="1"/>
        </patternFill>
      </fill>
    </dxf>
    <dxf>
      <fill>
        <patternFill>
          <bgColor theme="9" tint="0.39994506668294322"/>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theme="7" tint="0.79998168889431442"/>
        </patternFill>
      </fill>
    </dxf>
    <dxf>
      <fill>
        <patternFill>
          <bgColor rgb="FFFF0000"/>
        </patternFill>
      </fill>
    </dxf>
    <dxf>
      <fill>
        <patternFill>
          <bgColor rgb="FFFFFF00"/>
        </patternFill>
      </fill>
    </dxf>
    <dxf>
      <fill>
        <patternFill>
          <bgColor theme="9" tint="0.39994506668294322"/>
        </patternFill>
      </fill>
    </dxf>
    <dxf>
      <fill>
        <patternFill>
          <bgColor rgb="FFFF5353"/>
        </patternFill>
      </fill>
    </dxf>
    <dxf>
      <fill>
        <patternFill>
          <bgColor theme="9" tint="0.39994506668294322"/>
        </patternFill>
      </fill>
    </dxf>
    <dxf>
      <fill>
        <patternFill>
          <bgColor rgb="FFFFFF00"/>
        </patternFill>
      </fill>
    </dxf>
    <dxf>
      <fill>
        <patternFill>
          <bgColor rgb="FFA9D08E"/>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3300"/>
      <color rgb="FFFFEB9C"/>
      <color rgb="FFFFFF00"/>
      <color rgb="FFFFFF66"/>
      <color rgb="FFFF3300"/>
      <color rgb="FFC7EFCE"/>
      <color rgb="FFB5FDBE"/>
      <color rgb="FFFF5353"/>
      <color rgb="FFA9D08E"/>
      <color rgb="FF942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twoCellAnchor>
    <xdr:from>
      <xdr:col>2</xdr:col>
      <xdr:colOff>1571629</xdr:colOff>
      <xdr:row>64</xdr:row>
      <xdr:rowOff>178593</xdr:rowOff>
    </xdr:from>
    <xdr:to>
      <xdr:col>4</xdr:col>
      <xdr:colOff>464348</xdr:colOff>
      <xdr:row>65</xdr:row>
      <xdr:rowOff>-1</xdr:rowOff>
    </xdr:to>
    <xdr:cxnSp macro="">
      <xdr:nvCxnSpPr>
        <xdr:cNvPr id="9" name="Conector recto 8">
          <a:extLst>
            <a:ext uri="{FF2B5EF4-FFF2-40B4-BE49-F238E27FC236}">
              <a16:creationId xmlns:a16="http://schemas.microsoft.com/office/drawing/2014/main" id="{D4FFE708-DBA4-7AC8-5CB0-CDE4938A2961}"/>
            </a:ext>
          </a:extLst>
        </xdr:cNvPr>
        <xdr:cNvCxnSpPr/>
      </xdr:nvCxnSpPr>
      <xdr:spPr>
        <a:xfrm>
          <a:off x="3702848" y="69830156"/>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1202533</xdr:colOff>
      <xdr:row>64</xdr:row>
      <xdr:rowOff>178590</xdr:rowOff>
    </xdr:from>
    <xdr:to>
      <xdr:col>22</xdr:col>
      <xdr:colOff>2012158</xdr:colOff>
      <xdr:row>64</xdr:row>
      <xdr:rowOff>190496</xdr:rowOff>
    </xdr:to>
    <xdr:cxnSp macro="">
      <xdr:nvCxnSpPr>
        <xdr:cNvPr id="10" name="Conector recto 9">
          <a:extLst>
            <a:ext uri="{FF2B5EF4-FFF2-40B4-BE49-F238E27FC236}">
              <a16:creationId xmlns:a16="http://schemas.microsoft.com/office/drawing/2014/main" id="{4A6B3C86-11DF-4119-917E-3666E562B42E}"/>
            </a:ext>
          </a:extLst>
        </xdr:cNvPr>
        <xdr:cNvCxnSpPr/>
      </xdr:nvCxnSpPr>
      <xdr:spPr>
        <a:xfrm>
          <a:off x="29027439" y="69830153"/>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0"/>
  <sheetViews>
    <sheetView tabSelected="1" topLeftCell="A13" zoomScale="80" zoomScaleNormal="80" zoomScaleSheetLayoutView="40" workbookViewId="0">
      <selection activeCell="D18" sqref="D18"/>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3" width="18.140625" customWidth="1"/>
    <col min="14" max="14" width="18.42578125" customWidth="1"/>
    <col min="15" max="15" width="18.140625" customWidth="1"/>
    <col min="16" max="19" width="16.85546875" customWidth="1"/>
    <col min="20" max="22" width="19.28515625" customWidth="1"/>
    <col min="23" max="23" width="60" customWidth="1"/>
    <col min="25" max="25" width="23" customWidth="1"/>
    <col min="26" max="26" width="12" bestFit="1" customWidth="1"/>
  </cols>
  <sheetData>
    <row r="1" spans="2:27" ht="15.75" thickBot="1" x14ac:dyDescent="0.3"/>
    <row r="2" spans="2:27" ht="30" customHeight="1" x14ac:dyDescent="0.25">
      <c r="E2" s="159" t="s">
        <v>132</v>
      </c>
      <c r="F2" s="160"/>
      <c r="G2" s="160"/>
      <c r="H2" s="160"/>
      <c r="I2" s="160"/>
      <c r="J2" s="160"/>
      <c r="K2" s="160"/>
      <c r="L2" s="160"/>
      <c r="M2" s="160"/>
      <c r="N2" s="160"/>
      <c r="O2" s="160"/>
      <c r="P2" s="160"/>
      <c r="Q2" s="160"/>
      <c r="R2" s="160"/>
      <c r="S2" s="160"/>
    </row>
    <row r="3" spans="2:27" ht="30" customHeight="1" x14ac:dyDescent="0.25">
      <c r="E3" s="161" t="s">
        <v>0</v>
      </c>
      <c r="F3" s="162"/>
      <c r="G3" s="162"/>
      <c r="H3" s="162"/>
      <c r="I3" s="162"/>
      <c r="J3" s="162"/>
      <c r="K3" s="162"/>
      <c r="L3" s="162"/>
      <c r="M3" s="162"/>
      <c r="N3" s="162"/>
      <c r="O3" s="162"/>
      <c r="P3" s="162"/>
      <c r="Q3" s="162"/>
      <c r="R3" s="162"/>
      <c r="S3" s="162"/>
    </row>
    <row r="4" spans="2:27" ht="30" customHeight="1" x14ac:dyDescent="0.25">
      <c r="E4" s="161" t="s">
        <v>146</v>
      </c>
      <c r="F4" s="162"/>
      <c r="G4" s="162"/>
      <c r="H4" s="162"/>
      <c r="I4" s="162"/>
      <c r="J4" s="162"/>
      <c r="K4" s="162"/>
      <c r="L4" s="162"/>
      <c r="M4" s="162"/>
      <c r="N4" s="162"/>
      <c r="O4" s="162"/>
      <c r="P4" s="162"/>
      <c r="Q4" s="162"/>
      <c r="R4" s="162"/>
      <c r="S4" s="162"/>
    </row>
    <row r="5" spans="2:27" ht="28.5" thickBot="1" x14ac:dyDescent="0.3">
      <c r="E5" s="165" t="s">
        <v>117</v>
      </c>
      <c r="F5" s="166"/>
      <c r="G5" s="166"/>
      <c r="H5" s="166"/>
      <c r="I5" s="166"/>
      <c r="J5" s="166"/>
      <c r="K5" s="166"/>
      <c r="L5" s="166"/>
      <c r="M5" s="166"/>
      <c r="N5" s="166"/>
      <c r="O5" s="166"/>
      <c r="P5" s="166"/>
      <c r="Q5" s="166"/>
      <c r="R5" s="166"/>
      <c r="S5" s="166"/>
    </row>
    <row r="9" spans="2:27" ht="15.75" thickBot="1" x14ac:dyDescent="0.3"/>
    <row r="10" spans="2:27" ht="33.6" customHeight="1" thickBot="1" x14ac:dyDescent="0.3">
      <c r="G10" s="180" t="s">
        <v>133</v>
      </c>
      <c r="H10" s="181"/>
      <c r="I10" s="181"/>
      <c r="J10" s="181"/>
      <c r="K10" s="181"/>
      <c r="L10" s="181"/>
      <c r="M10" s="181"/>
      <c r="N10" s="181"/>
      <c r="O10" s="181"/>
      <c r="P10" s="181"/>
      <c r="Q10" s="181"/>
      <c r="R10" s="181"/>
      <c r="S10" s="181"/>
      <c r="T10" s="181"/>
      <c r="U10" s="181"/>
      <c r="V10" s="182"/>
    </row>
    <row r="11" spans="2:27" ht="43.15" customHeight="1" thickBot="1" x14ac:dyDescent="0.3">
      <c r="B11" s="196" t="s">
        <v>1</v>
      </c>
      <c r="C11" s="198" t="s">
        <v>2</v>
      </c>
      <c r="D11" s="200" t="s">
        <v>3</v>
      </c>
      <c r="E11" s="201"/>
      <c r="F11" s="202"/>
      <c r="G11" s="203" t="s">
        <v>134</v>
      </c>
      <c r="H11" s="203"/>
      <c r="I11" s="203"/>
      <c r="J11" s="203"/>
      <c r="K11" s="204"/>
      <c r="L11" s="163" t="s">
        <v>135</v>
      </c>
      <c r="M11" s="163"/>
      <c r="N11" s="163"/>
      <c r="O11" s="164"/>
      <c r="P11" s="193" t="s">
        <v>136</v>
      </c>
      <c r="Q11" s="194"/>
      <c r="R11" s="194"/>
      <c r="S11" s="195"/>
      <c r="T11" s="194" t="s">
        <v>137</v>
      </c>
      <c r="U11" s="194"/>
      <c r="V11" s="194"/>
      <c r="W11" s="183" t="s">
        <v>148</v>
      </c>
    </row>
    <row r="12" spans="2:27" ht="122.45" customHeight="1" thickBot="1" x14ac:dyDescent="0.3">
      <c r="B12" s="197"/>
      <c r="C12" s="199"/>
      <c r="D12" s="43" t="s">
        <v>4</v>
      </c>
      <c r="E12" s="43" t="s">
        <v>5</v>
      </c>
      <c r="F12" s="43" t="s">
        <v>6</v>
      </c>
      <c r="G12" s="45" t="s">
        <v>26</v>
      </c>
      <c r="H12" s="46" t="s">
        <v>7</v>
      </c>
      <c r="I12" s="47" t="s">
        <v>8</v>
      </c>
      <c r="J12" s="48" t="s">
        <v>9</v>
      </c>
      <c r="K12" s="49" t="s">
        <v>10</v>
      </c>
      <c r="L12" s="50" t="s">
        <v>7</v>
      </c>
      <c r="M12" s="47" t="s">
        <v>8</v>
      </c>
      <c r="N12" s="48" t="s">
        <v>9</v>
      </c>
      <c r="O12" s="49" t="s">
        <v>10</v>
      </c>
      <c r="P12" s="51" t="s">
        <v>7</v>
      </c>
      <c r="Q12" s="136" t="s">
        <v>8</v>
      </c>
      <c r="R12" s="137" t="s">
        <v>9</v>
      </c>
      <c r="S12" s="138" t="s">
        <v>10</v>
      </c>
      <c r="T12" s="136" t="s">
        <v>8</v>
      </c>
      <c r="U12" s="137" t="s">
        <v>9</v>
      </c>
      <c r="V12" s="138" t="s">
        <v>10</v>
      </c>
      <c r="W12" s="184"/>
    </row>
    <row r="13" spans="2:27" ht="159.75" customHeight="1" x14ac:dyDescent="0.25">
      <c r="B13" s="126" t="s">
        <v>11</v>
      </c>
      <c r="C13" s="127" t="s">
        <v>147</v>
      </c>
      <c r="D13" s="41" t="s">
        <v>149</v>
      </c>
      <c r="E13" s="42" t="s">
        <v>29</v>
      </c>
      <c r="F13" s="128" t="s">
        <v>150</v>
      </c>
      <c r="G13" s="129">
        <v>0.9</v>
      </c>
      <c r="H13" s="130">
        <v>0.9</v>
      </c>
      <c r="I13" s="131">
        <v>0.9</v>
      </c>
      <c r="J13" s="132">
        <v>0.9</v>
      </c>
      <c r="K13" s="133">
        <v>0.9</v>
      </c>
      <c r="L13" s="134">
        <v>0.88700000000000001</v>
      </c>
      <c r="M13" s="154">
        <v>0.90800000000000003</v>
      </c>
      <c r="N13" s="155">
        <v>0.90800000000000003</v>
      </c>
      <c r="O13" s="140" t="s">
        <v>151</v>
      </c>
      <c r="P13" s="135">
        <f>IFERROR(L13/H13,"100%")</f>
        <v>0.98555555555555552</v>
      </c>
      <c r="Q13" s="139">
        <f>IFERROR(M13/I13,"NO DISPONIBLE")</f>
        <v>1.0088888888888889</v>
      </c>
      <c r="R13" s="139">
        <f>IFERROR(N13/J13,"NO DISPONIBLE")</f>
        <v>1.0088888888888889</v>
      </c>
      <c r="S13" s="20" t="str">
        <f t="shared" ref="S13" si="0">IFERROR(O13/K13,"NO DISPONIBLE")</f>
        <v>NO DISPONIBLE</v>
      </c>
      <c r="T13" s="35">
        <f>IFERROR(((L13+M13)/(H13+I13)),"100%")</f>
        <v>0.99722222222222212</v>
      </c>
      <c r="U13" s="18">
        <f>IFERROR((L13+M13+N13)/(H13+I13+J13),"NO DISPONIBLE")</f>
        <v>1.0011111111111111</v>
      </c>
      <c r="V13" s="20" t="str">
        <f>IFERROR((L13+M13+N13+O13)/(H13+I13+J13+K13),"NO DISPONIBLE")</f>
        <v>NO DISPONIBLE</v>
      </c>
      <c r="W13" s="12" t="s">
        <v>193</v>
      </c>
    </row>
    <row r="14" spans="2:27" ht="54.75" hidden="1" customHeight="1" x14ac:dyDescent="0.25">
      <c r="B14" s="191" t="s">
        <v>25</v>
      </c>
      <c r="C14" s="192"/>
      <c r="D14" s="192"/>
      <c r="E14" s="192"/>
      <c r="F14" s="192"/>
      <c r="G14" s="52"/>
      <c r="H14" s="40"/>
      <c r="I14" s="32"/>
      <c r="J14" s="32"/>
      <c r="K14" s="33"/>
      <c r="L14" s="31"/>
      <c r="M14" s="32"/>
      <c r="N14" s="32"/>
      <c r="O14" s="34"/>
      <c r="P14" s="22" t="str">
        <f t="shared" ref="P14:P16" si="1">IFERROR(L14/H14,"100%")</f>
        <v>100%</v>
      </c>
      <c r="Q14" s="18" t="str">
        <f t="shared" ref="Q14:S14" si="2">IFERROR((M14/I14),"100%")</f>
        <v>100%</v>
      </c>
      <c r="R14" s="18" t="str">
        <f t="shared" si="2"/>
        <v>100%</v>
      </c>
      <c r="S14" s="20" t="str">
        <f t="shared" si="2"/>
        <v>100%</v>
      </c>
      <c r="T14" s="30" t="str">
        <f>IFERROR(((L14+M14)/(H14+I14)),"100%")</f>
        <v>100%</v>
      </c>
      <c r="U14" s="18" t="str">
        <f>IFERROR(((L14+M14+N14)/(H14+I14+J14)),"100%")</f>
        <v>100%</v>
      </c>
      <c r="V14" s="20" t="str">
        <f>IFERROR(((L14+M14+N14+O14)/(H14+I14+J14+K14)),"100%")</f>
        <v>100%</v>
      </c>
      <c r="W14" s="36"/>
    </row>
    <row r="15" spans="2:27" ht="115.5" customHeight="1" x14ac:dyDescent="0.25">
      <c r="B15" s="62" t="s">
        <v>27</v>
      </c>
      <c r="C15" s="63" t="s">
        <v>152</v>
      </c>
      <c r="D15" s="63" t="s">
        <v>28</v>
      </c>
      <c r="E15" s="64" t="s">
        <v>29</v>
      </c>
      <c r="F15" s="63" t="s">
        <v>30</v>
      </c>
      <c r="G15" s="87">
        <v>6468109767</v>
      </c>
      <c r="H15" s="31"/>
      <c r="I15" s="32"/>
      <c r="J15" s="32"/>
      <c r="K15" s="75">
        <v>6468109767</v>
      </c>
      <c r="L15" s="31"/>
      <c r="M15" s="32"/>
      <c r="N15" s="32"/>
      <c r="O15" s="99"/>
      <c r="P15" s="22" t="str">
        <f t="shared" si="1"/>
        <v>100%</v>
      </c>
      <c r="Q15" s="108" t="str">
        <f t="shared" ref="P15:R48" si="3">IFERROR((M15/I15),"100%")</f>
        <v>100%</v>
      </c>
      <c r="R15" s="108" t="str">
        <f t="shared" si="3"/>
        <v>100%</v>
      </c>
      <c r="S15" s="120"/>
      <c r="T15" s="35" t="str">
        <f>IFERROR(((L15+M15)/(H15+I15)),"100%")</f>
        <v>100%</v>
      </c>
      <c r="U15" s="119" t="str">
        <f>IFERROR(((M15+N15)/(I15+J15)),"100%")</f>
        <v>100%</v>
      </c>
      <c r="V15" s="120"/>
      <c r="W15" s="104" t="s">
        <v>144</v>
      </c>
      <c r="Z15" s="124"/>
      <c r="AA15" s="124"/>
    </row>
    <row r="16" spans="2:27" ht="88.5" customHeight="1" x14ac:dyDescent="0.25">
      <c r="B16" s="65" t="s">
        <v>31</v>
      </c>
      <c r="C16" s="66" t="s">
        <v>153</v>
      </c>
      <c r="D16" s="66" t="s">
        <v>32</v>
      </c>
      <c r="E16" s="67" t="s">
        <v>33</v>
      </c>
      <c r="F16" s="66" t="s">
        <v>34</v>
      </c>
      <c r="G16" s="88">
        <v>0.05</v>
      </c>
      <c r="H16" s="76"/>
      <c r="I16" s="1"/>
      <c r="J16" s="1"/>
      <c r="K16" s="83">
        <v>0.05</v>
      </c>
      <c r="L16" s="31"/>
      <c r="M16" s="32"/>
      <c r="N16" s="32"/>
      <c r="O16" s="99"/>
      <c r="P16" s="22" t="str">
        <f t="shared" si="1"/>
        <v>100%</v>
      </c>
      <c r="Q16" s="108" t="str">
        <f t="shared" si="3"/>
        <v>100%</v>
      </c>
      <c r="R16" s="108" t="str">
        <f t="shared" si="3"/>
        <v>100%</v>
      </c>
      <c r="S16" s="120"/>
      <c r="T16" s="35" t="str">
        <f>IFERROR(((L16+M16)/(H16+I16)),"100%")</f>
        <v>100%</v>
      </c>
      <c r="U16" s="119" t="str">
        <f>IFERROR(((M16+N16)/(I16+J16)),"100%")</f>
        <v>100%</v>
      </c>
      <c r="V16" s="120"/>
      <c r="W16" s="97" t="s">
        <v>145</v>
      </c>
      <c r="Z16" s="124"/>
      <c r="AA16" s="124"/>
    </row>
    <row r="17" spans="2:27" ht="72.75" customHeight="1" x14ac:dyDescent="0.25">
      <c r="B17" s="53" t="s">
        <v>12</v>
      </c>
      <c r="C17" s="54" t="s">
        <v>194</v>
      </c>
      <c r="D17" s="55" t="s">
        <v>35</v>
      </c>
      <c r="E17" s="56" t="s">
        <v>33</v>
      </c>
      <c r="F17" s="68" t="s">
        <v>36</v>
      </c>
      <c r="G17" s="89">
        <v>48</v>
      </c>
      <c r="H17" s="76">
        <v>12</v>
      </c>
      <c r="I17" s="1">
        <v>12</v>
      </c>
      <c r="J17" s="1">
        <v>12</v>
      </c>
      <c r="K17" s="75">
        <v>12</v>
      </c>
      <c r="L17" s="76">
        <v>12</v>
      </c>
      <c r="M17" s="99">
        <v>12</v>
      </c>
      <c r="N17" s="99">
        <v>12</v>
      </c>
      <c r="O17" s="99"/>
      <c r="P17" s="22">
        <f t="shared" si="3"/>
        <v>1</v>
      </c>
      <c r="Q17" s="108">
        <f t="shared" si="3"/>
        <v>1</v>
      </c>
      <c r="R17" s="108">
        <f t="shared" si="3"/>
        <v>1</v>
      </c>
      <c r="S17" s="120"/>
      <c r="T17" s="35">
        <f>IFERROR(((L17+M17)/(G17)),"100%")</f>
        <v>0.5</v>
      </c>
      <c r="U17" s="119">
        <f>IFERROR(((L17+M17+N17)/(G17)),"100%")</f>
        <v>0.75</v>
      </c>
      <c r="V17" s="120"/>
      <c r="W17" s="79" t="s">
        <v>126</v>
      </c>
      <c r="Z17" s="124"/>
      <c r="AA17" s="124"/>
    </row>
    <row r="18" spans="2:27" ht="100.5" customHeight="1" x14ac:dyDescent="0.25">
      <c r="B18" s="53" t="s">
        <v>12</v>
      </c>
      <c r="C18" s="69" t="s">
        <v>154</v>
      </c>
      <c r="D18" s="61" t="s">
        <v>37</v>
      </c>
      <c r="E18" s="56" t="s">
        <v>33</v>
      </c>
      <c r="F18" s="70" t="s">
        <v>38</v>
      </c>
      <c r="G18" s="89">
        <v>48</v>
      </c>
      <c r="H18" s="76">
        <v>12</v>
      </c>
      <c r="I18" s="1">
        <v>12</v>
      </c>
      <c r="J18" s="1">
        <v>12</v>
      </c>
      <c r="K18" s="75">
        <v>12</v>
      </c>
      <c r="L18" s="76">
        <v>12</v>
      </c>
      <c r="M18" s="99">
        <v>12</v>
      </c>
      <c r="N18" s="99">
        <v>12</v>
      </c>
      <c r="O18" s="99"/>
      <c r="P18" s="30">
        <f t="shared" si="3"/>
        <v>1</v>
      </c>
      <c r="Q18" s="108">
        <f t="shared" si="3"/>
        <v>1</v>
      </c>
      <c r="R18" s="108">
        <f t="shared" si="3"/>
        <v>1</v>
      </c>
      <c r="S18" s="120"/>
      <c r="T18" s="35">
        <f>IFERROR(((L18+M18)/(G18)),"100%")</f>
        <v>0.5</v>
      </c>
      <c r="U18" s="119">
        <f>IFERROR(((L18+M18+N18)/(G18)),"100%")</f>
        <v>0.75</v>
      </c>
      <c r="V18" s="120"/>
      <c r="W18" s="79" t="s">
        <v>127</v>
      </c>
      <c r="Z18" s="124"/>
      <c r="AA18" s="124"/>
    </row>
    <row r="19" spans="2:27" ht="96" customHeight="1" x14ac:dyDescent="0.25">
      <c r="B19" s="65" t="s">
        <v>39</v>
      </c>
      <c r="C19" s="71" t="s">
        <v>155</v>
      </c>
      <c r="D19" s="71" t="s">
        <v>40</v>
      </c>
      <c r="E19" s="67" t="s">
        <v>33</v>
      </c>
      <c r="F19" s="66" t="s">
        <v>41</v>
      </c>
      <c r="G19" s="87">
        <v>28000</v>
      </c>
      <c r="H19" s="76">
        <v>7000</v>
      </c>
      <c r="I19" s="1">
        <v>7000</v>
      </c>
      <c r="J19" s="1">
        <v>7000</v>
      </c>
      <c r="K19" s="75">
        <v>7000</v>
      </c>
      <c r="L19" s="76">
        <v>6800</v>
      </c>
      <c r="M19" s="99">
        <v>6950</v>
      </c>
      <c r="N19" s="99">
        <v>6980</v>
      </c>
      <c r="O19" s="1"/>
      <c r="P19" s="30">
        <f t="shared" si="3"/>
        <v>0.97142857142857142</v>
      </c>
      <c r="Q19" s="108">
        <f t="shared" si="3"/>
        <v>0.99285714285714288</v>
      </c>
      <c r="R19" s="108">
        <f t="shared" si="3"/>
        <v>0.99714285714285711</v>
      </c>
      <c r="S19" s="120"/>
      <c r="T19" s="35">
        <f t="shared" ref="T19:T24" si="4">IFERROR(((L19+M19)/(G19)),"100%")</f>
        <v>0.49107142857142855</v>
      </c>
      <c r="U19" s="119">
        <f t="shared" ref="U19:U21" si="5">IFERROR(((L19+M19+N19)/(G19)),"100%")</f>
        <v>0.74035714285714282</v>
      </c>
      <c r="V19" s="120"/>
      <c r="W19" s="97" t="s">
        <v>209</v>
      </c>
      <c r="Z19" s="124"/>
      <c r="AA19" s="124"/>
    </row>
    <row r="20" spans="2:27" ht="103.5" customHeight="1" x14ac:dyDescent="0.25">
      <c r="B20" s="53" t="s">
        <v>12</v>
      </c>
      <c r="C20" s="69" t="s">
        <v>156</v>
      </c>
      <c r="D20" s="61" t="s">
        <v>42</v>
      </c>
      <c r="E20" s="56" t="s">
        <v>33</v>
      </c>
      <c r="F20" s="70" t="s">
        <v>43</v>
      </c>
      <c r="G20" s="87">
        <v>40000</v>
      </c>
      <c r="H20" s="76">
        <v>10000</v>
      </c>
      <c r="I20" s="1">
        <v>10000</v>
      </c>
      <c r="J20" s="1">
        <v>10000</v>
      </c>
      <c r="K20" s="75">
        <v>10000</v>
      </c>
      <c r="L20" s="76">
        <v>7186</v>
      </c>
      <c r="M20" s="99">
        <v>9200</v>
      </c>
      <c r="N20" s="99">
        <v>9900</v>
      </c>
      <c r="O20" s="1"/>
      <c r="P20" s="30">
        <f t="shared" si="3"/>
        <v>0.71860000000000002</v>
      </c>
      <c r="Q20" s="108">
        <f t="shared" si="3"/>
        <v>0.92</v>
      </c>
      <c r="R20" s="108">
        <f t="shared" si="3"/>
        <v>0.99</v>
      </c>
      <c r="S20" s="120"/>
      <c r="T20" s="35">
        <f t="shared" si="4"/>
        <v>0.40965000000000001</v>
      </c>
      <c r="U20" s="119">
        <f t="shared" si="5"/>
        <v>0.65715000000000001</v>
      </c>
      <c r="V20" s="120"/>
      <c r="W20" s="96" t="s">
        <v>210</v>
      </c>
      <c r="Z20" s="124"/>
      <c r="AA20" s="124"/>
    </row>
    <row r="21" spans="2:27" ht="110.25" customHeight="1" x14ac:dyDescent="0.25">
      <c r="B21" s="53" t="s">
        <v>12</v>
      </c>
      <c r="C21" s="69" t="s">
        <v>157</v>
      </c>
      <c r="D21" s="61" t="s">
        <v>44</v>
      </c>
      <c r="E21" s="56" t="s">
        <v>33</v>
      </c>
      <c r="F21" s="70" t="s">
        <v>45</v>
      </c>
      <c r="G21" s="87">
        <v>24000</v>
      </c>
      <c r="H21" s="76">
        <v>6000</v>
      </c>
      <c r="I21" s="1">
        <v>6000</v>
      </c>
      <c r="J21" s="1">
        <v>6000</v>
      </c>
      <c r="K21" s="75">
        <v>6000</v>
      </c>
      <c r="L21" s="76">
        <v>5672</v>
      </c>
      <c r="M21" s="99">
        <v>5800</v>
      </c>
      <c r="N21" s="99">
        <v>5900</v>
      </c>
      <c r="O21" s="1"/>
      <c r="P21" s="30">
        <f t="shared" si="3"/>
        <v>0.94533333333333336</v>
      </c>
      <c r="Q21" s="108">
        <f t="shared" si="3"/>
        <v>0.96666666666666667</v>
      </c>
      <c r="R21" s="108">
        <f t="shared" si="3"/>
        <v>0.98333333333333328</v>
      </c>
      <c r="S21" s="120"/>
      <c r="T21" s="35">
        <f t="shared" si="4"/>
        <v>0.47799999999999998</v>
      </c>
      <c r="U21" s="119">
        <f t="shared" si="5"/>
        <v>0.72383333333333333</v>
      </c>
      <c r="V21" s="120"/>
      <c r="W21" s="96" t="s">
        <v>211</v>
      </c>
      <c r="Z21" s="124"/>
      <c r="AA21" s="124"/>
    </row>
    <row r="22" spans="2:27" ht="126.75" customHeight="1" x14ac:dyDescent="0.25">
      <c r="B22" s="65" t="s">
        <v>46</v>
      </c>
      <c r="C22" s="71" t="s">
        <v>158</v>
      </c>
      <c r="D22" s="71" t="s">
        <v>47</v>
      </c>
      <c r="E22" s="67" t="s">
        <v>33</v>
      </c>
      <c r="F22" s="66" t="s">
        <v>48</v>
      </c>
      <c r="G22" s="87">
        <v>180</v>
      </c>
      <c r="H22" s="76">
        <v>45</v>
      </c>
      <c r="I22" s="1">
        <v>45</v>
      </c>
      <c r="J22" s="1">
        <v>45</v>
      </c>
      <c r="K22" s="75">
        <v>45</v>
      </c>
      <c r="L22" s="76">
        <v>48</v>
      </c>
      <c r="M22" s="1">
        <v>45</v>
      </c>
      <c r="N22" s="1">
        <v>45</v>
      </c>
      <c r="O22" s="1"/>
      <c r="P22" s="30">
        <f t="shared" si="3"/>
        <v>1.0666666666666667</v>
      </c>
      <c r="Q22" s="108">
        <f t="shared" si="3"/>
        <v>1</v>
      </c>
      <c r="R22" s="108">
        <f t="shared" si="3"/>
        <v>1</v>
      </c>
      <c r="S22" s="120"/>
      <c r="T22" s="35">
        <f t="shared" si="4"/>
        <v>0.51666666666666672</v>
      </c>
      <c r="U22" s="119">
        <f t="shared" ref="U22:U39" si="6">IFERROR(((L22+M22+N22)/(G22)),"100%")</f>
        <v>0.76666666666666672</v>
      </c>
      <c r="V22" s="120"/>
      <c r="W22" s="97" t="s">
        <v>200</v>
      </c>
      <c r="Z22" s="124"/>
      <c r="AA22" s="124"/>
    </row>
    <row r="23" spans="2:27" ht="105" customHeight="1" x14ac:dyDescent="0.25">
      <c r="B23" s="53" t="s">
        <v>12</v>
      </c>
      <c r="C23" s="69" t="s">
        <v>159</v>
      </c>
      <c r="D23" s="61" t="s">
        <v>49</v>
      </c>
      <c r="E23" s="56" t="s">
        <v>33</v>
      </c>
      <c r="F23" s="70" t="s">
        <v>50</v>
      </c>
      <c r="G23" s="87">
        <v>900</v>
      </c>
      <c r="H23" s="76">
        <v>225</v>
      </c>
      <c r="I23" s="1">
        <v>225</v>
      </c>
      <c r="J23" s="1">
        <v>225</v>
      </c>
      <c r="K23" s="75">
        <v>225</v>
      </c>
      <c r="L23" s="76">
        <v>257</v>
      </c>
      <c r="M23" s="1">
        <v>223</v>
      </c>
      <c r="N23" s="1">
        <v>321</v>
      </c>
      <c r="O23" s="1"/>
      <c r="P23" s="30">
        <f t="shared" si="3"/>
        <v>1.1422222222222222</v>
      </c>
      <c r="Q23" s="108">
        <f t="shared" si="3"/>
        <v>0.99111111111111116</v>
      </c>
      <c r="R23" s="108">
        <f t="shared" si="3"/>
        <v>1.4266666666666667</v>
      </c>
      <c r="S23" s="120"/>
      <c r="T23" s="35">
        <f t="shared" si="4"/>
        <v>0.53333333333333333</v>
      </c>
      <c r="U23" s="119">
        <f t="shared" si="6"/>
        <v>0.89</v>
      </c>
      <c r="V23" s="120"/>
      <c r="W23" s="79" t="s">
        <v>201</v>
      </c>
      <c r="Z23" s="124"/>
      <c r="AA23" s="124"/>
    </row>
    <row r="24" spans="2:27" ht="105" customHeight="1" x14ac:dyDescent="0.25">
      <c r="B24" s="53" t="s">
        <v>12</v>
      </c>
      <c r="C24" s="69" t="s">
        <v>160</v>
      </c>
      <c r="D24" s="61" t="s">
        <v>51</v>
      </c>
      <c r="E24" s="56" t="s">
        <v>33</v>
      </c>
      <c r="F24" s="70" t="s">
        <v>52</v>
      </c>
      <c r="G24" s="87">
        <v>144</v>
      </c>
      <c r="H24" s="76">
        <v>36</v>
      </c>
      <c r="I24" s="1">
        <v>36</v>
      </c>
      <c r="J24" s="1">
        <v>36</v>
      </c>
      <c r="K24" s="75">
        <v>36</v>
      </c>
      <c r="L24" s="76">
        <v>55</v>
      </c>
      <c r="M24" s="1">
        <v>50</v>
      </c>
      <c r="N24" s="1">
        <v>86</v>
      </c>
      <c r="O24" s="1"/>
      <c r="P24" s="30">
        <f t="shared" si="3"/>
        <v>1.5277777777777777</v>
      </c>
      <c r="Q24" s="108">
        <f t="shared" si="3"/>
        <v>1.3888888888888888</v>
      </c>
      <c r="R24" s="108">
        <f t="shared" si="3"/>
        <v>2.3888888888888888</v>
      </c>
      <c r="S24" s="120"/>
      <c r="T24" s="35">
        <f t="shared" si="4"/>
        <v>0.72916666666666663</v>
      </c>
      <c r="U24" s="119">
        <f t="shared" si="6"/>
        <v>1.3263888888888888</v>
      </c>
      <c r="V24" s="120"/>
      <c r="W24" s="79" t="s">
        <v>199</v>
      </c>
      <c r="Z24" s="124"/>
      <c r="AA24" s="124"/>
    </row>
    <row r="25" spans="2:27" ht="149.25" customHeight="1" x14ac:dyDescent="0.25">
      <c r="B25" s="65" t="s">
        <v>53</v>
      </c>
      <c r="C25" s="71" t="s">
        <v>161</v>
      </c>
      <c r="D25" s="71" t="s">
        <v>54</v>
      </c>
      <c r="E25" s="67" t="s">
        <v>33</v>
      </c>
      <c r="F25" s="66" t="s">
        <v>128</v>
      </c>
      <c r="G25" s="87">
        <v>12</v>
      </c>
      <c r="H25" s="76">
        <v>3</v>
      </c>
      <c r="I25" s="1">
        <v>3</v>
      </c>
      <c r="J25" s="1">
        <v>3</v>
      </c>
      <c r="K25" s="75">
        <v>3</v>
      </c>
      <c r="L25" s="76">
        <v>3</v>
      </c>
      <c r="M25" s="1">
        <v>3</v>
      </c>
      <c r="N25" s="1">
        <v>3</v>
      </c>
      <c r="O25" s="1"/>
      <c r="P25" s="30">
        <f t="shared" si="3"/>
        <v>1</v>
      </c>
      <c r="Q25" s="108">
        <f t="shared" si="3"/>
        <v>1</v>
      </c>
      <c r="R25" s="108">
        <f t="shared" si="3"/>
        <v>1</v>
      </c>
      <c r="S25" s="120"/>
      <c r="T25" s="35">
        <f>IFERROR(((L25+M25)/(G25)),"100%")</f>
        <v>0.5</v>
      </c>
      <c r="U25" s="119">
        <f t="shared" si="6"/>
        <v>0.75</v>
      </c>
      <c r="V25" s="120"/>
      <c r="W25" s="97" t="s">
        <v>207</v>
      </c>
      <c r="Z25" s="124"/>
      <c r="AA25" s="124"/>
    </row>
    <row r="26" spans="2:27" ht="136.5" customHeight="1" x14ac:dyDescent="0.25">
      <c r="B26" s="53" t="s">
        <v>12</v>
      </c>
      <c r="C26" s="54" t="s">
        <v>162</v>
      </c>
      <c r="D26" s="55" t="s">
        <v>55</v>
      </c>
      <c r="E26" s="56" t="s">
        <v>33</v>
      </c>
      <c r="F26" s="70" t="s">
        <v>56</v>
      </c>
      <c r="G26" s="87">
        <v>108</v>
      </c>
      <c r="H26" s="76">
        <v>27</v>
      </c>
      <c r="I26" s="1">
        <v>27</v>
      </c>
      <c r="J26" s="1">
        <v>27</v>
      </c>
      <c r="K26" s="75">
        <v>27</v>
      </c>
      <c r="L26" s="76">
        <v>27</v>
      </c>
      <c r="M26" s="1">
        <v>27</v>
      </c>
      <c r="N26" s="1">
        <v>27</v>
      </c>
      <c r="O26" s="1"/>
      <c r="P26" s="30">
        <f t="shared" si="3"/>
        <v>1</v>
      </c>
      <c r="Q26" s="108">
        <f t="shared" si="3"/>
        <v>1</v>
      </c>
      <c r="R26" s="108">
        <f t="shared" si="3"/>
        <v>1</v>
      </c>
      <c r="S26" s="120"/>
      <c r="T26" s="35">
        <f t="shared" ref="T26:T29" si="7">IFERROR(((L26+M26)/(G26)),"100%")</f>
        <v>0.5</v>
      </c>
      <c r="U26" s="119">
        <f t="shared" si="6"/>
        <v>0.75</v>
      </c>
      <c r="V26" s="120"/>
      <c r="W26" s="96" t="s">
        <v>191</v>
      </c>
      <c r="Z26" s="124"/>
      <c r="AA26" s="124"/>
    </row>
    <row r="27" spans="2:27" ht="116.25" customHeight="1" x14ac:dyDescent="0.25">
      <c r="B27" s="53" t="s">
        <v>12</v>
      </c>
      <c r="C27" s="54" t="s">
        <v>163</v>
      </c>
      <c r="D27" s="55" t="s">
        <v>57</v>
      </c>
      <c r="E27" s="56" t="s">
        <v>33</v>
      </c>
      <c r="F27" s="70" t="s">
        <v>58</v>
      </c>
      <c r="G27" s="87">
        <v>4</v>
      </c>
      <c r="H27" s="76">
        <v>1</v>
      </c>
      <c r="I27" s="1">
        <v>1</v>
      </c>
      <c r="J27" s="1">
        <v>1</v>
      </c>
      <c r="K27" s="75">
        <v>1</v>
      </c>
      <c r="L27" s="76">
        <v>1</v>
      </c>
      <c r="M27" s="1">
        <v>1</v>
      </c>
      <c r="N27" s="1">
        <v>1</v>
      </c>
      <c r="O27" s="1"/>
      <c r="P27" s="30">
        <f t="shared" si="3"/>
        <v>1</v>
      </c>
      <c r="Q27" s="108">
        <f t="shared" si="3"/>
        <v>1</v>
      </c>
      <c r="R27" s="108">
        <f t="shared" si="3"/>
        <v>1</v>
      </c>
      <c r="S27" s="120"/>
      <c r="T27" s="35">
        <f t="shared" si="7"/>
        <v>0.5</v>
      </c>
      <c r="U27" s="119">
        <f t="shared" si="6"/>
        <v>0.75</v>
      </c>
      <c r="V27" s="120"/>
      <c r="W27" s="96" t="s">
        <v>192</v>
      </c>
      <c r="Z27" s="124"/>
      <c r="AA27" s="124"/>
    </row>
    <row r="28" spans="2:27" ht="163.5" customHeight="1" x14ac:dyDescent="0.25">
      <c r="B28" s="53" t="s">
        <v>12</v>
      </c>
      <c r="C28" s="54" t="s">
        <v>164</v>
      </c>
      <c r="D28" s="55" t="s">
        <v>59</v>
      </c>
      <c r="E28" s="56" t="s">
        <v>33</v>
      </c>
      <c r="F28" s="70" t="s">
        <v>60</v>
      </c>
      <c r="G28" s="87">
        <v>12</v>
      </c>
      <c r="H28" s="76">
        <v>3</v>
      </c>
      <c r="I28" s="1">
        <v>3</v>
      </c>
      <c r="J28" s="1">
        <v>3</v>
      </c>
      <c r="K28" s="75">
        <v>3</v>
      </c>
      <c r="L28" s="76">
        <v>3</v>
      </c>
      <c r="M28" s="1">
        <v>3</v>
      </c>
      <c r="N28" s="1">
        <v>3</v>
      </c>
      <c r="O28" s="1"/>
      <c r="P28" s="30">
        <f t="shared" si="3"/>
        <v>1</v>
      </c>
      <c r="Q28" s="108">
        <f t="shared" si="3"/>
        <v>1</v>
      </c>
      <c r="R28" s="108">
        <f t="shared" si="3"/>
        <v>1</v>
      </c>
      <c r="S28" s="120"/>
      <c r="T28" s="35">
        <f t="shared" si="7"/>
        <v>0.5</v>
      </c>
      <c r="U28" s="119">
        <f t="shared" si="6"/>
        <v>0.75</v>
      </c>
      <c r="V28" s="120"/>
      <c r="W28" s="96" t="s">
        <v>208</v>
      </c>
      <c r="Z28" s="124"/>
      <c r="AA28" s="124"/>
    </row>
    <row r="29" spans="2:27" ht="121.5" customHeight="1" x14ac:dyDescent="0.25">
      <c r="B29" s="65" t="s">
        <v>61</v>
      </c>
      <c r="C29" s="71" t="s">
        <v>165</v>
      </c>
      <c r="D29" s="71" t="s">
        <v>62</v>
      </c>
      <c r="E29" s="67" t="s">
        <v>33</v>
      </c>
      <c r="F29" s="66" t="s">
        <v>63</v>
      </c>
      <c r="G29" s="87">
        <v>6468109767</v>
      </c>
      <c r="H29" s="76">
        <v>1519106495</v>
      </c>
      <c r="I29" s="1">
        <v>1760223568</v>
      </c>
      <c r="J29" s="1">
        <v>1572953939</v>
      </c>
      <c r="K29" s="75">
        <v>1615825765</v>
      </c>
      <c r="L29" s="76">
        <v>1398320160.2</v>
      </c>
      <c r="M29" s="1">
        <v>1568544403</v>
      </c>
      <c r="N29" s="1">
        <v>1675753075</v>
      </c>
      <c r="O29" s="1"/>
      <c r="P29" s="156">
        <f t="shared" si="3"/>
        <v>0.92048856666892209</v>
      </c>
      <c r="Q29" s="108">
        <f t="shared" si="3"/>
        <v>0.89110521613013649</v>
      </c>
      <c r="R29" s="108">
        <f t="shared" si="3"/>
        <v>1.0653541934389728</v>
      </c>
      <c r="S29" s="120"/>
      <c r="T29" s="35">
        <f t="shared" si="7"/>
        <v>0.45869112771351023</v>
      </c>
      <c r="U29" s="119">
        <f t="shared" si="6"/>
        <v>0.71777038508010838</v>
      </c>
      <c r="V29" s="120"/>
      <c r="W29" s="97" t="s">
        <v>212</v>
      </c>
      <c r="Z29" s="124"/>
      <c r="AA29" s="124"/>
    </row>
    <row r="30" spans="2:27" ht="96" customHeight="1" x14ac:dyDescent="0.25">
      <c r="B30" s="53" t="s">
        <v>12</v>
      </c>
      <c r="C30" s="72" t="s">
        <v>166</v>
      </c>
      <c r="D30" s="61" t="s">
        <v>64</v>
      </c>
      <c r="E30" s="56" t="s">
        <v>33</v>
      </c>
      <c r="F30" s="70" t="s">
        <v>65</v>
      </c>
      <c r="G30" s="87">
        <v>2</v>
      </c>
      <c r="H30" s="1"/>
      <c r="I30" s="1"/>
      <c r="J30" s="1">
        <v>1</v>
      </c>
      <c r="K30" s="1">
        <v>1</v>
      </c>
      <c r="L30" s="31"/>
      <c r="M30" s="1"/>
      <c r="N30" s="1">
        <v>1</v>
      </c>
      <c r="O30" s="34"/>
      <c r="P30" s="122" t="str">
        <f t="shared" si="3"/>
        <v>100%</v>
      </c>
      <c r="Q30" s="108" t="str">
        <f t="shared" si="3"/>
        <v>100%</v>
      </c>
      <c r="R30" s="108">
        <f t="shared" si="3"/>
        <v>1</v>
      </c>
      <c r="S30" s="120"/>
      <c r="T30" s="35" t="str">
        <f t="shared" ref="T30:U31" si="8">IFERROR(((L30+M30)/(H30+I30)),"100%")</f>
        <v>100%</v>
      </c>
      <c r="U30" s="119">
        <f t="shared" si="6"/>
        <v>0.5</v>
      </c>
      <c r="V30" s="120"/>
      <c r="W30" s="79" t="s">
        <v>221</v>
      </c>
      <c r="Z30" s="124"/>
      <c r="AA30" s="124"/>
    </row>
    <row r="31" spans="2:27" ht="86.25" x14ac:dyDescent="0.25">
      <c r="B31" s="53" t="s">
        <v>12</v>
      </c>
      <c r="C31" s="54" t="s">
        <v>167</v>
      </c>
      <c r="D31" s="55" t="s">
        <v>66</v>
      </c>
      <c r="E31" s="56" t="s">
        <v>33</v>
      </c>
      <c r="F31" s="70" t="s">
        <v>116</v>
      </c>
      <c r="G31" s="87">
        <v>22</v>
      </c>
      <c r="H31" s="1"/>
      <c r="I31" s="1"/>
      <c r="J31" s="1"/>
      <c r="K31" s="75">
        <v>22</v>
      </c>
      <c r="L31" s="31"/>
      <c r="M31" s="32"/>
      <c r="N31" s="32"/>
      <c r="O31" s="1"/>
      <c r="P31" s="30" t="str">
        <f t="shared" si="3"/>
        <v>100%</v>
      </c>
      <c r="Q31" s="108" t="str">
        <f t="shared" si="3"/>
        <v>100%</v>
      </c>
      <c r="R31" s="108" t="str">
        <f t="shared" si="3"/>
        <v>100%</v>
      </c>
      <c r="S31" s="120"/>
      <c r="T31" s="35" t="str">
        <f t="shared" si="8"/>
        <v>100%</v>
      </c>
      <c r="U31" s="119" t="str">
        <f t="shared" si="8"/>
        <v>100%</v>
      </c>
      <c r="V31" s="120"/>
      <c r="W31" s="79" t="s">
        <v>213</v>
      </c>
      <c r="Z31" s="124"/>
      <c r="AA31" s="124"/>
    </row>
    <row r="32" spans="2:27" ht="79.5" customHeight="1" x14ac:dyDescent="0.25">
      <c r="B32" s="53" t="s">
        <v>12</v>
      </c>
      <c r="C32" s="73" t="s">
        <v>187</v>
      </c>
      <c r="D32" s="73" t="s">
        <v>67</v>
      </c>
      <c r="E32" s="56" t="s">
        <v>33</v>
      </c>
      <c r="F32" s="70" t="s">
        <v>68</v>
      </c>
      <c r="G32" s="87">
        <v>24</v>
      </c>
      <c r="H32" s="76">
        <v>6</v>
      </c>
      <c r="I32" s="1">
        <v>6</v>
      </c>
      <c r="J32" s="1">
        <v>6</v>
      </c>
      <c r="K32" s="75">
        <v>6</v>
      </c>
      <c r="L32" s="76">
        <v>6</v>
      </c>
      <c r="M32" s="1">
        <v>6</v>
      </c>
      <c r="N32" s="1">
        <v>6</v>
      </c>
      <c r="O32" s="1"/>
      <c r="P32" s="30">
        <f t="shared" si="3"/>
        <v>1</v>
      </c>
      <c r="Q32" s="108">
        <f t="shared" si="3"/>
        <v>1</v>
      </c>
      <c r="R32" s="108">
        <f t="shared" si="3"/>
        <v>1</v>
      </c>
      <c r="S32" s="120"/>
      <c r="T32" s="35">
        <f t="shared" ref="T32:T53" si="9">IFERROR(((L32+M32)/(G32)),"100%")</f>
        <v>0.5</v>
      </c>
      <c r="U32" s="119">
        <f t="shared" si="6"/>
        <v>0.75</v>
      </c>
      <c r="V32" s="120"/>
      <c r="W32" s="79" t="s">
        <v>214</v>
      </c>
      <c r="AA32" s="124"/>
    </row>
    <row r="33" spans="2:27" ht="106.5" customHeight="1" x14ac:dyDescent="0.25">
      <c r="B33" s="65" t="s">
        <v>69</v>
      </c>
      <c r="C33" s="71" t="s">
        <v>168</v>
      </c>
      <c r="D33" s="71" t="s">
        <v>70</v>
      </c>
      <c r="E33" s="67" t="s">
        <v>33</v>
      </c>
      <c r="F33" s="66" t="s">
        <v>71</v>
      </c>
      <c r="G33" s="87">
        <v>174425991.53999999</v>
      </c>
      <c r="H33" s="76">
        <v>82410605.170000002</v>
      </c>
      <c r="I33" s="1">
        <v>27485711.390000001</v>
      </c>
      <c r="J33" s="1">
        <v>37354916.859999999</v>
      </c>
      <c r="K33" s="75">
        <v>27174758.120000001</v>
      </c>
      <c r="L33" s="76">
        <v>89275783</v>
      </c>
      <c r="M33" s="1">
        <v>30739586</v>
      </c>
      <c r="N33" s="1">
        <v>41529071</v>
      </c>
      <c r="O33" s="1"/>
      <c r="P33" s="30">
        <f t="shared" si="3"/>
        <v>1.0833045433392732</v>
      </c>
      <c r="Q33" s="108">
        <f t="shared" si="3"/>
        <v>1.1183842238547204</v>
      </c>
      <c r="R33" s="108">
        <f t="shared" si="3"/>
        <v>1.1117430981213003</v>
      </c>
      <c r="S33" s="120"/>
      <c r="T33" s="35">
        <f t="shared" si="9"/>
        <v>0.68805897527306104</v>
      </c>
      <c r="U33" s="119">
        <f t="shared" si="6"/>
        <v>0.92614889887528062</v>
      </c>
      <c r="V33" s="120"/>
      <c r="W33" s="97" t="s">
        <v>216</v>
      </c>
      <c r="Z33" s="124"/>
      <c r="AA33" s="124"/>
    </row>
    <row r="34" spans="2:27" ht="138" customHeight="1" x14ac:dyDescent="0.25">
      <c r="B34" s="53" t="s">
        <v>12</v>
      </c>
      <c r="C34" s="69" t="s">
        <v>169</v>
      </c>
      <c r="D34" s="61" t="s">
        <v>72</v>
      </c>
      <c r="E34" s="56" t="s">
        <v>33</v>
      </c>
      <c r="F34" s="70" t="s">
        <v>73</v>
      </c>
      <c r="G34" s="87">
        <v>200850160</v>
      </c>
      <c r="H34" s="76">
        <v>107057227</v>
      </c>
      <c r="I34" s="1">
        <v>32350661</v>
      </c>
      <c r="J34" s="1">
        <v>34482083</v>
      </c>
      <c r="K34" s="75">
        <v>26960189</v>
      </c>
      <c r="L34" s="76">
        <v>5743758.8099999996</v>
      </c>
      <c r="M34" s="1">
        <v>43611479.960000001</v>
      </c>
      <c r="N34" s="1">
        <v>0</v>
      </c>
      <c r="O34" s="1"/>
      <c r="P34" s="30">
        <f t="shared" si="3"/>
        <v>5.3651294461419217E-2</v>
      </c>
      <c r="Q34" s="108">
        <f t="shared" si="3"/>
        <v>1.348086209428611</v>
      </c>
      <c r="R34" s="108">
        <f t="shared" si="3"/>
        <v>0</v>
      </c>
      <c r="S34" s="120"/>
      <c r="T34" s="35">
        <f t="shared" si="9"/>
        <v>0.24573163780402268</v>
      </c>
      <c r="U34" s="119">
        <f t="shared" si="6"/>
        <v>0.24573163780402268</v>
      </c>
      <c r="V34" s="120"/>
      <c r="W34" s="123" t="s">
        <v>222</v>
      </c>
      <c r="Z34" s="124"/>
      <c r="AA34" s="124"/>
    </row>
    <row r="35" spans="2:27" ht="74.25" x14ac:dyDescent="0.25">
      <c r="B35" s="53" t="s">
        <v>12</v>
      </c>
      <c r="C35" s="69" t="s">
        <v>170</v>
      </c>
      <c r="D35" s="61" t="s">
        <v>74</v>
      </c>
      <c r="E35" s="56" t="s">
        <v>33</v>
      </c>
      <c r="F35" s="70" t="s">
        <v>75</v>
      </c>
      <c r="G35" s="87">
        <v>7</v>
      </c>
      <c r="H35" s="76">
        <v>7</v>
      </c>
      <c r="I35" s="1">
        <v>7</v>
      </c>
      <c r="J35" s="1">
        <v>7</v>
      </c>
      <c r="K35" s="75">
        <v>7</v>
      </c>
      <c r="L35" s="76">
        <v>7</v>
      </c>
      <c r="M35" s="1">
        <v>7</v>
      </c>
      <c r="N35" s="1">
        <v>7</v>
      </c>
      <c r="O35" s="1"/>
      <c r="P35" s="30">
        <f t="shared" si="3"/>
        <v>1</v>
      </c>
      <c r="Q35" s="108">
        <f t="shared" si="3"/>
        <v>1</v>
      </c>
      <c r="R35" s="108">
        <f t="shared" si="3"/>
        <v>1</v>
      </c>
      <c r="S35" s="120"/>
      <c r="T35" s="35">
        <f>IFERROR(((L35+M35)/(28)),"100%")</f>
        <v>0.5</v>
      </c>
      <c r="U35" s="119">
        <f>IFERROR(((L35+M35+N35)/(28)),"100%")</f>
        <v>0.75</v>
      </c>
      <c r="V35" s="120"/>
      <c r="W35" s="79" t="s">
        <v>217</v>
      </c>
      <c r="Z35" s="124"/>
      <c r="AA35" s="124"/>
    </row>
    <row r="36" spans="2:27" ht="207" customHeight="1" x14ac:dyDescent="0.25">
      <c r="B36" s="53" t="s">
        <v>12</v>
      </c>
      <c r="C36" s="69" t="s">
        <v>171</v>
      </c>
      <c r="D36" s="61" t="s">
        <v>76</v>
      </c>
      <c r="E36" s="56" t="s">
        <v>33</v>
      </c>
      <c r="F36" s="70" t="s">
        <v>77</v>
      </c>
      <c r="G36" s="87">
        <v>12232</v>
      </c>
      <c r="H36" s="76">
        <v>1835</v>
      </c>
      <c r="I36" s="1">
        <v>4281</v>
      </c>
      <c r="J36" s="1">
        <v>4281</v>
      </c>
      <c r="K36" s="75">
        <v>1835</v>
      </c>
      <c r="L36" s="76">
        <v>760.8</v>
      </c>
      <c r="M36" s="1">
        <v>2801.8</v>
      </c>
      <c r="N36" s="1">
        <v>1566.23</v>
      </c>
      <c r="O36" s="1"/>
      <c r="P36" s="30">
        <f t="shared" si="3"/>
        <v>0.41460490463215255</v>
      </c>
      <c r="Q36" s="108">
        <f t="shared" si="3"/>
        <v>0.65447325391263733</v>
      </c>
      <c r="R36" s="108">
        <f t="shared" si="3"/>
        <v>0.36585610838589117</v>
      </c>
      <c r="S36" s="120"/>
      <c r="T36" s="35">
        <f t="shared" si="9"/>
        <v>0.29125245258338789</v>
      </c>
      <c r="U36" s="119">
        <f t="shared" si="6"/>
        <v>0.41929610856769128</v>
      </c>
      <c r="V36" s="120"/>
      <c r="W36" s="96" t="s">
        <v>218</v>
      </c>
      <c r="Z36" s="124"/>
      <c r="AA36" s="124"/>
    </row>
    <row r="37" spans="2:27" ht="202.5" customHeight="1" x14ac:dyDescent="0.25">
      <c r="B37" s="53" t="s">
        <v>12</v>
      </c>
      <c r="C37" s="69" t="s">
        <v>172</v>
      </c>
      <c r="D37" s="61" t="s">
        <v>78</v>
      </c>
      <c r="E37" s="56" t="s">
        <v>33</v>
      </c>
      <c r="F37" s="70" t="s">
        <v>79</v>
      </c>
      <c r="G37" s="87">
        <v>12232</v>
      </c>
      <c r="H37" s="76">
        <v>1835</v>
      </c>
      <c r="I37" s="1">
        <v>4281</v>
      </c>
      <c r="J37" s="1">
        <v>4281</v>
      </c>
      <c r="K37" s="75">
        <v>1835</v>
      </c>
      <c r="L37" s="76">
        <v>760.8</v>
      </c>
      <c r="M37" s="1">
        <v>2801.8</v>
      </c>
      <c r="N37" s="1">
        <v>1566.23</v>
      </c>
      <c r="O37" s="1"/>
      <c r="P37" s="30">
        <f t="shared" si="3"/>
        <v>0.41460490463215255</v>
      </c>
      <c r="Q37" s="108">
        <f t="shared" si="3"/>
        <v>0.65447325391263733</v>
      </c>
      <c r="R37" s="108">
        <f t="shared" si="3"/>
        <v>0.36585610838589117</v>
      </c>
      <c r="S37" s="120"/>
      <c r="T37" s="35">
        <f t="shared" si="9"/>
        <v>0.29125245258338789</v>
      </c>
      <c r="U37" s="119">
        <f t="shared" si="6"/>
        <v>0.41929610856769128</v>
      </c>
      <c r="V37" s="120"/>
      <c r="W37" s="96" t="s">
        <v>218</v>
      </c>
      <c r="Z37" s="124"/>
      <c r="AA37" s="124"/>
    </row>
    <row r="38" spans="2:27" ht="147.75" customHeight="1" x14ac:dyDescent="0.25">
      <c r="B38" s="53" t="s">
        <v>12</v>
      </c>
      <c r="C38" s="69" t="s">
        <v>173</v>
      </c>
      <c r="D38" s="61" t="s">
        <v>80</v>
      </c>
      <c r="E38" s="56" t="s">
        <v>33</v>
      </c>
      <c r="F38" s="70" t="s">
        <v>81</v>
      </c>
      <c r="G38" s="87">
        <v>2870689.89</v>
      </c>
      <c r="H38" s="76">
        <v>557742</v>
      </c>
      <c r="I38" s="1">
        <v>806270.58</v>
      </c>
      <c r="J38" s="1">
        <v>466045.14</v>
      </c>
      <c r="K38" s="75">
        <v>1040632.15</v>
      </c>
      <c r="L38" s="76">
        <v>122060.15</v>
      </c>
      <c r="M38" s="1">
        <v>839545</v>
      </c>
      <c r="N38" s="1">
        <v>833000</v>
      </c>
      <c r="O38" s="1"/>
      <c r="P38" s="30">
        <f t="shared" si="3"/>
        <v>0.21884697584187671</v>
      </c>
      <c r="Q38" s="108">
        <f t="shared" si="3"/>
        <v>1.0412695450204819</v>
      </c>
      <c r="R38" s="108">
        <f t="shared" si="3"/>
        <v>1.7873805099651934</v>
      </c>
      <c r="S38" s="120"/>
      <c r="T38" s="35">
        <f t="shared" si="9"/>
        <v>0.33497353836432675</v>
      </c>
      <c r="U38" s="119">
        <f t="shared" si="6"/>
        <v>0.62514768880173255</v>
      </c>
      <c r="V38" s="120"/>
      <c r="W38" s="96" t="s">
        <v>219</v>
      </c>
      <c r="Z38" s="124"/>
      <c r="AA38" s="124"/>
    </row>
    <row r="39" spans="2:27" ht="114.75" customHeight="1" x14ac:dyDescent="0.25">
      <c r="B39" s="53" t="s">
        <v>12</v>
      </c>
      <c r="C39" s="69" t="s">
        <v>174</v>
      </c>
      <c r="D39" s="61" t="s">
        <v>82</v>
      </c>
      <c r="E39" s="56" t="s">
        <v>33</v>
      </c>
      <c r="F39" s="70" t="s">
        <v>83</v>
      </c>
      <c r="G39" s="87">
        <v>9203.9599999999991</v>
      </c>
      <c r="H39" s="76">
        <v>1412.81</v>
      </c>
      <c r="I39" s="1">
        <v>3125.01</v>
      </c>
      <c r="J39" s="1">
        <v>3189.17</v>
      </c>
      <c r="K39" s="75">
        <v>1476.97</v>
      </c>
      <c r="L39" s="76">
        <v>752.35</v>
      </c>
      <c r="M39" s="1">
        <v>1927.78</v>
      </c>
      <c r="N39" s="1">
        <v>1164.76</v>
      </c>
      <c r="O39" s="1"/>
      <c r="P39" s="30">
        <f t="shared" si="3"/>
        <v>0.5325202964305179</v>
      </c>
      <c r="Q39" s="108">
        <f t="shared" si="3"/>
        <v>0.6168876259595969</v>
      </c>
      <c r="R39" s="108">
        <f t="shared" si="3"/>
        <v>0.3652235534637539</v>
      </c>
      <c r="S39" s="120"/>
      <c r="T39" s="35">
        <f t="shared" si="9"/>
        <v>0.29119313860555679</v>
      </c>
      <c r="U39" s="119">
        <f t="shared" si="6"/>
        <v>0.41774301496312466</v>
      </c>
      <c r="V39" s="120"/>
      <c r="W39" s="96" t="s">
        <v>220</v>
      </c>
      <c r="Z39" s="124"/>
      <c r="AA39" s="124"/>
    </row>
    <row r="40" spans="2:27" ht="132.75" customHeight="1" x14ac:dyDescent="0.25">
      <c r="B40" s="65" t="s">
        <v>84</v>
      </c>
      <c r="C40" s="71" t="s">
        <v>175</v>
      </c>
      <c r="D40" s="66" t="s">
        <v>85</v>
      </c>
      <c r="E40" s="67" t="s">
        <v>33</v>
      </c>
      <c r="F40" s="66" t="s">
        <v>86</v>
      </c>
      <c r="G40" s="87">
        <v>18900</v>
      </c>
      <c r="H40" s="76">
        <v>2835</v>
      </c>
      <c r="I40" s="1">
        <v>2835</v>
      </c>
      <c r="J40" s="1">
        <v>7560</v>
      </c>
      <c r="K40" s="75">
        <v>5670</v>
      </c>
      <c r="L40" s="76">
        <v>156</v>
      </c>
      <c r="M40" s="1">
        <v>4066</v>
      </c>
      <c r="N40" s="1">
        <v>6946</v>
      </c>
      <c r="O40" s="1"/>
      <c r="P40" s="30">
        <f t="shared" si="3"/>
        <v>5.5026455026455028E-2</v>
      </c>
      <c r="Q40" s="108">
        <f t="shared" si="3"/>
        <v>1.4342151675485009</v>
      </c>
      <c r="R40" s="108">
        <f t="shared" si="3"/>
        <v>0.91878306878306881</v>
      </c>
      <c r="S40" s="120"/>
      <c r="T40" s="35">
        <f t="shared" si="9"/>
        <v>0.22338624338624338</v>
      </c>
      <c r="U40" s="119">
        <f>IFERROR(((L40+M40+N40)/(G40)),"100%")</f>
        <v>0.59089947089947092</v>
      </c>
      <c r="V40" s="120"/>
      <c r="W40" s="97" t="s">
        <v>195</v>
      </c>
      <c r="Z40" s="124"/>
      <c r="AA40" s="124"/>
    </row>
    <row r="41" spans="2:27" ht="125.25" customHeight="1" x14ac:dyDescent="0.25">
      <c r="B41" s="53" t="s">
        <v>12</v>
      </c>
      <c r="C41" s="69" t="s">
        <v>176</v>
      </c>
      <c r="D41" s="61" t="s">
        <v>87</v>
      </c>
      <c r="E41" s="56" t="s">
        <v>33</v>
      </c>
      <c r="F41" s="70" t="s">
        <v>88</v>
      </c>
      <c r="G41" s="87">
        <v>4815</v>
      </c>
      <c r="H41" s="76">
        <v>722</v>
      </c>
      <c r="I41" s="1">
        <v>723</v>
      </c>
      <c r="J41" s="1">
        <v>1926</v>
      </c>
      <c r="K41" s="75">
        <v>1444</v>
      </c>
      <c r="L41" s="76">
        <v>93</v>
      </c>
      <c r="M41" s="1">
        <v>2851</v>
      </c>
      <c r="N41" s="1">
        <v>3473</v>
      </c>
      <c r="O41" s="1"/>
      <c r="P41" s="30">
        <f t="shared" si="3"/>
        <v>0.12880886426592797</v>
      </c>
      <c r="Q41" s="108">
        <f t="shared" si="3"/>
        <v>3.9432918395573999</v>
      </c>
      <c r="R41" s="108">
        <f t="shared" si="3"/>
        <v>1.8032191069574248</v>
      </c>
      <c r="S41" s="120"/>
      <c r="T41" s="35">
        <f t="shared" si="9"/>
        <v>0.61142263759086191</v>
      </c>
      <c r="U41" s="119">
        <f>IFERROR(((L41+M41+N41)/(G41)),"100%")</f>
        <v>1.3327102803738318</v>
      </c>
      <c r="V41" s="120"/>
      <c r="W41" s="96" t="s">
        <v>196</v>
      </c>
      <c r="Z41" s="124"/>
      <c r="AA41" s="124"/>
    </row>
    <row r="42" spans="2:27" ht="97.5" customHeight="1" x14ac:dyDescent="0.25">
      <c r="B42" s="53" t="s">
        <v>12</v>
      </c>
      <c r="C42" s="69" t="s">
        <v>177</v>
      </c>
      <c r="D42" s="61" t="s">
        <v>89</v>
      </c>
      <c r="E42" s="56" t="s">
        <v>33</v>
      </c>
      <c r="F42" s="70" t="s">
        <v>90</v>
      </c>
      <c r="G42" s="87">
        <v>125</v>
      </c>
      <c r="H42" s="76">
        <v>28</v>
      </c>
      <c r="I42" s="1">
        <v>28</v>
      </c>
      <c r="J42" s="1">
        <v>34</v>
      </c>
      <c r="K42" s="75">
        <v>35</v>
      </c>
      <c r="L42" s="76">
        <v>27</v>
      </c>
      <c r="M42" s="1">
        <v>25</v>
      </c>
      <c r="N42" s="1">
        <v>33</v>
      </c>
      <c r="O42" s="1"/>
      <c r="P42" s="30">
        <f t="shared" si="3"/>
        <v>0.9642857142857143</v>
      </c>
      <c r="Q42" s="108">
        <f t="shared" si="3"/>
        <v>0.8928571428571429</v>
      </c>
      <c r="R42" s="108">
        <f t="shared" si="3"/>
        <v>0.97058823529411764</v>
      </c>
      <c r="S42" s="120"/>
      <c r="T42" s="35">
        <f t="shared" si="9"/>
        <v>0.41599999999999998</v>
      </c>
      <c r="U42" s="119">
        <f>IFERROR(((L42+M42+N42)/(G42)),"100%")</f>
        <v>0.68</v>
      </c>
      <c r="V42" s="120"/>
      <c r="W42" s="96" t="s">
        <v>197</v>
      </c>
      <c r="Z42" s="124"/>
      <c r="AA42" s="124"/>
    </row>
    <row r="43" spans="2:27" ht="201.75" customHeight="1" x14ac:dyDescent="0.25">
      <c r="B43" s="65" t="s">
        <v>91</v>
      </c>
      <c r="C43" s="71" t="s">
        <v>178</v>
      </c>
      <c r="D43" s="71" t="s">
        <v>92</v>
      </c>
      <c r="E43" s="67" t="s">
        <v>33</v>
      </c>
      <c r="F43" s="66" t="s">
        <v>93</v>
      </c>
      <c r="G43" s="87">
        <v>142639</v>
      </c>
      <c r="H43" s="76">
        <v>37569</v>
      </c>
      <c r="I43" s="1">
        <v>36382</v>
      </c>
      <c r="J43" s="1">
        <v>31833</v>
      </c>
      <c r="K43" s="75">
        <v>36855</v>
      </c>
      <c r="L43" s="76">
        <v>35795</v>
      </c>
      <c r="M43" s="1">
        <v>36823</v>
      </c>
      <c r="N43" s="1">
        <v>19613</v>
      </c>
      <c r="O43" s="1"/>
      <c r="P43" s="30">
        <f t="shared" si="3"/>
        <v>0.95278021773270516</v>
      </c>
      <c r="Q43" s="108">
        <f t="shared" si="3"/>
        <v>1.0121213787037546</v>
      </c>
      <c r="R43" s="108">
        <f t="shared" si="3"/>
        <v>0.61612163478151605</v>
      </c>
      <c r="S43" s="120"/>
      <c r="T43" s="35">
        <f t="shared" si="9"/>
        <v>0.50910340089316386</v>
      </c>
      <c r="U43" s="119">
        <f t="shared" ref="U43:U53" si="10">IFERROR(((L43+M43+N43)/(G43)),"100%")</f>
        <v>0.64660436486514905</v>
      </c>
      <c r="V43" s="120"/>
      <c r="W43" s="97" t="s">
        <v>202</v>
      </c>
      <c r="Z43" s="124"/>
      <c r="AA43" s="124"/>
    </row>
    <row r="44" spans="2:27" ht="162.75" customHeight="1" x14ac:dyDescent="0.25">
      <c r="B44" s="53" t="s">
        <v>12</v>
      </c>
      <c r="C44" s="69" t="s">
        <v>188</v>
      </c>
      <c r="D44" s="61" t="s">
        <v>94</v>
      </c>
      <c r="E44" s="56" t="s">
        <v>33</v>
      </c>
      <c r="F44" s="70" t="s">
        <v>95</v>
      </c>
      <c r="G44" s="87">
        <v>142310</v>
      </c>
      <c r="H44" s="76">
        <v>37479</v>
      </c>
      <c r="I44" s="1">
        <v>36292</v>
      </c>
      <c r="J44" s="1">
        <v>31758</v>
      </c>
      <c r="K44" s="75">
        <v>36781</v>
      </c>
      <c r="L44" s="76">
        <v>35759</v>
      </c>
      <c r="M44" s="1">
        <v>36772</v>
      </c>
      <c r="N44" s="1">
        <v>19556</v>
      </c>
      <c r="O44" s="1"/>
      <c r="P44" s="30">
        <f t="shared" si="3"/>
        <v>0.95410763360815387</v>
      </c>
      <c r="Q44" s="108">
        <f t="shared" si="3"/>
        <v>1.0132260553289982</v>
      </c>
      <c r="R44" s="108">
        <f t="shared" si="3"/>
        <v>0.61578185024245857</v>
      </c>
      <c r="S44" s="120"/>
      <c r="T44" s="35">
        <f t="shared" si="9"/>
        <v>0.50966903239406924</v>
      </c>
      <c r="U44" s="119">
        <f t="shared" si="10"/>
        <v>0.64708734452954819</v>
      </c>
      <c r="V44" s="120"/>
      <c r="W44" s="96" t="s">
        <v>203</v>
      </c>
      <c r="Z44" s="124"/>
      <c r="AA44" s="124"/>
    </row>
    <row r="45" spans="2:27" ht="135.75" customHeight="1" x14ac:dyDescent="0.25">
      <c r="B45" s="53" t="s">
        <v>12</v>
      </c>
      <c r="C45" s="69" t="s">
        <v>189</v>
      </c>
      <c r="D45" s="61" t="s">
        <v>96</v>
      </c>
      <c r="E45" s="56" t="s">
        <v>33</v>
      </c>
      <c r="F45" s="70" t="s">
        <v>97</v>
      </c>
      <c r="G45" s="87">
        <v>329</v>
      </c>
      <c r="H45" s="76">
        <v>90</v>
      </c>
      <c r="I45" s="1">
        <v>90</v>
      </c>
      <c r="J45" s="1">
        <v>75</v>
      </c>
      <c r="K45" s="75">
        <v>74</v>
      </c>
      <c r="L45" s="76">
        <v>36</v>
      </c>
      <c r="M45" s="1">
        <v>51</v>
      </c>
      <c r="N45" s="1">
        <v>57</v>
      </c>
      <c r="O45" s="1"/>
      <c r="P45" s="30">
        <f t="shared" si="3"/>
        <v>0.4</v>
      </c>
      <c r="Q45" s="108">
        <f t="shared" si="3"/>
        <v>0.56666666666666665</v>
      </c>
      <c r="R45" s="108">
        <f t="shared" si="3"/>
        <v>0.76</v>
      </c>
      <c r="S45" s="120"/>
      <c r="T45" s="35">
        <f t="shared" si="9"/>
        <v>0.26443768996960487</v>
      </c>
      <c r="U45" s="119">
        <f t="shared" si="10"/>
        <v>0.43768996960486323</v>
      </c>
      <c r="V45" s="120"/>
      <c r="W45" s="96" t="s">
        <v>204</v>
      </c>
      <c r="Z45" s="124"/>
      <c r="AA45" s="124"/>
    </row>
    <row r="46" spans="2:27" ht="64.5" customHeight="1" x14ac:dyDescent="0.25">
      <c r="B46" s="65" t="s">
        <v>98</v>
      </c>
      <c r="C46" s="71" t="s">
        <v>179</v>
      </c>
      <c r="D46" s="71" t="s">
        <v>99</v>
      </c>
      <c r="E46" s="67" t="s">
        <v>33</v>
      </c>
      <c r="F46" s="66" t="s">
        <v>100</v>
      </c>
      <c r="G46" s="87">
        <v>5627</v>
      </c>
      <c r="H46" s="76">
        <v>1408</v>
      </c>
      <c r="I46" s="1">
        <v>1406</v>
      </c>
      <c r="J46" s="1">
        <v>1406</v>
      </c>
      <c r="K46" s="75">
        <v>1407</v>
      </c>
      <c r="L46" s="76">
        <v>1275</v>
      </c>
      <c r="M46" s="1">
        <v>1474</v>
      </c>
      <c r="N46" s="1">
        <v>1531</v>
      </c>
      <c r="O46" s="1"/>
      <c r="P46" s="30">
        <f t="shared" si="3"/>
        <v>0.90553977272727271</v>
      </c>
      <c r="Q46" s="108">
        <f t="shared" si="3"/>
        <v>1.0483641536273116</v>
      </c>
      <c r="R46" s="108">
        <f t="shared" si="3"/>
        <v>1.088904694167852</v>
      </c>
      <c r="S46" s="120"/>
      <c r="T46" s="35">
        <f t="shared" si="9"/>
        <v>0.48853740892127245</v>
      </c>
      <c r="U46" s="119">
        <f t="shared" si="10"/>
        <v>0.76061844677448021</v>
      </c>
      <c r="V46" s="120"/>
      <c r="W46" s="97" t="s">
        <v>205</v>
      </c>
      <c r="Z46" s="124"/>
      <c r="AA46" s="124"/>
    </row>
    <row r="47" spans="2:27" ht="63.75" customHeight="1" x14ac:dyDescent="0.25">
      <c r="B47" s="53" t="s">
        <v>12</v>
      </c>
      <c r="C47" s="69" t="s">
        <v>180</v>
      </c>
      <c r="D47" s="61" t="s">
        <v>101</v>
      </c>
      <c r="E47" s="56" t="s">
        <v>33</v>
      </c>
      <c r="F47" s="70" t="s">
        <v>102</v>
      </c>
      <c r="G47" s="87">
        <v>5600</v>
      </c>
      <c r="H47" s="76">
        <v>1400</v>
      </c>
      <c r="I47" s="1">
        <v>1400</v>
      </c>
      <c r="J47" s="1">
        <v>1400</v>
      </c>
      <c r="K47" s="75">
        <v>1400</v>
      </c>
      <c r="L47" s="76">
        <v>1267</v>
      </c>
      <c r="M47" s="1">
        <v>1468</v>
      </c>
      <c r="N47" s="1">
        <v>1525</v>
      </c>
      <c r="O47" s="1"/>
      <c r="P47" s="30">
        <f t="shared" si="3"/>
        <v>0.90500000000000003</v>
      </c>
      <c r="Q47" s="108">
        <f t="shared" si="3"/>
        <v>1.0485714285714285</v>
      </c>
      <c r="R47" s="108">
        <f t="shared" si="3"/>
        <v>1.0892857142857142</v>
      </c>
      <c r="S47" s="120"/>
      <c r="T47" s="35">
        <f t="shared" si="9"/>
        <v>0.48839285714285713</v>
      </c>
      <c r="U47" s="119">
        <f t="shared" si="10"/>
        <v>0.76071428571428568</v>
      </c>
      <c r="V47" s="120"/>
      <c r="W47" s="79" t="s">
        <v>206</v>
      </c>
      <c r="Z47" s="124"/>
      <c r="AA47" s="124"/>
    </row>
    <row r="48" spans="2:27" ht="80.25" customHeight="1" x14ac:dyDescent="0.25">
      <c r="B48" s="53" t="s">
        <v>12</v>
      </c>
      <c r="C48" s="69" t="s">
        <v>181</v>
      </c>
      <c r="D48" s="61" t="s">
        <v>103</v>
      </c>
      <c r="E48" s="56" t="s">
        <v>33</v>
      </c>
      <c r="F48" s="70" t="s">
        <v>104</v>
      </c>
      <c r="G48" s="87">
        <v>27</v>
      </c>
      <c r="H48" s="76">
        <v>8</v>
      </c>
      <c r="I48" s="1">
        <v>6</v>
      </c>
      <c r="J48" s="1">
        <v>6</v>
      </c>
      <c r="K48" s="75">
        <v>7</v>
      </c>
      <c r="L48" s="76">
        <v>8</v>
      </c>
      <c r="M48" s="1">
        <v>6</v>
      </c>
      <c r="N48" s="1">
        <v>6</v>
      </c>
      <c r="O48" s="1"/>
      <c r="P48" s="30">
        <f t="shared" si="3"/>
        <v>1</v>
      </c>
      <c r="Q48" s="108">
        <f t="shared" si="3"/>
        <v>1</v>
      </c>
      <c r="R48" s="108">
        <f t="shared" si="3"/>
        <v>1</v>
      </c>
      <c r="S48" s="120"/>
      <c r="T48" s="35">
        <f t="shared" si="9"/>
        <v>0.51851851851851849</v>
      </c>
      <c r="U48" s="119">
        <f t="shared" si="10"/>
        <v>0.7407407407407407</v>
      </c>
      <c r="V48" s="120"/>
      <c r="W48" s="79" t="s">
        <v>143</v>
      </c>
      <c r="Z48" s="124"/>
      <c r="AA48" s="124"/>
    </row>
    <row r="49" spans="2:33" ht="87" customHeight="1" x14ac:dyDescent="0.25">
      <c r="B49" s="53" t="s">
        <v>12</v>
      </c>
      <c r="C49" s="69" t="s">
        <v>182</v>
      </c>
      <c r="D49" s="61" t="s">
        <v>105</v>
      </c>
      <c r="E49" s="56" t="s">
        <v>33</v>
      </c>
      <c r="F49" s="70" t="s">
        <v>106</v>
      </c>
      <c r="G49" s="87">
        <v>480</v>
      </c>
      <c r="H49" s="76">
        <v>120</v>
      </c>
      <c r="I49" s="1">
        <v>120</v>
      </c>
      <c r="J49" s="1">
        <v>120</v>
      </c>
      <c r="K49" s="75">
        <v>120</v>
      </c>
      <c r="L49" s="76">
        <v>27</v>
      </c>
      <c r="M49" s="1">
        <v>31</v>
      </c>
      <c r="N49" s="1">
        <v>31</v>
      </c>
      <c r="O49" s="1"/>
      <c r="P49" s="103">
        <f t="shared" ref="P49:R53" si="11">IFERROR((L49/H49),"100%")</f>
        <v>0.22500000000000001</v>
      </c>
      <c r="Q49" s="108">
        <f t="shared" si="11"/>
        <v>0.25833333333333336</v>
      </c>
      <c r="R49" s="108">
        <f t="shared" si="11"/>
        <v>0.25833333333333336</v>
      </c>
      <c r="S49" s="120"/>
      <c r="T49" s="35">
        <f t="shared" si="9"/>
        <v>0.12083333333333333</v>
      </c>
      <c r="U49" s="119">
        <f t="shared" si="10"/>
        <v>0.18541666666666667</v>
      </c>
      <c r="V49" s="120"/>
      <c r="W49" s="79" t="s">
        <v>190</v>
      </c>
      <c r="Z49" s="124"/>
      <c r="AA49" s="124"/>
    </row>
    <row r="50" spans="2:33" ht="135.75" customHeight="1" x14ac:dyDescent="0.25">
      <c r="B50" s="65" t="s">
        <v>107</v>
      </c>
      <c r="C50" s="66" t="s">
        <v>183</v>
      </c>
      <c r="D50" s="71" t="s">
        <v>108</v>
      </c>
      <c r="E50" s="67" t="s">
        <v>33</v>
      </c>
      <c r="F50" s="66" t="s">
        <v>109</v>
      </c>
      <c r="G50" s="87">
        <v>6468109767</v>
      </c>
      <c r="H50" s="76">
        <v>2295241767.0599999</v>
      </c>
      <c r="I50" s="1">
        <v>1465834849.9300001</v>
      </c>
      <c r="J50" s="1">
        <v>1389209590.3499999</v>
      </c>
      <c r="K50" s="75">
        <v>1317823559.6600001</v>
      </c>
      <c r="L50" s="76">
        <v>2621912959.5799999</v>
      </c>
      <c r="M50" s="1">
        <v>1694079793.45</v>
      </c>
      <c r="N50" s="1">
        <v>0</v>
      </c>
      <c r="O50" s="1"/>
      <c r="P50" s="30">
        <f t="shared" si="11"/>
        <v>1.1423253956111283</v>
      </c>
      <c r="Q50" s="108">
        <f t="shared" si="11"/>
        <v>1.1557098629022906</v>
      </c>
      <c r="R50" s="108">
        <f t="shared" si="11"/>
        <v>0</v>
      </c>
      <c r="S50" s="120"/>
      <c r="T50" s="35">
        <f t="shared" si="9"/>
        <v>0.66727265128523283</v>
      </c>
      <c r="U50" s="119">
        <f t="shared" si="10"/>
        <v>0.66727265128523283</v>
      </c>
      <c r="V50" s="120"/>
      <c r="W50" s="97" t="s">
        <v>223</v>
      </c>
      <c r="Y50" s="109"/>
      <c r="Z50" s="124"/>
      <c r="AA50" s="125"/>
      <c r="AB50" s="23"/>
      <c r="AC50" s="23"/>
      <c r="AD50" s="23"/>
      <c r="AE50" s="23"/>
      <c r="AF50" s="23"/>
      <c r="AG50" s="23"/>
    </row>
    <row r="51" spans="2:33" ht="129" customHeight="1" x14ac:dyDescent="0.25">
      <c r="B51" s="53" t="s">
        <v>12</v>
      </c>
      <c r="C51" s="69" t="s">
        <v>184</v>
      </c>
      <c r="D51" s="61" t="s">
        <v>110</v>
      </c>
      <c r="E51" s="56" t="s">
        <v>33</v>
      </c>
      <c r="F51" s="70" t="s">
        <v>111</v>
      </c>
      <c r="G51" s="87">
        <v>971094383</v>
      </c>
      <c r="H51" s="76">
        <v>690990970.95000005</v>
      </c>
      <c r="I51" s="1">
        <v>102497259.34</v>
      </c>
      <c r="J51" s="1">
        <v>82887535.840000004</v>
      </c>
      <c r="K51" s="75">
        <v>94718616.870000005</v>
      </c>
      <c r="L51" s="76">
        <v>786880223</v>
      </c>
      <c r="M51" s="1">
        <v>100541214</v>
      </c>
      <c r="N51" s="1">
        <v>0</v>
      </c>
      <c r="O51" s="1"/>
      <c r="P51" s="30">
        <f t="shared" si="11"/>
        <v>1.1387706295469648</v>
      </c>
      <c r="Q51" s="108">
        <f t="shared" si="11"/>
        <v>0.98091612056170707</v>
      </c>
      <c r="R51" s="108">
        <f t="shared" si="11"/>
        <v>0</v>
      </c>
      <c r="S51" s="120"/>
      <c r="T51" s="35">
        <f t="shared" si="9"/>
        <v>0.91383644322860835</v>
      </c>
      <c r="U51" s="119">
        <f t="shared" si="10"/>
        <v>0.91383644322860835</v>
      </c>
      <c r="V51" s="120"/>
      <c r="W51" s="79" t="s">
        <v>223</v>
      </c>
      <c r="Z51" s="149"/>
      <c r="AA51" s="124"/>
    </row>
    <row r="52" spans="2:33" ht="213" customHeight="1" x14ac:dyDescent="0.25">
      <c r="B52" s="53" t="s">
        <v>12</v>
      </c>
      <c r="C52" s="69" t="s">
        <v>185</v>
      </c>
      <c r="D52" s="61" t="s">
        <v>112</v>
      </c>
      <c r="E52" s="56" t="s">
        <v>33</v>
      </c>
      <c r="F52" s="70" t="s">
        <v>113</v>
      </c>
      <c r="G52" s="87">
        <v>19074</v>
      </c>
      <c r="H52" s="76">
        <v>10260</v>
      </c>
      <c r="I52" s="1">
        <v>6525</v>
      </c>
      <c r="J52" s="1">
        <v>1335</v>
      </c>
      <c r="K52" s="75">
        <v>954</v>
      </c>
      <c r="L52" s="76">
        <v>10909</v>
      </c>
      <c r="M52" s="1">
        <v>3835</v>
      </c>
      <c r="N52" s="1">
        <v>1649</v>
      </c>
      <c r="O52" s="1"/>
      <c r="P52" s="30">
        <f t="shared" ref="P52:P53" si="12">IFERROR((L52/H52),"100%")</f>
        <v>1.0632553606237818</v>
      </c>
      <c r="Q52" s="108">
        <f t="shared" si="11"/>
        <v>0.58773946360153262</v>
      </c>
      <c r="R52" s="108">
        <f t="shared" si="11"/>
        <v>1.2352059925093632</v>
      </c>
      <c r="S52" s="120"/>
      <c r="T52" s="35">
        <f t="shared" si="9"/>
        <v>0.77298940966761032</v>
      </c>
      <c r="U52" s="119">
        <f t="shared" si="10"/>
        <v>0.85944217259096156</v>
      </c>
      <c r="V52" s="120"/>
      <c r="W52" s="96" t="s">
        <v>215</v>
      </c>
      <c r="Z52" s="124"/>
      <c r="AA52" s="124"/>
    </row>
    <row r="53" spans="2:33" ht="197.25" customHeight="1" thickBot="1" x14ac:dyDescent="0.3">
      <c r="B53" s="57" t="s">
        <v>12</v>
      </c>
      <c r="C53" s="58" t="s">
        <v>186</v>
      </c>
      <c r="D53" s="59" t="s">
        <v>114</v>
      </c>
      <c r="E53" s="60" t="s">
        <v>33</v>
      </c>
      <c r="F53" s="74" t="s">
        <v>115</v>
      </c>
      <c r="G53" s="98">
        <v>4</v>
      </c>
      <c r="H53" s="77">
        <v>1</v>
      </c>
      <c r="I53" s="80">
        <v>1</v>
      </c>
      <c r="J53" s="80">
        <v>1</v>
      </c>
      <c r="K53" s="78">
        <v>1</v>
      </c>
      <c r="L53" s="90">
        <v>1</v>
      </c>
      <c r="M53" s="102">
        <v>1</v>
      </c>
      <c r="N53" s="102">
        <v>1</v>
      </c>
      <c r="O53" s="102"/>
      <c r="P53" s="107">
        <f t="shared" si="12"/>
        <v>1</v>
      </c>
      <c r="Q53" s="108">
        <f t="shared" si="11"/>
        <v>1</v>
      </c>
      <c r="R53" s="108">
        <f t="shared" si="11"/>
        <v>1</v>
      </c>
      <c r="S53" s="121"/>
      <c r="T53" s="35">
        <f t="shared" si="9"/>
        <v>0.5</v>
      </c>
      <c r="U53" s="119">
        <f t="shared" si="10"/>
        <v>0.75</v>
      </c>
      <c r="V53" s="121"/>
      <c r="W53" s="96" t="s">
        <v>129</v>
      </c>
      <c r="Z53" s="124"/>
      <c r="AA53" s="124"/>
    </row>
    <row r="54" spans="2:33" ht="32.25" customHeight="1" x14ac:dyDescent="0.25">
      <c r="C54" s="190"/>
      <c r="D54" s="190"/>
      <c r="E54" s="190"/>
      <c r="F54" s="190"/>
      <c r="G54" s="38"/>
      <c r="M54" s="81"/>
      <c r="N54" s="81"/>
      <c r="O54" s="84"/>
      <c r="P54" s="85">
        <f>AVERAGE(P17:P18,P20:P21,P23:P24,P26:P28,P30:P32,P34:P39,P41:P42,P44:P45,P47:P49,P51:P53)</f>
        <v>0.79797653506392285</v>
      </c>
      <c r="Q54" s="86">
        <f>AVERAGE(Q17:Q18,Q20:Q21,Q23:Q24,Q26:Q28,Q30:Q32,Q34:Q39,Q41:Q42,Q44:Q45,Q47:Q49,Q51:Q53)</f>
        <v>1.0335945617453404</v>
      </c>
      <c r="R54" s="86">
        <f>AVERAGE(R17:R18,R20:R21,R23:R24,R26:R28,R30:R32,R34:R39,R41:R42,R44:R45,R47:R49,R51:R53)</f>
        <v>0.94094886673007538</v>
      </c>
      <c r="S54" s="86"/>
      <c r="T54" s="86"/>
      <c r="U54" s="86"/>
      <c r="V54" s="86"/>
      <c r="W54" s="82"/>
    </row>
    <row r="55" spans="2:33" ht="15.75" customHeight="1" x14ac:dyDescent="0.25"/>
    <row r="56" spans="2:33" ht="15.75" customHeight="1" x14ac:dyDescent="0.25"/>
    <row r="57" spans="2:33" ht="15.75" customHeight="1" x14ac:dyDescent="0.25"/>
    <row r="58" spans="2:33" ht="15.75" customHeight="1" x14ac:dyDescent="0.25"/>
    <row r="59" spans="2:33" ht="15.75" customHeight="1" x14ac:dyDescent="0.25"/>
    <row r="60" spans="2:33" ht="15.75" customHeight="1" x14ac:dyDescent="0.25"/>
    <row r="61" spans="2:33" ht="15.75" customHeight="1" x14ac:dyDescent="0.25"/>
    <row r="62" spans="2:33" ht="15.75" customHeight="1" x14ac:dyDescent="0.25"/>
    <row r="63" spans="2:33" ht="3.75" customHeight="1" x14ac:dyDescent="0.25"/>
    <row r="64" spans="2:33" ht="15.75" hidden="1" customHeight="1" x14ac:dyDescent="0.25"/>
    <row r="65" spans="3:23" x14ac:dyDescent="0.25">
      <c r="F65" s="19"/>
      <c r="G65" s="19"/>
    </row>
    <row r="66" spans="3:23" ht="71.25" customHeight="1" x14ac:dyDescent="0.25">
      <c r="C66" s="185" t="s">
        <v>131</v>
      </c>
      <c r="D66" s="186"/>
      <c r="E66" s="186"/>
      <c r="F66" s="39"/>
      <c r="G66" s="39"/>
      <c r="L66" s="187" t="s">
        <v>13</v>
      </c>
      <c r="M66" s="188"/>
      <c r="N66" s="188"/>
      <c r="O66" s="188"/>
      <c r="P66" s="188"/>
      <c r="Q66" s="189"/>
      <c r="U66" s="185" t="s">
        <v>198</v>
      </c>
      <c r="V66" s="186"/>
      <c r="W66" s="186"/>
    </row>
    <row r="68" spans="3:23" ht="15.75" thickBot="1" x14ac:dyDescent="0.3"/>
    <row r="69" spans="3:23" ht="15.75" thickBot="1" x14ac:dyDescent="0.3">
      <c r="E69" s="173" t="s">
        <v>14</v>
      </c>
      <c r="F69" s="174"/>
      <c r="G69" s="174"/>
      <c r="H69" s="174"/>
      <c r="I69" s="174"/>
      <c r="J69" s="174"/>
      <c r="K69" s="174"/>
      <c r="L69" s="174"/>
      <c r="M69" s="174"/>
      <c r="N69" s="174"/>
      <c r="O69" s="174"/>
      <c r="P69" s="174"/>
      <c r="Q69" s="174"/>
      <c r="R69" s="174"/>
      <c r="S69" s="174"/>
      <c r="T69" s="174"/>
      <c r="U69" s="174"/>
      <c r="V69" s="174"/>
      <c r="W69" s="175"/>
    </row>
    <row r="70" spans="3:23" ht="15.75" thickBot="1" x14ac:dyDescent="0.3">
      <c r="E70" s="176" t="s">
        <v>15</v>
      </c>
      <c r="F70" s="176" t="s">
        <v>16</v>
      </c>
      <c r="G70" s="167" t="s">
        <v>17</v>
      </c>
      <c r="H70" s="168"/>
      <c r="I70" s="168"/>
      <c r="J70" s="169"/>
      <c r="K70" s="167" t="s">
        <v>18</v>
      </c>
      <c r="L70" s="168"/>
      <c r="M70" s="168"/>
      <c r="N70" s="169"/>
      <c r="O70" s="170" t="s">
        <v>19</v>
      </c>
      <c r="P70" s="171"/>
      <c r="Q70" s="171"/>
      <c r="R70" s="172"/>
      <c r="S70" s="170" t="s">
        <v>20</v>
      </c>
      <c r="T70" s="171"/>
      <c r="U70" s="171"/>
      <c r="V70" s="172"/>
      <c r="W70" s="178" t="s">
        <v>142</v>
      </c>
    </row>
    <row r="71" spans="3:23" ht="29.25" thickBot="1" x14ac:dyDescent="0.3">
      <c r="E71" s="177"/>
      <c r="F71" s="177"/>
      <c r="G71" s="2" t="s">
        <v>138</v>
      </c>
      <c r="H71" s="3" t="s">
        <v>139</v>
      </c>
      <c r="I71" s="4" t="s">
        <v>140</v>
      </c>
      <c r="J71" s="5" t="s">
        <v>141</v>
      </c>
      <c r="K71" s="2" t="s">
        <v>138</v>
      </c>
      <c r="L71" s="3" t="s">
        <v>139</v>
      </c>
      <c r="M71" s="4" t="s">
        <v>140</v>
      </c>
      <c r="N71" s="5" t="s">
        <v>141</v>
      </c>
      <c r="O71" s="2" t="s">
        <v>7</v>
      </c>
      <c r="P71" s="6" t="s">
        <v>8</v>
      </c>
      <c r="Q71" s="7" t="s">
        <v>9</v>
      </c>
      <c r="R71" s="8" t="s">
        <v>10</v>
      </c>
      <c r="S71" s="9" t="s">
        <v>7</v>
      </c>
      <c r="T71" s="10" t="s">
        <v>8</v>
      </c>
      <c r="U71" s="7" t="s">
        <v>9</v>
      </c>
      <c r="V71" s="10" t="s">
        <v>10</v>
      </c>
      <c r="W71" s="179"/>
    </row>
    <row r="72" spans="3:23" ht="15.75" thickBot="1" x14ac:dyDescent="0.3">
      <c r="E72" s="157"/>
      <c r="F72" s="158"/>
      <c r="G72" s="31"/>
      <c r="H72" s="32"/>
      <c r="I72" s="32"/>
      <c r="J72" s="33"/>
      <c r="K72" s="31"/>
      <c r="L72" s="32"/>
      <c r="M72" s="32"/>
      <c r="N72" s="34"/>
      <c r="O72" s="115" t="str">
        <f t="shared" ref="O72:R72" si="13">IFERROR((K72/G72),"100%")</f>
        <v>100%</v>
      </c>
      <c r="P72" s="108" t="str">
        <f t="shared" si="13"/>
        <v>100%</v>
      </c>
      <c r="Q72" s="108" t="str">
        <f t="shared" si="13"/>
        <v>100%</v>
      </c>
      <c r="R72" s="20" t="str">
        <f t="shared" si="13"/>
        <v>100%</v>
      </c>
      <c r="S72" s="118" t="str">
        <f>IFERROR(((K72)/(G72)),"100%")</f>
        <v>100%</v>
      </c>
      <c r="T72" s="117" t="str">
        <f>IFERROR(((L72+M72)/(H72+I72)),"100%")</f>
        <v>100%</v>
      </c>
      <c r="U72" s="108" t="str">
        <f>IFERROR(((L72+M72+N72)/(H72+I72+J72)),"100%")</f>
        <v>100%</v>
      </c>
      <c r="V72" s="20" t="str">
        <f>IFERROR(((L72+M72+N72+O72)/(H72+I72+J72+K72)),"100%")</f>
        <v>100%</v>
      </c>
      <c r="W72" s="37"/>
    </row>
    <row r="73" spans="3:23" x14ac:dyDescent="0.25">
      <c r="E73" s="100" t="s">
        <v>117</v>
      </c>
      <c r="F73" s="11">
        <f t="shared" ref="F73:F82" si="14">SUM(G73:J73)</f>
        <v>58711566</v>
      </c>
      <c r="G73" s="141">
        <v>12945234</v>
      </c>
      <c r="H73" s="141">
        <v>16357377</v>
      </c>
      <c r="I73" s="141">
        <v>15936230</v>
      </c>
      <c r="J73" s="142">
        <v>13472725</v>
      </c>
      <c r="K73" s="151">
        <v>10957377.01</v>
      </c>
      <c r="L73" s="26"/>
      <c r="M73" s="26"/>
      <c r="N73" s="27"/>
      <c r="O73" s="114">
        <f t="shared" ref="O73:O82" si="15">IFERROR(K73/G73,"100"%)</f>
        <v>0.8464410152802182</v>
      </c>
      <c r="P73" s="116"/>
      <c r="Q73" s="116"/>
      <c r="R73" s="25"/>
      <c r="S73" s="44">
        <f>IFERROR(K73/F73,"100%")</f>
        <v>0.18663063782015285</v>
      </c>
      <c r="T73" s="116"/>
      <c r="U73" s="116"/>
      <c r="V73" s="25"/>
      <c r="W73" s="14"/>
    </row>
    <row r="74" spans="3:23" ht="30" x14ac:dyDescent="0.25">
      <c r="E74" s="101" t="s">
        <v>118</v>
      </c>
      <c r="F74" s="91">
        <f t="shared" si="14"/>
        <v>32621287</v>
      </c>
      <c r="G74" s="143">
        <v>10584397</v>
      </c>
      <c r="H74" s="144">
        <v>6710138</v>
      </c>
      <c r="I74" s="144">
        <v>6584315</v>
      </c>
      <c r="J74" s="145">
        <v>8742437</v>
      </c>
      <c r="K74" s="153">
        <v>6457978.9699999997</v>
      </c>
      <c r="L74" s="92"/>
      <c r="M74" s="92"/>
      <c r="N74" s="93"/>
      <c r="O74" s="20">
        <f t="shared" si="15"/>
        <v>0.61014141570842439</v>
      </c>
      <c r="P74" s="111"/>
      <c r="Q74" s="111"/>
      <c r="R74" s="110"/>
      <c r="S74" s="22">
        <f t="shared" ref="S74:S82" si="16">IFERROR(K74/F74,"100%")</f>
        <v>0.19796824601064941</v>
      </c>
      <c r="T74" s="111"/>
      <c r="U74" s="111"/>
      <c r="V74" s="94"/>
      <c r="W74" s="95"/>
    </row>
    <row r="75" spans="3:23" ht="45" x14ac:dyDescent="0.25">
      <c r="E75" s="101" t="s">
        <v>119</v>
      </c>
      <c r="F75" s="91">
        <f t="shared" si="14"/>
        <v>19356757</v>
      </c>
      <c r="G75" s="143">
        <v>4473972</v>
      </c>
      <c r="H75" s="144">
        <v>4446429</v>
      </c>
      <c r="I75" s="144">
        <v>4505767</v>
      </c>
      <c r="J75" s="145">
        <v>5930589</v>
      </c>
      <c r="K75" s="153">
        <v>4767559.8099999996</v>
      </c>
      <c r="L75" s="92"/>
      <c r="M75" s="92"/>
      <c r="N75" s="93"/>
      <c r="O75" s="20">
        <f t="shared" si="15"/>
        <v>1.0656212890916616</v>
      </c>
      <c r="P75" s="111"/>
      <c r="Q75" s="111"/>
      <c r="R75" s="94"/>
      <c r="S75" s="22">
        <f t="shared" si="16"/>
        <v>0.2462995123614973</v>
      </c>
      <c r="T75" s="111"/>
      <c r="U75" s="111"/>
      <c r="V75" s="94"/>
      <c r="W75" s="95"/>
    </row>
    <row r="76" spans="3:23" ht="30" x14ac:dyDescent="0.25">
      <c r="E76" s="101" t="s">
        <v>120</v>
      </c>
      <c r="F76" s="91">
        <f t="shared" si="14"/>
        <v>56196495</v>
      </c>
      <c r="G76" s="143">
        <v>15981477</v>
      </c>
      <c r="H76" s="144">
        <v>31547192</v>
      </c>
      <c r="I76" s="144">
        <v>3759332</v>
      </c>
      <c r="J76" s="145">
        <v>4908494</v>
      </c>
      <c r="K76" s="153">
        <v>9420502.4000000004</v>
      </c>
      <c r="L76" s="92"/>
      <c r="M76" s="92"/>
      <c r="N76" s="93"/>
      <c r="O76" s="20">
        <f t="shared" si="15"/>
        <v>0.58946381489020072</v>
      </c>
      <c r="P76" s="111"/>
      <c r="Q76" s="111"/>
      <c r="R76" s="94"/>
      <c r="S76" s="22">
        <f t="shared" si="16"/>
        <v>0.16763505268433557</v>
      </c>
      <c r="T76" s="111"/>
      <c r="U76" s="111"/>
      <c r="V76" s="94"/>
      <c r="W76" s="95"/>
    </row>
    <row r="77" spans="3:23" x14ac:dyDescent="0.25">
      <c r="E77" s="101" t="s">
        <v>121</v>
      </c>
      <c r="F77" s="91">
        <f t="shared" si="14"/>
        <v>273525324</v>
      </c>
      <c r="G77" s="143">
        <v>46284503</v>
      </c>
      <c r="H77" s="144">
        <v>52756694</v>
      </c>
      <c r="I77" s="144">
        <v>75933874</v>
      </c>
      <c r="J77" s="145">
        <v>98550253</v>
      </c>
      <c r="K77" s="153">
        <v>32139325.940000001</v>
      </c>
      <c r="L77" s="92"/>
      <c r="M77" s="92"/>
      <c r="N77" s="93"/>
      <c r="O77" s="20">
        <f t="shared" si="15"/>
        <v>0.69438632494336172</v>
      </c>
      <c r="P77" s="111"/>
      <c r="Q77" s="111"/>
      <c r="R77" s="94"/>
      <c r="S77" s="22">
        <f t="shared" si="16"/>
        <v>0.1175003669495699</v>
      </c>
      <c r="T77" s="111"/>
      <c r="U77" s="111"/>
      <c r="V77" s="94"/>
      <c r="W77" s="95"/>
    </row>
    <row r="78" spans="3:23" x14ac:dyDescent="0.25">
      <c r="E78" s="101" t="s">
        <v>122</v>
      </c>
      <c r="F78" s="91">
        <f t="shared" si="14"/>
        <v>175624916</v>
      </c>
      <c r="G78" s="143">
        <v>99248763</v>
      </c>
      <c r="H78" s="144">
        <v>24084078</v>
      </c>
      <c r="I78" s="144">
        <v>28923478</v>
      </c>
      <c r="J78" s="145">
        <v>23368597</v>
      </c>
      <c r="K78" s="153">
        <v>37582498.939999998</v>
      </c>
      <c r="L78" s="92"/>
      <c r="M78" s="92"/>
      <c r="N78" s="93"/>
      <c r="O78" s="20">
        <f t="shared" si="15"/>
        <v>0.37866969626613883</v>
      </c>
      <c r="P78" s="111"/>
      <c r="Q78" s="111"/>
      <c r="R78" s="94"/>
      <c r="S78" s="22">
        <f t="shared" si="16"/>
        <v>0.21399297887778063</v>
      </c>
      <c r="T78" s="111"/>
      <c r="U78" s="111"/>
      <c r="V78" s="94"/>
      <c r="W78" s="95"/>
    </row>
    <row r="79" spans="3:23" ht="30" x14ac:dyDescent="0.25">
      <c r="E79" s="101" t="s">
        <v>123</v>
      </c>
      <c r="F79" s="91">
        <f t="shared" si="14"/>
        <v>16321210</v>
      </c>
      <c r="G79" s="143">
        <v>3712288</v>
      </c>
      <c r="H79" s="144">
        <v>3717988</v>
      </c>
      <c r="I79" s="144">
        <v>3921344</v>
      </c>
      <c r="J79" s="145">
        <v>4969590</v>
      </c>
      <c r="K79" s="153">
        <v>3714003.09</v>
      </c>
      <c r="L79" s="92"/>
      <c r="M79" s="92"/>
      <c r="N79" s="93"/>
      <c r="O79" s="20">
        <f t="shared" si="15"/>
        <v>1.0004620034867984</v>
      </c>
      <c r="P79" s="111"/>
      <c r="Q79" s="111"/>
      <c r="R79" s="94"/>
      <c r="S79" s="22">
        <f t="shared" si="16"/>
        <v>0.22755684719454011</v>
      </c>
      <c r="T79" s="111"/>
      <c r="U79" s="111"/>
      <c r="V79" s="94"/>
      <c r="W79" s="95"/>
    </row>
    <row r="80" spans="3:23" ht="45" x14ac:dyDescent="0.25">
      <c r="E80" s="101" t="s">
        <v>124</v>
      </c>
      <c r="F80" s="91">
        <f t="shared" si="14"/>
        <v>29811397</v>
      </c>
      <c r="G80" s="143">
        <v>18258716</v>
      </c>
      <c r="H80" s="144">
        <v>3438089</v>
      </c>
      <c r="I80" s="144">
        <v>3394105</v>
      </c>
      <c r="J80" s="145">
        <v>4720487</v>
      </c>
      <c r="K80" s="153">
        <v>3728755.88</v>
      </c>
      <c r="L80" s="92"/>
      <c r="M80" s="92"/>
      <c r="N80" s="93"/>
      <c r="O80" s="20">
        <f t="shared" si="15"/>
        <v>0.20421785847372836</v>
      </c>
      <c r="P80" s="111"/>
      <c r="Q80" s="111"/>
      <c r="R80" s="94"/>
      <c r="S80" s="22">
        <f t="shared" si="16"/>
        <v>0.12507820012594512</v>
      </c>
      <c r="T80" s="111"/>
      <c r="U80" s="111"/>
      <c r="V80" s="94"/>
      <c r="W80" s="95"/>
    </row>
    <row r="81" spans="5:23" ht="22.5" customHeight="1" x14ac:dyDescent="0.25">
      <c r="E81" s="101" t="s">
        <v>125</v>
      </c>
      <c r="F81" s="91">
        <f t="shared" si="14"/>
        <v>14652751</v>
      </c>
      <c r="G81" s="143">
        <v>3292482.6</v>
      </c>
      <c r="H81" s="144">
        <v>3436178.6</v>
      </c>
      <c r="I81" s="144">
        <v>3298614.2</v>
      </c>
      <c r="J81" s="145">
        <v>4625475.5999999996</v>
      </c>
      <c r="K81" s="153">
        <v>3651082.62</v>
      </c>
      <c r="L81" s="92"/>
      <c r="M81" s="92"/>
      <c r="N81" s="93"/>
      <c r="O81" s="20">
        <f t="shared" si="15"/>
        <v>1.1089147805974737</v>
      </c>
      <c r="P81" s="111"/>
      <c r="Q81" s="111"/>
      <c r="R81" s="94"/>
      <c r="S81" s="22">
        <f t="shared" si="16"/>
        <v>0.24917386639546391</v>
      </c>
      <c r="T81" s="111"/>
      <c r="U81" s="111"/>
      <c r="V81" s="94"/>
      <c r="W81" s="95"/>
    </row>
    <row r="82" spans="5:23" ht="36" customHeight="1" thickBot="1" x14ac:dyDescent="0.3">
      <c r="E82" s="106" t="s">
        <v>130</v>
      </c>
      <c r="F82" s="13">
        <f t="shared" si="14"/>
        <v>156079751</v>
      </c>
      <c r="G82" s="146">
        <v>103820434</v>
      </c>
      <c r="H82" s="147">
        <v>15338123</v>
      </c>
      <c r="I82" s="147">
        <v>16478437</v>
      </c>
      <c r="J82" s="148">
        <v>20442757</v>
      </c>
      <c r="K82" s="152">
        <v>118092111.72</v>
      </c>
      <c r="L82" s="28"/>
      <c r="M82" s="28"/>
      <c r="N82" s="29"/>
      <c r="O82" s="105">
        <f t="shared" si="15"/>
        <v>1.1374650169541769</v>
      </c>
      <c r="P82" s="112"/>
      <c r="Q82" s="112"/>
      <c r="R82" s="21"/>
      <c r="S82" s="107">
        <f t="shared" si="16"/>
        <v>0.75661391668929556</v>
      </c>
      <c r="T82" s="113"/>
      <c r="U82" s="113"/>
      <c r="V82" s="21"/>
      <c r="W82" s="15"/>
    </row>
    <row r="83" spans="5:23" x14ac:dyDescent="0.25">
      <c r="O83" s="81"/>
      <c r="P83" s="81"/>
      <c r="Q83" s="81"/>
    </row>
    <row r="89" spans="5:23" x14ac:dyDescent="0.25">
      <c r="O89" s="149"/>
      <c r="P89" s="150"/>
      <c r="Q89" s="150"/>
      <c r="R89" s="150"/>
    </row>
    <row r="90" spans="5:23" x14ac:dyDescent="0.25">
      <c r="Q90" s="150"/>
    </row>
  </sheetData>
  <mergeCells count="27">
    <mergeCell ref="P11:S11"/>
    <mergeCell ref="T11:V11"/>
    <mergeCell ref="B11:B12"/>
    <mergeCell ref="C11:C12"/>
    <mergeCell ref="D11:F11"/>
    <mergeCell ref="G11:K11"/>
    <mergeCell ref="C66:E66"/>
    <mergeCell ref="L66:Q66"/>
    <mergeCell ref="U66:W66"/>
    <mergeCell ref="C54:F54"/>
    <mergeCell ref="B14:F14"/>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s>
  <conditionalFormatting sqref="G72:J82">
    <cfRule type="containsBlanks" dxfId="101" priority="395">
      <formula>LEN(TRIM(G72))=0</formula>
    </cfRule>
  </conditionalFormatting>
  <conditionalFormatting sqref="H13:K53">
    <cfRule type="containsBlanks" dxfId="100" priority="405">
      <formula>LEN(TRIM(H13))=0</formula>
    </cfRule>
  </conditionalFormatting>
  <conditionalFormatting sqref="K72:N82">
    <cfRule type="containsBlanks" dxfId="99" priority="396">
      <formula>LEN(TRIM(K72))=0</formula>
    </cfRule>
  </conditionalFormatting>
  <conditionalFormatting sqref="L17:O53">
    <cfRule type="containsBlanks" dxfId="98" priority="58">
      <formula>LEN(TRIM(L17))=0</formula>
    </cfRule>
  </conditionalFormatting>
  <conditionalFormatting sqref="L13:P16">
    <cfRule type="containsBlanks" dxfId="97" priority="153">
      <formula>LEN(TRIM(L13))=0</formula>
    </cfRule>
  </conditionalFormatting>
  <conditionalFormatting sqref="O73:P82">
    <cfRule type="cellIs" dxfId="96" priority="244" stopIfTrue="1" operator="between">
      <formula>0.7</formula>
      <formula>1.2</formula>
    </cfRule>
    <cfRule type="cellIs" dxfId="95" priority="243" stopIfTrue="1" operator="between">
      <formula>0.5</formula>
      <formula>0.7</formula>
    </cfRule>
    <cfRule type="cellIs" dxfId="94" priority="242" stopIfTrue="1" operator="lessThan">
      <formula>0.5</formula>
    </cfRule>
    <cfRule type="cellIs" dxfId="93" priority="241" stopIfTrue="1" operator="equal">
      <formula>"100%"</formula>
    </cfRule>
    <cfRule type="containsBlanks" dxfId="92" priority="246" stopIfTrue="1">
      <formula>LEN(TRIM(O73))=0</formula>
    </cfRule>
    <cfRule type="cellIs" dxfId="91" priority="245" stopIfTrue="1" operator="greaterThanOrEqual">
      <formula>1.2</formula>
    </cfRule>
  </conditionalFormatting>
  <conditionalFormatting sqref="O72:V72">
    <cfRule type="cellIs" dxfId="90" priority="386" stopIfTrue="1" operator="between">
      <formula>0.7</formula>
      <formula>1.2</formula>
    </cfRule>
    <cfRule type="cellIs" dxfId="89" priority="385" stopIfTrue="1" operator="between">
      <formula>0.5</formula>
      <formula>0.7</formula>
    </cfRule>
    <cfRule type="cellIs" dxfId="88" priority="384" stopIfTrue="1" operator="lessThan">
      <formula>0.5</formula>
    </cfRule>
    <cfRule type="cellIs" dxfId="87" priority="383" stopIfTrue="1" operator="equal">
      <formula>"100%"</formula>
    </cfRule>
    <cfRule type="cellIs" dxfId="86" priority="387" stopIfTrue="1" operator="greaterThanOrEqual">
      <formula>1.2</formula>
    </cfRule>
    <cfRule type="containsBlanks" dxfId="85" priority="388" stopIfTrue="1">
      <formula>LEN(TRIM(O72))=0</formula>
    </cfRule>
  </conditionalFormatting>
  <conditionalFormatting sqref="P13:P48 P50:P53">
    <cfRule type="containsBlanks" dxfId="84" priority="356" stopIfTrue="1">
      <formula>LEN(TRIM(P13))=0</formula>
    </cfRule>
    <cfRule type="cellIs" dxfId="83" priority="355" stopIfTrue="1" operator="greaterThanOrEqual">
      <formula>1.2</formula>
    </cfRule>
    <cfRule type="cellIs" dxfId="82" priority="351" stopIfTrue="1" operator="equal">
      <formula>"100%"</formula>
    </cfRule>
    <cfRule type="cellIs" dxfId="81" priority="353" stopIfTrue="1" operator="between">
      <formula>0.5</formula>
      <formula>0.7</formula>
    </cfRule>
    <cfRule type="cellIs" dxfId="80" priority="354" stopIfTrue="1" operator="between">
      <formula>0.7</formula>
      <formula>1.2</formula>
    </cfRule>
    <cfRule type="cellIs" dxfId="79" priority="352" stopIfTrue="1" operator="lessThan">
      <formula>0.5</formula>
    </cfRule>
  </conditionalFormatting>
  <conditionalFormatting sqref="P49">
    <cfRule type="cellIs" dxfId="78" priority="247" operator="between">
      <formula>0</formula>
      <formula>1</formula>
    </cfRule>
    <cfRule type="cellIs" dxfId="77" priority="248" operator="between">
      <formula>1.01</formula>
      <formula>1.3</formula>
    </cfRule>
    <cfRule type="cellIs" dxfId="76" priority="249" operator="greaterThan">
      <formula>1.3</formula>
    </cfRule>
    <cfRule type="containsBlanks" dxfId="75" priority="250">
      <formula>LEN(TRIM(P49))=0</formula>
    </cfRule>
  </conditionalFormatting>
  <conditionalFormatting sqref="P73:R82">
    <cfRule type="containsBlanks" dxfId="74" priority="94">
      <formula>LEN(TRIM(P73))=0</formula>
    </cfRule>
  </conditionalFormatting>
  <conditionalFormatting sqref="Q73 Q75:Q82">
    <cfRule type="cellIs" dxfId="73" priority="103" stopIfTrue="1" operator="lessThan">
      <formula>0.5</formula>
    </cfRule>
    <cfRule type="cellIs" dxfId="72" priority="104" stopIfTrue="1" operator="between">
      <formula>0.5</formula>
      <formula>0.7</formula>
    </cfRule>
    <cfRule type="cellIs" dxfId="71" priority="105" stopIfTrue="1" operator="between">
      <formula>0.7</formula>
      <formula>1.2</formula>
    </cfRule>
    <cfRule type="cellIs" dxfId="70" priority="106" stopIfTrue="1" operator="greaterThanOrEqual">
      <formula>1.2</formula>
    </cfRule>
    <cfRule type="containsBlanks" dxfId="69" priority="107" stopIfTrue="1">
      <formula>LEN(TRIM(Q73))=0</formula>
    </cfRule>
    <cfRule type="cellIs" dxfId="68" priority="102" stopIfTrue="1" operator="equal">
      <formula>"100%"</formula>
    </cfRule>
  </conditionalFormatting>
  <conditionalFormatting sqref="Q14:S14 S73:S82">
    <cfRule type="containsBlanks" dxfId="67" priority="504" stopIfTrue="1">
      <formula>LEN(TRIM(Q14))=0</formula>
    </cfRule>
    <cfRule type="cellIs" dxfId="66" priority="499" stopIfTrue="1" operator="equal">
      <formula>"100%"</formula>
    </cfRule>
    <cfRule type="cellIs" dxfId="65" priority="500" stopIfTrue="1" operator="lessThan">
      <formula>0.5</formula>
    </cfRule>
    <cfRule type="cellIs" dxfId="64" priority="501" stopIfTrue="1" operator="between">
      <formula>0.5</formula>
      <formula>0.7</formula>
    </cfRule>
    <cfRule type="cellIs" dxfId="63" priority="502" stopIfTrue="1" operator="between">
      <formula>0.7</formula>
      <formula>1.2</formula>
    </cfRule>
    <cfRule type="cellIs" dxfId="62" priority="503" stopIfTrue="1" operator="greaterThanOrEqual">
      <formula>1.2</formula>
    </cfRule>
  </conditionalFormatting>
  <conditionalFormatting sqref="U13:V13 Q13:S13">
    <cfRule type="cellIs" dxfId="61" priority="53" stopIfTrue="1" operator="lessThanOrEqual">
      <formula>0.5</formula>
    </cfRule>
    <cfRule type="cellIs" dxfId="60" priority="52" operator="between">
      <formula>0.5</formula>
      <formula>0.7</formula>
    </cfRule>
    <cfRule type="cellIs" dxfId="59" priority="51" stopIfTrue="1" operator="greaterThanOrEqual">
      <formula>0.7</formula>
    </cfRule>
    <cfRule type="containsText" dxfId="58" priority="50" operator="containsText" text="NO DISPONIBLE">
      <formula>NOT(ISERROR(SEARCH("NO DISPONIBLE",Q13)))</formula>
    </cfRule>
  </conditionalFormatting>
  <conditionalFormatting sqref="S72:V72">
    <cfRule type="containsBlanks" dxfId="57" priority="382">
      <formula>LEN(TRIM(S72))=0</formula>
    </cfRule>
  </conditionalFormatting>
  <conditionalFormatting sqref="T14:V53">
    <cfRule type="containsBlanks" dxfId="56" priority="65" stopIfTrue="1">
      <formula>LEN(TRIM(T14))=0</formula>
    </cfRule>
    <cfRule type="cellIs" dxfId="55" priority="63" stopIfTrue="1" operator="between">
      <formula>0.7</formula>
      <formula>1.2</formula>
    </cfRule>
    <cfRule type="cellIs" dxfId="54" priority="64" stopIfTrue="1" operator="greaterThanOrEqual">
      <formula>1.2</formula>
    </cfRule>
    <cfRule type="cellIs" dxfId="53" priority="62" stopIfTrue="1" operator="between">
      <formula>0.5</formula>
      <formula>0.7</formula>
    </cfRule>
    <cfRule type="cellIs" dxfId="52" priority="61" stopIfTrue="1" operator="lessThan">
      <formula>0.5</formula>
    </cfRule>
    <cfRule type="cellIs" dxfId="51" priority="60" stopIfTrue="1" operator="equal">
      <formula>"100%"</formula>
    </cfRule>
    <cfRule type="containsBlanks" dxfId="50" priority="59">
      <formula>LEN(TRIM(T14))=0</formula>
    </cfRule>
  </conditionalFormatting>
  <conditionalFormatting sqref="T73:V82">
    <cfRule type="containsBlanks" dxfId="49" priority="93">
      <formula>LEN(TRIM(T73))=0</formula>
    </cfRule>
  </conditionalFormatting>
  <conditionalFormatting sqref="Q15:Q53">
    <cfRule type="cellIs" dxfId="48" priority="44" stopIfTrue="1" operator="equal">
      <formula>"100%"</formula>
    </cfRule>
    <cfRule type="cellIs" dxfId="47" priority="45" stopIfTrue="1" operator="lessThan">
      <formula>0.5</formula>
    </cfRule>
    <cfRule type="cellIs" dxfId="46" priority="46" stopIfTrue="1" operator="between">
      <formula>0.5</formula>
      <formula>0.7</formula>
    </cfRule>
    <cfRule type="cellIs" dxfId="45" priority="47" stopIfTrue="1" operator="between">
      <formula>0.7</formula>
      <formula>1.2</formula>
    </cfRule>
    <cfRule type="cellIs" dxfId="44" priority="48" stopIfTrue="1" operator="greaterThanOrEqual">
      <formula>1.2</formula>
    </cfRule>
    <cfRule type="containsBlanks" dxfId="43" priority="49" stopIfTrue="1">
      <formula>LEN(TRIM(Q15))=0</formula>
    </cfRule>
  </conditionalFormatting>
  <conditionalFormatting sqref="T13">
    <cfRule type="containsBlanks" dxfId="42" priority="37">
      <formula>LEN(TRIM(T13))=0</formula>
    </cfRule>
    <cfRule type="cellIs" dxfId="41" priority="38" stopIfTrue="1" operator="equal">
      <formula>"100%"</formula>
    </cfRule>
    <cfRule type="cellIs" dxfId="40" priority="39" stopIfTrue="1" operator="lessThan">
      <formula>0.5</formula>
    </cfRule>
    <cfRule type="cellIs" dxfId="39" priority="40" stopIfTrue="1" operator="between">
      <formula>0.5</formula>
      <formula>0.7</formula>
    </cfRule>
    <cfRule type="cellIs" dxfId="38" priority="41" stopIfTrue="1" operator="between">
      <formula>0.7</formula>
      <formula>1.2</formula>
    </cfRule>
    <cfRule type="cellIs" dxfId="37" priority="42" stopIfTrue="1" operator="greaterThanOrEqual">
      <formula>1.2</formula>
    </cfRule>
    <cfRule type="containsBlanks" dxfId="36" priority="43" stopIfTrue="1">
      <formula>LEN(TRIM(T13))=0</formula>
    </cfRule>
  </conditionalFormatting>
  <conditionalFormatting sqref="R17:R21">
    <cfRule type="cellIs" dxfId="35" priority="31" stopIfTrue="1" operator="equal">
      <formula>"100%"</formula>
    </cfRule>
    <cfRule type="cellIs" dxfId="34" priority="32" stopIfTrue="1" operator="lessThan">
      <formula>0.5</formula>
    </cfRule>
    <cfRule type="cellIs" dxfId="33" priority="33" stopIfTrue="1" operator="between">
      <formula>0.5</formula>
      <formula>0.7</formula>
    </cfRule>
    <cfRule type="cellIs" dxfId="32" priority="34" stopIfTrue="1" operator="between">
      <formula>0.7</formula>
      <formula>1.2</formula>
    </cfRule>
    <cfRule type="cellIs" dxfId="31" priority="35" stopIfTrue="1" operator="greaterThanOrEqual">
      <formula>1.2</formula>
    </cfRule>
    <cfRule type="containsBlanks" dxfId="30" priority="36" stopIfTrue="1">
      <formula>LEN(TRIM(R17))=0</formula>
    </cfRule>
  </conditionalFormatting>
  <conditionalFormatting sqref="R40:R45">
    <cfRule type="cellIs" dxfId="29" priority="25" stopIfTrue="1" operator="equal">
      <formula>"100%"</formula>
    </cfRule>
    <cfRule type="cellIs" dxfId="28" priority="26" stopIfTrue="1" operator="lessThan">
      <formula>0.5</formula>
    </cfRule>
    <cfRule type="cellIs" dxfId="27" priority="27" stopIfTrue="1" operator="between">
      <formula>0.5</formula>
      <formula>0.7</formula>
    </cfRule>
    <cfRule type="cellIs" dxfId="26" priority="28" stopIfTrue="1" operator="between">
      <formula>0.7</formula>
      <formula>1.2</formula>
    </cfRule>
    <cfRule type="cellIs" dxfId="25" priority="29" stopIfTrue="1" operator="greaterThanOrEqual">
      <formula>1.2</formula>
    </cfRule>
    <cfRule type="containsBlanks" dxfId="24" priority="30" stopIfTrue="1">
      <formula>LEN(TRIM(R40))=0</formula>
    </cfRule>
  </conditionalFormatting>
  <conditionalFormatting sqref="R22:R39">
    <cfRule type="cellIs" dxfId="23" priority="19" stopIfTrue="1" operator="equal">
      <formula>"100%"</formula>
    </cfRule>
    <cfRule type="cellIs" dxfId="22" priority="20" stopIfTrue="1" operator="lessThan">
      <formula>0.5</formula>
    </cfRule>
    <cfRule type="cellIs" dxfId="21" priority="21" stopIfTrue="1" operator="between">
      <formula>0.5</formula>
      <formula>0.7</formula>
    </cfRule>
    <cfRule type="cellIs" dxfId="20" priority="22" stopIfTrue="1" operator="between">
      <formula>0.7</formula>
      <formula>1.2</formula>
    </cfRule>
    <cfRule type="cellIs" dxfId="19" priority="23" stopIfTrue="1" operator="greaterThanOrEqual">
      <formula>1.2</formula>
    </cfRule>
    <cfRule type="containsBlanks" dxfId="18" priority="24" stopIfTrue="1">
      <formula>LEN(TRIM(R22))=0</formula>
    </cfRule>
  </conditionalFormatting>
  <conditionalFormatting sqref="R49:R53">
    <cfRule type="cellIs" dxfId="17" priority="13" stopIfTrue="1" operator="equal">
      <formula>"100%"</formula>
    </cfRule>
    <cfRule type="cellIs" dxfId="16" priority="14" stopIfTrue="1" operator="lessThan">
      <formula>0.5</formula>
    </cfRule>
    <cfRule type="cellIs" dxfId="15" priority="15" stopIfTrue="1" operator="between">
      <formula>0.5</formula>
      <formula>0.7</formula>
    </cfRule>
    <cfRule type="cellIs" dxfId="14" priority="16" stopIfTrue="1" operator="between">
      <formula>0.7</formula>
      <formula>1.2</formula>
    </cfRule>
    <cfRule type="cellIs" dxfId="13" priority="17" stopIfTrue="1" operator="greaterThanOrEqual">
      <formula>1.2</formula>
    </cfRule>
    <cfRule type="containsBlanks" dxfId="12" priority="18" stopIfTrue="1">
      <formula>LEN(TRIM(R49))=0</formula>
    </cfRule>
  </conditionalFormatting>
  <conditionalFormatting sqref="R46:R48">
    <cfRule type="cellIs" dxfId="11" priority="7" stopIfTrue="1" operator="equal">
      <formula>"100%"</formula>
    </cfRule>
    <cfRule type="cellIs" dxfId="10" priority="8" stopIfTrue="1" operator="lessThan">
      <formula>0.5</formula>
    </cfRule>
    <cfRule type="cellIs" dxfId="9" priority="9" stopIfTrue="1" operator="between">
      <formula>0.5</formula>
      <formula>0.7</formula>
    </cfRule>
    <cfRule type="cellIs" dxfId="8" priority="10" stopIfTrue="1" operator="between">
      <formula>0.7</formula>
      <formula>1.2</formula>
    </cfRule>
    <cfRule type="cellIs" dxfId="7" priority="11" stopIfTrue="1" operator="greaterThanOrEqual">
      <formula>1.2</formula>
    </cfRule>
    <cfRule type="containsBlanks" dxfId="6" priority="12" stopIfTrue="1">
      <formula>LEN(TRIM(R46))=0</formula>
    </cfRule>
  </conditionalFormatting>
  <conditionalFormatting sqref="R15:R16">
    <cfRule type="cellIs" dxfId="5" priority="1" stopIfTrue="1" operator="equal">
      <formula>"100%"</formula>
    </cfRule>
    <cfRule type="cellIs" dxfId="4" priority="2" stopIfTrue="1" operator="lessThan">
      <formula>0.5</formula>
    </cfRule>
    <cfRule type="cellIs" dxfId="3" priority="3" stopIfTrue="1" operator="between">
      <formula>0.5</formula>
      <formula>0.7</formula>
    </cfRule>
    <cfRule type="cellIs" dxfId="2" priority="4" stopIfTrue="1" operator="between">
      <formula>0.7</formula>
      <formula>1.2</formula>
    </cfRule>
    <cfRule type="cellIs" dxfId="1" priority="5" stopIfTrue="1" operator="greaterThanOrEqual">
      <formula>1.2</formula>
    </cfRule>
    <cfRule type="containsBlanks" dxfId="0" priority="6" stopIfTrue="1">
      <formula>LEN(TRIM(R15))=0</formula>
    </cfRule>
  </conditionalFormatting>
  <pageMargins left="0.70866141732283472" right="0.70866141732283472" top="0.74803149606299213" bottom="0.74803149606299213" header="0.31496062992125984" footer="0.31496062992125984"/>
  <pageSetup paperSize="17" scale="38" orientation="landscape" r:id="rId1"/>
  <rowBreaks count="3" manualBreakCount="3">
    <brk id="24" min="1" max="22" man="1"/>
    <brk id="38" min="1" max="22" man="1"/>
    <brk id="49"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24" t="s">
        <v>24</v>
      </c>
    </row>
    <row r="3" spans="1:2" ht="120" customHeight="1" x14ac:dyDescent="0.25">
      <c r="A3" s="205" t="s">
        <v>23</v>
      </c>
      <c r="B3" s="205"/>
    </row>
    <row r="5" spans="1:2" ht="45" x14ac:dyDescent="0.25">
      <c r="A5" s="16"/>
      <c r="B5" s="23" t="s">
        <v>21</v>
      </c>
    </row>
    <row r="6" spans="1:2" ht="60" x14ac:dyDescent="0.25">
      <c r="A6" s="17"/>
      <c r="B6" s="23" t="s">
        <v>22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3Tr24</vt:lpstr>
      <vt:lpstr>Instrucciones</vt:lpstr>
      <vt:lpstr>'SEGUIMIENTO 3Tr24'!Área_de_impresión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DELL</cp:lastModifiedBy>
  <cp:revision/>
  <cp:lastPrinted>2024-10-14T15:38:56Z</cp:lastPrinted>
  <dcterms:created xsi:type="dcterms:W3CDTF">2020-03-29T15:30:51Z</dcterms:created>
  <dcterms:modified xsi:type="dcterms:W3CDTF">2024-10-14T18:18:21Z</dcterms:modified>
  <cp:category/>
  <cp:contentStatus/>
</cp:coreProperties>
</file>