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defaultThemeVersion="166925"/>
  <mc:AlternateContent xmlns:mc="http://schemas.openxmlformats.org/markup-compatibility/2006">
    <mc:Choice Requires="x15">
      <x15ac:absPath xmlns:x15ac="http://schemas.microsoft.com/office/spreadsheetml/2010/11/ac" url="D:\descargas 2\"/>
    </mc:Choice>
  </mc:AlternateContent>
  <xr:revisionPtr revIDLastSave="1" documentId="13_ncr:1_{456922F9-F93D-4D01-8B71-6511646F6AA5}" xr6:coauthVersionLast="47" xr6:coauthVersionMax="47" xr10:uidLastSave="{5215A8F2-8B69-4F97-AE33-D5083271CC87}"/>
  <bookViews>
    <workbookView xWindow="-108" yWindow="-108" windowWidth="23256" windowHeight="12456" xr2:uid="{00000000-000D-0000-FFFF-FFFF00000000}"/>
  </bookViews>
  <sheets>
    <sheet name="SEGUIMIENTO 4Tr24"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6" i="3" l="1"/>
  <c r="V37" i="3"/>
  <c r="V38" i="3"/>
  <c r="V39" i="3"/>
  <c r="V40" i="3"/>
  <c r="V41" i="3"/>
  <c r="V42" i="3"/>
  <c r="V43" i="3"/>
  <c r="V44" i="3"/>
  <c r="V45" i="3"/>
  <c r="V46" i="3"/>
  <c r="V47" i="3"/>
  <c r="V48" i="3"/>
  <c r="V35" i="3"/>
  <c r="V34" i="3"/>
  <c r="S35" i="3"/>
  <c r="S34" i="3"/>
  <c r="S48" i="3"/>
  <c r="S37" i="3"/>
  <c r="S38" i="3"/>
  <c r="S39" i="3"/>
  <c r="S40" i="3"/>
  <c r="S41" i="3"/>
  <c r="S42" i="3"/>
  <c r="S43" i="3"/>
  <c r="S44" i="3"/>
  <c r="S45" i="3"/>
  <c r="S46" i="3"/>
  <c r="S47" i="3"/>
  <c r="S36" i="3"/>
  <c r="V15" i="3"/>
  <c r="U15" i="3"/>
  <c r="S15" i="3"/>
  <c r="R15" i="3"/>
  <c r="R18" i="3"/>
  <c r="R85" i="3"/>
  <c r="R86" i="3"/>
  <c r="R87" i="3"/>
  <c r="R88" i="3"/>
  <c r="R89" i="3"/>
  <c r="R16" i="3"/>
  <c r="R17" i="3"/>
  <c r="R19" i="3"/>
  <c r="R20" i="3"/>
  <c r="R21" i="3"/>
  <c r="R22" i="3"/>
  <c r="R23" i="3"/>
  <c r="R24" i="3"/>
  <c r="R25" i="3"/>
  <c r="R26" i="3"/>
  <c r="R27" i="3"/>
  <c r="R28" i="3"/>
  <c r="R29" i="3"/>
  <c r="R30" i="3"/>
  <c r="R31" i="3"/>
  <c r="R32" i="3"/>
  <c r="R33" i="3"/>
  <c r="J34" i="3"/>
  <c r="R34" i="3"/>
  <c r="J35"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S16" i="3"/>
  <c r="R13" i="3"/>
  <c r="V84" i="3"/>
  <c r="V83" i="3"/>
  <c r="V82" i="3"/>
  <c r="V81" i="3"/>
  <c r="V80" i="3"/>
  <c r="V79" i="3"/>
  <c r="V78" i="3"/>
  <c r="V77" i="3"/>
  <c r="V76" i="3"/>
  <c r="V75" i="3"/>
  <c r="V74" i="3"/>
  <c r="S81" i="3"/>
  <c r="S82" i="3"/>
  <c r="S83" i="3"/>
  <c r="S84" i="3"/>
  <c r="S79" i="3"/>
  <c r="S80" i="3"/>
  <c r="S75" i="3"/>
  <c r="S76" i="3"/>
  <c r="S77" i="3"/>
  <c r="S78" i="3"/>
  <c r="S74" i="3"/>
  <c r="S19" i="3"/>
  <c r="S18" i="3"/>
  <c r="S17" i="3"/>
  <c r="V17" i="3"/>
  <c r="V18" i="3"/>
  <c r="V19" i="3"/>
  <c r="V16" i="3"/>
  <c r="T17" i="3"/>
  <c r="T18" i="3"/>
  <c r="U17" i="3"/>
  <c r="U18" i="3"/>
  <c r="T16" i="3"/>
  <c r="U16" i="3"/>
  <c r="Q18" i="3"/>
  <c r="Q17" i="3"/>
  <c r="Q16" i="3"/>
  <c r="P18" i="3"/>
  <c r="Q71" i="3"/>
  <c r="P71" i="3"/>
  <c r="V71" i="3"/>
  <c r="V70" i="3"/>
  <c r="V73" i="3"/>
  <c r="V72" i="3"/>
  <c r="V69" i="3"/>
  <c r="V68" i="3"/>
  <c r="V67" i="3"/>
  <c r="V66" i="3"/>
  <c r="V65" i="3"/>
  <c r="V64" i="3"/>
  <c r="S73" i="3"/>
  <c r="S72" i="3"/>
  <c r="S68" i="3"/>
  <c r="S69" i="3"/>
  <c r="S65" i="3"/>
  <c r="S66" i="3"/>
  <c r="S67" i="3"/>
  <c r="S64" i="3"/>
  <c r="V26" i="3"/>
  <c r="V27" i="3"/>
  <c r="V28" i="3"/>
  <c r="V24" i="3"/>
  <c r="V25" i="3"/>
  <c r="S28" i="3"/>
  <c r="S27" i="3"/>
  <c r="S25" i="3"/>
  <c r="S24" i="3"/>
  <c r="S22" i="3"/>
  <c r="V89" i="3"/>
  <c r="V86" i="3"/>
  <c r="V87" i="3"/>
  <c r="V88" i="3"/>
  <c r="V85" i="3"/>
  <c r="S89" i="3"/>
  <c r="S86" i="3"/>
  <c r="S87" i="3"/>
  <c r="S88" i="3"/>
  <c r="S85" i="3"/>
  <c r="V63" i="3"/>
  <c r="V58" i="3"/>
  <c r="V59" i="3"/>
  <c r="V60" i="3"/>
  <c r="V61" i="3"/>
  <c r="V62" i="3"/>
  <c r="V57" i="3"/>
  <c r="S63" i="3"/>
  <c r="S60" i="3"/>
  <c r="S61" i="3"/>
  <c r="S62" i="3"/>
  <c r="S59" i="3"/>
  <c r="S58" i="3"/>
  <c r="V56" i="3"/>
  <c r="V55" i="3"/>
  <c r="S56" i="3"/>
  <c r="S55" i="3"/>
  <c r="V54" i="3"/>
  <c r="V53" i="3"/>
  <c r="V52" i="3"/>
  <c r="V51" i="3"/>
  <c r="S54" i="3"/>
  <c r="S53" i="3"/>
  <c r="S52" i="3"/>
  <c r="V50" i="3"/>
  <c r="V49" i="3"/>
  <c r="S51" i="3"/>
  <c r="S50" i="3"/>
  <c r="S49" i="3"/>
  <c r="V33" i="3"/>
  <c r="V22" i="3"/>
  <c r="V32" i="3"/>
  <c r="V31" i="3"/>
  <c r="V30" i="3"/>
  <c r="V29" i="3"/>
  <c r="S33" i="3"/>
  <c r="S32" i="3"/>
  <c r="S31" i="3"/>
  <c r="S30" i="3"/>
  <c r="S29" i="3"/>
  <c r="P23" i="3"/>
  <c r="Q23" i="3"/>
  <c r="V21" i="3"/>
  <c r="S21" i="3"/>
  <c r="P17" i="3"/>
  <c r="Q15" i="3"/>
  <c r="Q19" i="3"/>
  <c r="U19" i="3"/>
  <c r="U20" i="3"/>
  <c r="U21" i="3"/>
  <c r="U22" i="3"/>
  <c r="U23" i="3"/>
  <c r="U24" i="3"/>
  <c r="U25" i="3"/>
  <c r="U26" i="3"/>
  <c r="U27" i="3"/>
  <c r="U28" i="3"/>
  <c r="U29" i="3"/>
  <c r="U30" i="3"/>
  <c r="U31" i="3"/>
  <c r="U32" i="3"/>
  <c r="U33" i="3"/>
  <c r="H34" i="3"/>
  <c r="I34" i="3"/>
  <c r="U34" i="3"/>
  <c r="H35" i="3"/>
  <c r="I35"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14" i="3"/>
  <c r="Q36" i="3"/>
  <c r="T13" i="3"/>
  <c r="P13" i="3"/>
  <c r="Q13" i="3"/>
  <c r="T15" i="3"/>
  <c r="T36" i="3"/>
  <c r="T37" i="3"/>
  <c r="T38" i="3"/>
  <c r="T39" i="3"/>
  <c r="T40" i="3"/>
  <c r="T41" i="3"/>
  <c r="T42" i="3"/>
  <c r="T43" i="3"/>
  <c r="T44" i="3"/>
  <c r="T45" i="3"/>
  <c r="T46" i="3"/>
  <c r="T47" i="3"/>
  <c r="T48" i="3"/>
  <c r="Q37" i="3"/>
  <c r="Q38" i="3"/>
  <c r="Q39" i="3"/>
  <c r="Q40" i="3"/>
  <c r="Q41" i="3"/>
  <c r="Q42" i="3"/>
  <c r="Q43" i="3"/>
  <c r="Q44" i="3"/>
  <c r="Q45" i="3"/>
  <c r="Q46" i="3"/>
  <c r="Q47" i="3"/>
  <c r="Q48" i="3"/>
  <c r="T86" i="3"/>
  <c r="T87" i="3"/>
  <c r="T88" i="3"/>
  <c r="T89" i="3"/>
  <c r="Q85" i="3"/>
  <c r="Q86" i="3"/>
  <c r="Q87" i="3"/>
  <c r="Q88" i="3"/>
  <c r="Q89" i="3"/>
  <c r="T85" i="3"/>
  <c r="T74" i="3"/>
  <c r="T75" i="3"/>
  <c r="T76" i="3"/>
  <c r="T77" i="3"/>
  <c r="T78" i="3"/>
  <c r="T79" i="3"/>
  <c r="T80" i="3"/>
  <c r="T81" i="3"/>
  <c r="T82" i="3"/>
  <c r="T83" i="3"/>
  <c r="T84" i="3"/>
  <c r="Q74" i="3"/>
  <c r="Q75" i="3"/>
  <c r="Q76" i="3"/>
  <c r="Q77" i="3"/>
  <c r="Q78" i="3"/>
  <c r="Q79" i="3"/>
  <c r="Q80" i="3"/>
  <c r="Q81" i="3"/>
  <c r="Q82" i="3"/>
  <c r="Q83" i="3"/>
  <c r="Q84" i="3"/>
  <c r="T66" i="3"/>
  <c r="T67" i="3"/>
  <c r="T68" i="3"/>
  <c r="T69" i="3"/>
  <c r="T70" i="3"/>
  <c r="T71" i="3"/>
  <c r="T72" i="3"/>
  <c r="T73" i="3"/>
  <c r="Q72" i="3"/>
  <c r="Q73" i="3"/>
  <c r="Q67" i="3"/>
  <c r="Q68" i="3"/>
  <c r="Q69" i="3"/>
  <c r="Q70" i="3"/>
  <c r="Q66" i="3"/>
  <c r="Q64" i="3"/>
  <c r="Q65" i="3"/>
  <c r="T65" i="3"/>
  <c r="T64" i="3"/>
  <c r="T60" i="3"/>
  <c r="T61" i="3"/>
  <c r="T62" i="3"/>
  <c r="T63" i="3"/>
  <c r="Q58" i="3"/>
  <c r="Q59" i="3"/>
  <c r="Q60" i="3"/>
  <c r="Q61" i="3"/>
  <c r="Q62" i="3"/>
  <c r="Q63" i="3"/>
  <c r="T59" i="3"/>
  <c r="T58" i="3"/>
  <c r="T57" i="3"/>
  <c r="T56" i="3"/>
  <c r="Q55" i="3"/>
  <c r="Q56" i="3"/>
  <c r="Q57" i="3"/>
  <c r="T55" i="3"/>
  <c r="T54" i="3"/>
  <c r="T53" i="3"/>
  <c r="T52" i="3"/>
  <c r="Q52" i="3"/>
  <c r="Q53" i="3"/>
  <c r="Q54" i="3"/>
  <c r="T50" i="3"/>
  <c r="T51" i="3"/>
  <c r="T49" i="3"/>
  <c r="Q50" i="3"/>
  <c r="Q51" i="3"/>
  <c r="Q49" i="3"/>
  <c r="T29" i="3"/>
  <c r="T30" i="3"/>
  <c r="T31" i="3"/>
  <c r="T32" i="3"/>
  <c r="T33" i="3"/>
  <c r="Q29" i="3"/>
  <c r="Q30" i="3"/>
  <c r="Q31" i="3"/>
  <c r="Q32" i="3"/>
  <c r="Q33" i="3"/>
  <c r="T25" i="3"/>
  <c r="T26" i="3"/>
  <c r="T27" i="3"/>
  <c r="T28" i="3"/>
  <c r="Q28" i="3"/>
  <c r="Q25" i="3"/>
  <c r="Q26" i="3"/>
  <c r="Q27" i="3"/>
  <c r="Q20" i="3"/>
  <c r="Q21" i="3"/>
  <c r="Q22" i="3"/>
  <c r="Q24" i="3"/>
  <c r="P15" i="3"/>
  <c r="T24" i="3"/>
  <c r="T20" i="3"/>
  <c r="T21" i="3"/>
  <c r="T22" i="3"/>
  <c r="T23" i="3"/>
  <c r="T19" i="3"/>
  <c r="R90" i="3"/>
  <c r="S90" i="3"/>
  <c r="U90" i="3"/>
  <c r="V90" i="3"/>
  <c r="P45" i="3"/>
  <c r="P46" i="3"/>
  <c r="P47" i="3"/>
  <c r="P48" i="3"/>
  <c r="P44" i="3"/>
  <c r="P43" i="3"/>
  <c r="G16" i="3"/>
  <c r="P16" i="3"/>
  <c r="K35" i="3"/>
  <c r="Q35" i="3"/>
  <c r="K34" i="3"/>
  <c r="Q34" i="3"/>
  <c r="T34" i="3"/>
  <c r="V13" i="3"/>
  <c r="U13" i="3"/>
  <c r="S13" i="3"/>
  <c r="Q90" i="3"/>
  <c r="P35" i="3"/>
  <c r="T35" i="3"/>
  <c r="T90" i="3"/>
  <c r="G52" i="3"/>
  <c r="G49" i="3"/>
  <c r="S111" i="3"/>
  <c r="S103" i="3"/>
  <c r="P34" i="3"/>
  <c r="P36" i="3"/>
  <c r="P37" i="3"/>
  <c r="P38" i="3"/>
  <c r="P39" i="3"/>
  <c r="P40" i="3"/>
  <c r="P41" i="3"/>
  <c r="P42" i="3"/>
  <c r="G18" i="3"/>
  <c r="G17" i="3"/>
  <c r="P88" i="3"/>
  <c r="P89" i="3"/>
  <c r="P85" i="3"/>
  <c r="P86" i="3"/>
  <c r="P87" i="3"/>
  <c r="P84" i="3"/>
  <c r="P83" i="3"/>
  <c r="P82" i="3"/>
  <c r="P81" i="3"/>
  <c r="P80" i="3"/>
  <c r="P79" i="3"/>
  <c r="P78" i="3"/>
  <c r="P77" i="3"/>
  <c r="P76" i="3"/>
  <c r="P75" i="3"/>
  <c r="P74" i="3"/>
  <c r="P72" i="3"/>
  <c r="P73" i="3"/>
  <c r="P64" i="3"/>
  <c r="P65" i="3"/>
  <c r="P66" i="3"/>
  <c r="P67" i="3"/>
  <c r="P68" i="3"/>
  <c r="P69" i="3"/>
  <c r="P70" i="3"/>
  <c r="G67" i="3"/>
  <c r="G73" i="3"/>
  <c r="G72" i="3"/>
  <c r="G71" i="3"/>
  <c r="G70" i="3"/>
  <c r="G69" i="3"/>
  <c r="G68" i="3"/>
  <c r="G66" i="3"/>
  <c r="G65" i="3"/>
  <c r="G64" i="3"/>
  <c r="P63" i="3"/>
  <c r="P58" i="3"/>
  <c r="P59" i="3"/>
  <c r="P60" i="3"/>
  <c r="P61" i="3"/>
  <c r="P62" i="3"/>
  <c r="G59" i="3"/>
  <c r="G63" i="3"/>
  <c r="G62" i="3"/>
  <c r="G61" i="3"/>
  <c r="G60" i="3"/>
  <c r="G58" i="3"/>
  <c r="S107" i="3"/>
  <c r="O107" i="3"/>
  <c r="P55" i="3"/>
  <c r="P56" i="3"/>
  <c r="P57" i="3"/>
  <c r="G56" i="3"/>
  <c r="G57" i="3"/>
  <c r="G55" i="3"/>
  <c r="S106" i="3"/>
  <c r="P54" i="3"/>
  <c r="P53" i="3"/>
  <c r="P52" i="3"/>
  <c r="P14" i="3"/>
  <c r="G54" i="3"/>
  <c r="G53" i="3"/>
  <c r="O106" i="3"/>
  <c r="G51" i="3"/>
  <c r="G50" i="3"/>
  <c r="G33" i="3"/>
  <c r="P51" i="3"/>
  <c r="P50" i="3"/>
  <c r="P49" i="3"/>
  <c r="P30" i="3"/>
  <c r="P29" i="3"/>
  <c r="P31" i="3"/>
  <c r="P32" i="3"/>
  <c r="P33" i="3"/>
  <c r="G29" i="3"/>
  <c r="G30" i="3"/>
  <c r="G31" i="3"/>
  <c r="G32" i="3"/>
  <c r="G28" i="3"/>
  <c r="P28" i="3"/>
  <c r="P24" i="3"/>
  <c r="P25" i="3"/>
  <c r="P26" i="3"/>
  <c r="P27" i="3"/>
  <c r="G27" i="3"/>
  <c r="G24" i="3"/>
  <c r="G25" i="3"/>
  <c r="G26" i="3"/>
  <c r="G23" i="3"/>
  <c r="O103" i="3"/>
  <c r="O111" i="3"/>
  <c r="S101" i="3"/>
  <c r="O101" i="3"/>
  <c r="P21" i="3"/>
  <c r="P22" i="3"/>
  <c r="P20" i="3"/>
  <c r="P19" i="3"/>
  <c r="G20" i="3"/>
  <c r="G19" i="3"/>
  <c r="G22" i="3"/>
  <c r="G21" i="3"/>
  <c r="P90" i="3"/>
  <c r="U99" i="3"/>
  <c r="T99" i="3"/>
  <c r="S99" i="3"/>
  <c r="R99" i="3"/>
  <c r="Q99" i="3"/>
  <c r="P99" i="3"/>
  <c r="O99" i="3"/>
  <c r="V99" i="3"/>
  <c r="V14" i="3"/>
  <c r="T14" i="3"/>
  <c r="Q14" i="3"/>
  <c r="R14" i="3"/>
  <c r="S14" i="3"/>
</calcChain>
</file>

<file path=xl/sharedStrings.xml><?xml version="1.0" encoding="utf-8"?>
<sst xmlns="http://schemas.openxmlformats.org/spreadsheetml/2006/main" count="537" uniqueCount="371">
  <si>
    <t>SEGUIMIENTO DE AVANCE EN CUMPLIMIENTO DE METAS Y OBJETIVOS 2024</t>
  </si>
  <si>
    <t>EJE 1: BUEN GOBIERNO</t>
  </si>
  <si>
    <t>P-PPA 1.1 PROGRAMA DE CONSOLIDACIÓN DE LA GESTIÓN MUNICIPAL</t>
  </si>
  <si>
    <t>PRESIDENCIA MUNICIPAL</t>
  </si>
  <si>
    <t>AVANCE EN CUMPLIMIENTO DE METAS TRIMESTRAL Y ANUAL ACUMULADO 2024</t>
  </si>
  <si>
    <t xml:space="preserve">                                                                                                                                                                                                                                                                                                                                                                                                                                                                                                                                                                                                                                                                                                                                                                                                                                                                                                                                                                                                                                                                                                                                                          </t>
  </si>
  <si>
    <t>Nivel.
(unidad administrativa responsable)</t>
  </si>
  <si>
    <t>Resumen narrativo u objetivos.
Clave: Número del Eje, Número del Programa, 1 para el Fin, 1 para el Propósito, Número del Componente, Número de las Actividades.</t>
  </si>
  <si>
    <t>INDICADOR</t>
  </si>
  <si>
    <t>META PROGRAMADA 2024</t>
  </si>
  <si>
    <t>META REALIZADA 2024</t>
  </si>
  <si>
    <t>PORCENTAJE DE AVANCE TRIMESTRAL 2024</t>
  </si>
  <si>
    <t>PORCENTAJE DE AVANCE TRIMESTRAL ACUMULADO 2024</t>
  </si>
  <si>
    <t>JUSTIFICACION TRIMESTRAL DE AVANCE DE RESULTADOS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</si>
  <si>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</si>
  <si>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</si>
  <si>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</si>
  <si>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</si>
  <si>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</si>
  <si>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</si>
  <si>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</si>
  <si>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</si>
  <si>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</si>
  <si>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t>1.1.1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</si>
  <si>
    <r>
      <rPr>
        <b/>
        <sz val="11"/>
        <color theme="1"/>
        <rFont val="Arial"/>
        <family val="2"/>
      </rPr>
      <t>IAG: Í</t>
    </r>
    <r>
      <rPr>
        <sz val="11"/>
        <color theme="1"/>
        <rFont val="Arial"/>
        <family val="2"/>
      </rPr>
      <t>ndice de Avance General en la implantación y operación del modelo PbR-SED</t>
    </r>
  </si>
  <si>
    <t>Anual</t>
  </si>
  <si>
    <r>
      <rPr>
        <b/>
        <sz val="11"/>
        <color theme="1"/>
        <rFont val="Arial"/>
        <family val="2"/>
      </rPr>
      <t>Unidad de medida del Indicador:</t>
    </r>
    <r>
      <rPr>
        <sz val="11"/>
        <color theme="1"/>
        <rFont val="Arial"/>
        <family val="2"/>
      </rPr>
      <t xml:space="preserve">
Porcentaje </t>
    </r>
  </si>
  <si>
    <t xml:space="preserve">El indicador se modificó con la actualización del PMD 2021-2024.
El índice general de avance en la implementación del modelo PbR-SED obtuvo un resultado para estre tercer trimestre del 100.89% de acuerdo a la publicacion de los resultados realizada por la SHCP en el mes de abril 2024. </t>
  </si>
  <si>
    <t>EJEMPLO</t>
  </si>
  <si>
    <t>Propósito
( Dirección Planeación Municipal )</t>
  </si>
  <si>
    <t>1.1.1.1. Las dependencias y entidades del municipio de Benito Juárez dependientes directas de la Presidencia Municipal fortalecen la vinculación secuencial entre las etapas de planeación, programación y presupuestación.</t>
  </si>
  <si>
    <r>
      <rPr>
        <b/>
        <sz val="11"/>
        <color theme="0"/>
        <rFont val="Arial"/>
        <family val="2"/>
      </rPr>
      <t>IAG =</t>
    </r>
    <r>
      <rPr>
        <sz val="11"/>
        <color theme="0"/>
        <rFont val="Arial"/>
        <family val="2"/>
      </rPr>
      <t xml:space="preserve"> Índice de Avance en el componente de planeacion
</t>
    </r>
  </si>
  <si>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Puntuación</t>
    </r>
  </si>
  <si>
    <t>El indicador de proposito se modificó con la actualización del PMD 2021-2024. Dejandolo como el indice  de avance en el componente de planeacion del ciclo presupuestario evaluado por la SHCP.
En el tercer trimestre el avance alcanzado del 100% se obtuvo al lograr el porcentaje programado y corresponde al resultado obtenido en la evaluacion 2024.</t>
  </si>
  <si>
    <t>Componente
(Secretaría Particular)</t>
  </si>
  <si>
    <t>1.1.1.1.1 Agenda pública del Presidente Municipal con la ciudadanía realizada.</t>
  </si>
  <si>
    <r>
      <t xml:space="preserve">PAPR: </t>
    </r>
    <r>
      <rPr>
        <sz val="11"/>
        <color theme="1"/>
        <rFont val="Arial"/>
        <family val="2"/>
      </rPr>
      <t>Porcentaje de la Agenda Pública Realizada</t>
    </r>
  </si>
  <si>
    <t>Trimestral</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</si>
  <si>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t>
    </r>
  </si>
  <si>
    <r>
      <rPr>
        <b/>
        <sz val="11"/>
        <color theme="1"/>
        <rFont val="Arial"/>
        <family val="2"/>
      </rPr>
      <t xml:space="preserve">Justificacion Trimestral: </t>
    </r>
    <r>
      <rPr>
        <sz val="11"/>
        <color theme="1"/>
        <rFont val="Arial"/>
        <family val="2"/>
      </rPr>
      <t>Se obtuvo el 247.20%  de la meta trimestral.</t>
    </r>
  </si>
  <si>
    <t>Actividad</t>
  </si>
  <si>
    <t>1.1.1.1.1.1 Atención y seguimiento a las peticiones ciudadanas e interinstitucionales realizadas al Presidente Municipal.</t>
  </si>
  <si>
    <r>
      <rPr>
        <b/>
        <sz val="11"/>
        <color theme="1"/>
        <rFont val="Arial"/>
        <family val="2"/>
      </rPr>
      <t>PPA:</t>
    </r>
    <r>
      <rPr>
        <sz val="11"/>
        <color theme="1"/>
        <rFont val="Arial"/>
        <family val="2"/>
      </rPr>
      <t xml:space="preserve"> Porcentaje de Peticiones Atendidas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</si>
  <si>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Peticiones</t>
    </r>
  </si>
  <si>
    <r>
      <t xml:space="preserve">Justificacion Trimestral: </t>
    </r>
    <r>
      <rPr>
        <sz val="11"/>
        <color theme="1"/>
        <rFont val="Arial"/>
        <family val="2"/>
      </rPr>
      <t>Se obtuvo el 220.21%  de cumplimiento de la meta trimestral.</t>
    </r>
  </si>
  <si>
    <t>1.1.1.1.1.2 Coordinación de las audiencias otorgadas a la ciudadanía.</t>
  </si>
  <si>
    <r>
      <rPr>
        <b/>
        <sz val="11"/>
        <color theme="1"/>
        <rFont val="Arial"/>
        <family val="2"/>
      </rPr>
      <t xml:space="preserve">PAA: </t>
    </r>
    <r>
      <rPr>
        <sz val="11"/>
        <color theme="1"/>
        <rFont val="Arial"/>
        <family val="2"/>
      </rPr>
      <t>Porcentaje de Audiencias Atendidas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</si>
  <si>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Audiencias</t>
    </r>
  </si>
  <si>
    <r>
      <t xml:space="preserve">Meta Trimestral: </t>
    </r>
    <r>
      <rPr>
        <sz val="11"/>
        <color theme="1"/>
        <rFont val="Arial"/>
        <family val="2"/>
      </rPr>
      <t>Se obtuvo el 76.40% de cumplimiento de la meta trimestral.</t>
    </r>
  </si>
  <si>
    <t>Componente
( Secretaría Técnica )</t>
  </si>
  <si>
    <t>1.1.1.2. Proyectos estratégicos de la Secretaría Técnica satisfactoriamente concluidos</t>
  </si>
  <si>
    <r>
      <t xml:space="preserve">PPEI: </t>
    </r>
    <r>
      <rPr>
        <sz val="11"/>
        <color theme="1"/>
        <rFont val="Arial"/>
        <family val="2"/>
      </rPr>
      <t>Porcentaje  de Proyectos Estratégicos Implementados.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</si>
  <si>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</si>
  <si>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Justificacion Trimestral: </t>
    </r>
    <r>
      <rPr>
        <sz val="11"/>
        <color theme="1"/>
        <rFont val="Arial"/>
        <family val="2"/>
      </rPr>
      <t>Se cumplio con la meta establecida de dos proyectos concluidos: Se lanzó la convocatoria para la integración del Consejo Consultivo Ciudadano 2024-2025, se participo en la elaboración y monitoreo de la votación en formato digital del Presupuesto Participativo 2024.</t>
    </r>
  </si>
  <si>
    <t>1.1.1.2.1 Implementación de proyectos de gestión pública y proyectos especiales de la Presidencia Municipal.</t>
  </si>
  <si>
    <r>
      <rPr>
        <b/>
        <sz val="11"/>
        <color theme="1"/>
        <rFont val="Arial"/>
        <family val="2"/>
      </rPr>
      <t>PEP</t>
    </r>
    <r>
      <rPr>
        <sz val="11"/>
        <color theme="1"/>
        <rFont val="Arial"/>
        <family val="2"/>
      </rPr>
      <t>: Porcentaje de Efectividad de los Proyectos de Gestión pública y Proyectos Especiales.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</si>
  <si>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</si>
  <si>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Justificacion Trimestral: </t>
    </r>
    <r>
      <rPr>
        <sz val="11"/>
        <color theme="1"/>
        <rFont val="Arial"/>
        <family val="2"/>
      </rPr>
      <t>Durante este trimestre no se programo actividad, ya habiendose cumplido la meta anual en el trimestre anterior.</t>
    </r>
  </si>
  <si>
    <t>1.1.1.2.2. Vinculación del Gobierno Municipal con la ciudadania, para el diseño, implementación, seguimiento y evaluación de politicas públicas municipales.</t>
  </si>
  <si>
    <r>
      <rPr>
        <b/>
        <sz val="11"/>
        <color theme="1"/>
        <rFont val="Arial"/>
        <family val="2"/>
      </rPr>
      <t xml:space="preserve">PAPC: </t>
    </r>
    <r>
      <rPr>
        <sz val="11"/>
        <color theme="1"/>
        <rFont val="Arial"/>
        <family val="2"/>
      </rPr>
      <t>Porcentaje de Actividades con Participación Ciudadana.</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</si>
  <si>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</si>
  <si>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Justificacion Trimestral: </t>
    </r>
    <r>
      <rPr>
        <sz val="11"/>
        <color theme="1"/>
        <rFont val="Arial"/>
        <family val="2"/>
      </rPr>
      <t>Como parte de los procesos de participación ciudadana, se realizaron las dos actividades programadas: La convocatoria para la integración del Consejo Consultivo Ciudadano 2024-2025, se participo en la elaboración y monitoreo de la votación en formato digital del Presupuesto Participativo 2024.</t>
    </r>
  </si>
  <si>
    <t>1.1.1.2.3. Elaboración de informes de gobierno municipal y reportes para la Presidencia Municipal.</t>
  </si>
  <si>
    <r>
      <rPr>
        <b/>
        <sz val="11"/>
        <color theme="1"/>
        <rFont val="Arial"/>
        <family val="2"/>
      </rPr>
      <t>PCIGR:</t>
    </r>
    <r>
      <rPr>
        <sz val="11"/>
        <color theme="1"/>
        <rFont val="Arial"/>
        <family val="2"/>
      </rPr>
      <t xml:space="preserve"> Porcentaje de Cumplimiento de Informes de Gobierno y Reportes.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</si>
  <si>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Documentos</t>
    </r>
  </si>
  <si>
    <r>
      <t xml:space="preserve">Justificacion Trimestral: </t>
    </r>
    <r>
      <rPr>
        <sz val="11"/>
        <color theme="1"/>
        <rFont val="Arial"/>
        <family val="2"/>
      </rPr>
      <t>En el periodo reportado se cumplio con la elaboración de los reportes programados para la Presidencia.</t>
    </r>
    <r>
      <rPr>
        <b/>
        <sz val="11"/>
        <color theme="1"/>
        <rFont val="Arial"/>
        <family val="2"/>
      </rPr>
      <t xml:space="preserve">
</t>
    </r>
  </si>
  <si>
    <t xml:space="preserve">1.1.1.2.4. Consolidación del Gobierno Digital (plataforma central de trámites y servicios, tableros de control y aplicaciones informáticas) como instrumento que  fortalece la transparencia y la rendición de cuentas. </t>
  </si>
  <si>
    <r>
      <rPr>
        <b/>
        <sz val="11"/>
        <color theme="1"/>
        <rFont val="Arial"/>
        <family val="2"/>
      </rPr>
      <t>PACGD:</t>
    </r>
    <r>
      <rPr>
        <sz val="11"/>
        <color theme="1"/>
        <rFont val="Arial"/>
        <family val="2"/>
      </rPr>
      <t xml:space="preserve"> Porcentaje de Avance en Consolidación del Gobierno Digital.</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</si>
  <si>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Etapas</t>
    </r>
  </si>
  <si>
    <t>Componente
(Unidad de Gestión Administrativa Distrito Cancún)</t>
  </si>
  <si>
    <t>1.1.1.1.3 Supermanzanas de la zona fundacional del Distrito Cancún intervenidas para su revitalización.</t>
  </si>
  <si>
    <r>
      <rPr>
        <b/>
        <sz val="11"/>
        <color theme="1"/>
        <rFont val="Arial"/>
        <family val="2"/>
      </rPr>
      <t>PSZFI:</t>
    </r>
    <r>
      <rPr>
        <sz val="11"/>
        <color theme="1"/>
        <rFont val="Arial"/>
        <family val="2"/>
      </rPr>
      <t xml:space="preserve"> Porcentaje de Supermanzanas de la Zona Fundacional intervenidas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</si>
  <si>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Supermanzanas </t>
    </r>
  </si>
  <si>
    <r>
      <t xml:space="preserve">Justificacion Trimestral: </t>
    </r>
    <r>
      <rPr>
        <sz val="11"/>
        <color theme="1"/>
        <rFont val="Arial"/>
        <family val="2"/>
      </rPr>
      <t xml:space="preserve">De acuerdo a lo programado para este 2024 se llegó a la meta deseada.
</t>
    </r>
  </si>
  <si>
    <t>1.1.1.1.3.1. Realización de actividades para la mejora de la imagen urbana de  espacios publicos de la zona fundacional.</t>
  </si>
  <si>
    <r>
      <rPr>
        <b/>
        <sz val="11"/>
        <color theme="1"/>
        <rFont val="Arial"/>
        <family val="2"/>
      </rPr>
      <t>PAMIUZF:</t>
    </r>
    <r>
      <rPr>
        <sz val="11"/>
        <color theme="1"/>
        <rFont val="Arial"/>
        <family val="2"/>
      </rPr>
      <t xml:space="preserve"> Porcentaje de actividades para mejorar la imagen urbana de la Zona Fundacional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</si>
  <si>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Activiades</t>
    </r>
  </si>
  <si>
    <r>
      <t xml:space="preserve">Justificacion Trimestral: </t>
    </r>
    <r>
      <rPr>
        <sz val="11"/>
        <color theme="1"/>
        <rFont val="Arial"/>
        <family val="2"/>
      </rPr>
      <t>Se realizaron todas las actividades  programadas de foma trimestral llegando al procentaje deseado del 100 %..</t>
    </r>
  </si>
  <si>
    <t>1.1.1.1.3.2 Generación de proyectos participativos de infraestructura de la Zona Fundacional.</t>
  </si>
  <si>
    <r>
      <rPr>
        <b/>
        <sz val="11"/>
        <color theme="1"/>
        <rFont val="Arial"/>
        <family val="2"/>
      </rPr>
      <t xml:space="preserve">PPIZFG: </t>
    </r>
    <r>
      <rPr>
        <sz val="11"/>
        <color theme="1"/>
        <rFont val="Arial"/>
        <family val="2"/>
      </rPr>
      <t>Porcentaje de proyectos de infraestructura de la Zona Fundacional generados.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</si>
  <si>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Proyectos de Infraestructura</t>
    </r>
  </si>
  <si>
    <r>
      <t>Justificacion Trimestral:</t>
    </r>
    <r>
      <rPr>
        <sz val="11"/>
        <color theme="1"/>
        <rFont val="Arial"/>
        <family val="2"/>
      </rPr>
      <t xml:space="preserve"> se generaron 2 Proyectos participativos cuyos proyectos fueron  Parque de la cuchilla y Calle Pino. En este trimestre no se tenia programado la entrega de algun proyecto.</t>
    </r>
  </si>
  <si>
    <t>1.1.1.1.3.3 Realización de acciones  sociales y culturales en la Zona Fundacional</t>
  </si>
  <si>
    <r>
      <rPr>
        <b/>
        <sz val="11"/>
        <color theme="1"/>
        <rFont val="Arial"/>
        <family val="2"/>
      </rPr>
      <t xml:space="preserve">PAZF: </t>
    </r>
    <r>
      <rPr>
        <sz val="11"/>
        <color theme="1"/>
        <rFont val="Arial"/>
        <family val="2"/>
      </rPr>
      <t>Porcentaje de acciones realizadas en la zona fundacional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</si>
  <si>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Acciones</t>
    </r>
  </si>
  <si>
    <r>
      <t xml:space="preserve">Justificacion Trimestral: </t>
    </r>
    <r>
      <rPr>
        <sz val="11"/>
        <color theme="1"/>
        <rFont val="Arial"/>
        <family val="2"/>
      </rPr>
      <t>Se programaron 3 acciones para mejorar la imagen urbana de la Zona Fundacional, los cuales si se realizaron llegando al cumplimiento trimestral del 100%, estas Acciones sociales y culturales realizadas en la Zona Fundacional, se realizaron dos eventos en la Biblioteca Barocio , se participó en el Hanal Pixan de Donceles .</t>
    </r>
    <r>
      <rPr>
        <b/>
        <sz val="11"/>
        <color theme="1"/>
        <rFont val="Arial"/>
        <family val="2"/>
      </rPr>
      <t xml:space="preserve">
</t>
    </r>
  </si>
  <si>
    <t>1.1.1.1.3.4. Coordinación de actividaes estratégicas para mejora del Medio Ambiente en la Zona Fundacional.</t>
  </si>
  <si>
    <r>
      <rPr>
        <b/>
        <sz val="11"/>
        <color theme="1"/>
        <rFont val="Arial"/>
        <family val="2"/>
      </rPr>
      <t xml:space="preserve">PAMAZFC: </t>
    </r>
    <r>
      <rPr>
        <sz val="11"/>
        <color theme="1"/>
        <rFont val="Arial"/>
        <family val="2"/>
      </rPr>
      <t>Porcentaje de actividades de medio ambiente en la zona fundacional coordinadas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</si>
  <si>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</si>
  <si>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t xml:space="preserve">Justificacion Trimestral: </t>
    </r>
    <r>
      <rPr>
        <sz val="11"/>
        <color theme="1"/>
        <rFont val="Arial"/>
        <family val="2"/>
      </rPr>
      <t>Se llevaron a cabo la  activiadad programada plantando un arbol en la zona fundacional en la sm 22.</t>
    </r>
  </si>
  <si>
    <t>Componente (Dirección General de Comunicación Social)</t>
  </si>
  <si>
    <t>1.1.1.1.4. Agenda de trabajo en  los diferentes medios de comunicación  (impresos, radiofónicos, televisivos y digitales), cubiertos difundidas</t>
  </si>
  <si>
    <r>
      <t xml:space="preserve">PATMCD: </t>
    </r>
    <r>
      <rPr>
        <sz val="11"/>
        <color rgb="FF000000"/>
        <rFont val="Arial"/>
        <family val="2"/>
      </rPr>
      <t xml:space="preserve">Porcentaje de la Agenda de Trabajos con medios de  comunicación difundidas </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</si>
  <si>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Agenda de trabajo</t>
    </r>
  </si>
  <si>
    <r>
      <t xml:space="preserve">Justificacion Trimestral: </t>
    </r>
    <r>
      <rPr>
        <sz val="11"/>
        <color theme="1"/>
        <rFont val="Arial"/>
        <family val="2"/>
      </rPr>
      <t>Se cumplió al 100% con la meta programada para este cuarto trimestre alcanzando el avance de cumplimiento acumulado al 100% anual</t>
    </r>
  </si>
  <si>
    <t>1.1.1.1.4.1 Elaboración de boletines informativos de acciones de gobierno</t>
  </si>
  <si>
    <r>
      <rPr>
        <b/>
        <sz val="11"/>
        <color rgb="FF000000"/>
        <rFont val="Arial"/>
        <family val="2"/>
      </rPr>
      <t>PBIE:</t>
    </r>
    <r>
      <rPr>
        <sz val="11"/>
        <color rgb="FF000000"/>
        <rFont val="Arial"/>
        <family val="2"/>
      </rPr>
      <t xml:space="preserve"> Porcentaje de boletines informativos elaborados </t>
    </r>
  </si>
  <si>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Boletines</t>
    </r>
  </si>
  <si>
    <r>
      <t xml:space="preserve">Justificacion Trimestral: </t>
    </r>
    <r>
      <rPr>
        <sz val="11"/>
        <color theme="1"/>
        <rFont val="Arial"/>
        <family val="2"/>
      </rPr>
      <t>Se cumplió al 106.22% con la meta programada para este cuarto trimestre alcanzando el avance de cumplimiento acumulado al 94.66% anual</t>
    </r>
  </si>
  <si>
    <t>1.1.1.1.4.2 Grabación de vídeos de eventos y acciones de gobierno</t>
  </si>
  <si>
    <r>
      <rPr>
        <b/>
        <sz val="11"/>
        <color rgb="FF000000"/>
        <rFont val="Arial"/>
        <family val="2"/>
      </rPr>
      <t xml:space="preserve">PHVG: </t>
    </r>
    <r>
      <rPr>
        <sz val="11"/>
        <color rgb="FF000000"/>
        <rFont val="Arial"/>
        <family val="2"/>
      </rPr>
      <t>Porcentaje de horas de videos grabados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</si>
  <si>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Vídeos</t>
    </r>
  </si>
  <si>
    <r>
      <t xml:space="preserve">Justificacion Trimestral: </t>
    </r>
    <r>
      <rPr>
        <sz val="11"/>
        <color theme="1"/>
        <rFont val="Arial"/>
        <family val="2"/>
      </rPr>
      <t>Se cumplió al 100.22% con la meta programada para este cuarto trimestre alcanzando el avance de cumplimiento acumulado al 92.75% anual</t>
    </r>
  </si>
  <si>
    <t>1.1.1.1.4.3 Edicion fotográfico para su publicación</t>
  </si>
  <si>
    <r>
      <rPr>
        <b/>
        <sz val="11"/>
        <color rgb="FF000000"/>
        <rFont val="Arial"/>
        <family val="2"/>
      </rPr>
      <t>PFP:</t>
    </r>
    <r>
      <rPr>
        <sz val="11"/>
        <color rgb="FF000000"/>
        <rFont val="Arial"/>
        <family val="2"/>
      </rPr>
      <t xml:space="preserve"> Porcentaje de fotografias publicados</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</si>
  <si>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Publicaciones Fotograficas</t>
    </r>
  </si>
  <si>
    <r>
      <t xml:space="preserve">Justificacion Trimestral: </t>
    </r>
    <r>
      <rPr>
        <sz val="11"/>
        <color theme="1"/>
        <rFont val="Arial"/>
        <family val="2"/>
      </rPr>
      <t>Se superó al 167.54% con la meta programada para este cuarto trimestre alcanzando el avance de cumplimiento acumulado al 120.62% anual</t>
    </r>
  </si>
  <si>
    <t xml:space="preserve">1.1.1.1.4.4 Elaboración de ordenes de insercion de campañas públicitarias </t>
  </si>
  <si>
    <r>
      <rPr>
        <b/>
        <sz val="11"/>
        <color rgb="FF000000"/>
        <rFont val="Arial"/>
        <family val="2"/>
      </rPr>
      <t xml:space="preserve">POICPE: </t>
    </r>
    <r>
      <rPr>
        <sz val="11"/>
        <color rgb="FF000000"/>
        <rFont val="Arial"/>
        <family val="2"/>
      </rPr>
      <t>Porcentaje de ordenes de inserción de campañas publicitarias elaborados.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</si>
  <si>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Registro de ordenes</t>
    </r>
  </si>
  <si>
    <r>
      <t xml:space="preserve">Justificacion Trimestral:  </t>
    </r>
    <r>
      <rPr>
        <sz val="11"/>
        <color theme="1"/>
        <rFont val="Arial"/>
        <family val="2"/>
      </rPr>
      <t>Se superó al 93.33% con la meta programada para este cuarto trimestre alcanzando el avance de cumplimiento acumulado al 137.01% anual</t>
    </r>
  </si>
  <si>
    <t>Componente
( Dirección Gral Planeación Municipal  )</t>
  </si>
  <si>
    <t>1.1.1.1.5 Informes  de los Programas Presupuestarios y Proyectos de Inversión con enfoque de inclusión generados.</t>
  </si>
  <si>
    <r>
      <rPr>
        <b/>
        <sz val="11"/>
        <color theme="1"/>
        <rFont val="Arial"/>
        <family val="2"/>
      </rPr>
      <t xml:space="preserve">PIFE: </t>
    </r>
    <r>
      <rPr>
        <sz val="11"/>
        <color theme="1"/>
        <rFont val="Arial"/>
        <family val="2"/>
      </rPr>
      <t xml:space="preserve">Porcentaje del ingreso del FAISMUN ejercido
</t>
    </r>
    <r>
      <rPr>
        <b/>
        <sz val="11"/>
        <color theme="1"/>
        <rFont val="Arial"/>
        <family val="2"/>
      </rPr>
      <t xml:space="preserve">FAISMUN: </t>
    </r>
    <r>
      <rPr>
        <sz val="11"/>
        <color theme="1"/>
        <rFont val="Arial"/>
        <family val="2"/>
      </rPr>
      <t xml:space="preserve">Fondo de Aportación para la Infraestructura Social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</si>
  <si>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Ingresos</t>
    </r>
  </si>
  <si>
    <t>Justificacion Trimestral: Al cierre del trimestre respecto del FAISMUN ejercido (Fondo de Aportación para la Infraestructura Social Municipal) se logro cumplir con la meta planeada en el año</t>
  </si>
  <si>
    <r>
      <rPr>
        <b/>
        <sz val="11"/>
        <color theme="1"/>
        <rFont val="Arial"/>
        <family val="2"/>
      </rPr>
      <t>PIF:</t>
    </r>
    <r>
      <rPr>
        <sz val="11"/>
        <color theme="1"/>
        <rFont val="Arial"/>
        <family val="2"/>
      </rPr>
      <t xml:space="preserve"> porcentaje de ingreso del FORTAMUN ejercido
</t>
    </r>
    <r>
      <rPr>
        <b/>
        <sz val="11"/>
        <color theme="1"/>
        <rFont val="Arial"/>
        <family val="2"/>
      </rPr>
      <t>FORTAMUN:</t>
    </r>
    <r>
      <rPr>
        <sz val="11"/>
        <color theme="1"/>
        <rFont val="Arial"/>
        <family val="2"/>
      </rPr>
      <t xml:space="preserve"> Fondo de Aportaciones para el Fortalecimiento de los Municipios</t>
    </r>
  </si>
  <si>
    <t>Justificacion Trimestral: En cuanto al FORTAMUN ejercido (Fondo de Aportaciones para el Fortalecimiento de los Municipios) se cumplió con lo planeado respecto del: saneamiento financiero, nómina de seguridad publica y nóminas.</t>
  </si>
  <si>
    <r>
      <rPr>
        <b/>
        <sz val="11"/>
        <color theme="1"/>
        <rFont val="Arial"/>
        <family val="2"/>
      </rPr>
      <t xml:space="preserve">IC: </t>
    </r>
    <r>
      <rPr>
        <sz val="11"/>
        <color theme="1"/>
        <rFont val="Arial"/>
        <family val="2"/>
      </rPr>
      <t>Índice de Consolidación del modelo PbR-SED.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</si>
  <si>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</si>
  <si>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t>Justificacion Trimestral: 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</si>
  <si>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r>
      <rPr>
        <b/>
        <sz val="13"/>
        <color theme="1"/>
        <rFont val="Arial"/>
        <family val="2"/>
      </rPr>
      <t>1.1.1.1.5.1</t>
    </r>
    <r>
      <rPr>
        <sz val="13"/>
        <color theme="1"/>
        <rFont val="Arial"/>
        <family val="2"/>
      </rPr>
      <t xml:space="preserve"> Generación de informes de avance en el cumplimiento de objetivos y metas de los PPA de las dependencias y entidades municipales</t>
    </r>
  </si>
  <si>
    <r>
      <rPr>
        <b/>
        <sz val="13"/>
        <color theme="1"/>
        <rFont val="Arial"/>
        <family val="2"/>
      </rPr>
      <t>PACMO:</t>
    </r>
    <r>
      <rPr>
        <sz val="13"/>
        <color theme="1"/>
        <rFont val="Arial"/>
        <family val="2"/>
      </rPr>
      <t xml:space="preserve"> Porcentaje de avance en cumplimiento de objetivos y metas del Plan Municipal de Desarrollo y sus Programas Derivados</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</si>
  <si>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 VARIABLES:</t>
    </r>
    <r>
      <rPr>
        <sz val="13"/>
        <color theme="1"/>
        <rFont val="Arial"/>
        <family val="2"/>
      </rPr>
      <t xml:space="preserve">
Porcentaje</t>
    </r>
  </si>
  <si>
    <t>Justificación trimestral: debido al alto sentido de responsabilidad de las unidades adnistrativas del ayuntamiento de Benito Juárez, este trimestre logramos una meta del 107.97%</t>
  </si>
  <si>
    <r>
      <rPr>
        <b/>
        <sz val="13"/>
        <color theme="1"/>
        <rFont val="Arial"/>
        <family val="2"/>
      </rPr>
      <t>1.1.1.1.5.2</t>
    </r>
    <r>
      <rPr>
        <sz val="13"/>
        <color theme="1"/>
        <rFont val="Arial"/>
        <family val="2"/>
      </rPr>
      <t xml:space="preserve"> Seguimiento a evaluaciones externas, internas de los Programas Presupuestarios y Programas Federales.</t>
    </r>
  </si>
  <si>
    <r>
      <rPr>
        <b/>
        <sz val="13"/>
        <color theme="1"/>
        <rFont val="Arial"/>
        <family val="2"/>
      </rPr>
      <t xml:space="preserve">PASMI: </t>
    </r>
    <r>
      <rPr>
        <sz val="13"/>
        <color theme="1"/>
        <rFont val="Arial"/>
        <family val="2"/>
      </rPr>
      <t>Porcentaje de aspectos susceptibles de mejora implementados</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</si>
  <si>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 VARIABLE:</t>
    </r>
    <r>
      <rPr>
        <sz val="13"/>
        <color theme="1"/>
        <rFont val="Arial"/>
        <family val="2"/>
      </rPr>
      <t xml:space="preserve">
Aspectos Susceptibles de Mejora</t>
    </r>
  </si>
  <si>
    <t>Justificación trimestral: Se realizarón 1 aspectos suceptibles de mejora en las herramientas de Planeación, el Formato de Seguimiento de avance en cumplimiento de metas y objetivos 2024 y la Cédula de avance de cumplimiento de los objetivos y metas 2024</t>
  </si>
  <si>
    <r>
      <rPr>
        <b/>
        <sz val="13"/>
        <color theme="1"/>
        <rFont val="Arial"/>
        <family val="2"/>
      </rPr>
      <t>1.1.1.1.5.3</t>
    </r>
    <r>
      <rPr>
        <sz val="13"/>
        <color theme="1"/>
        <rFont val="Arial"/>
        <family val="2"/>
      </rPr>
      <t xml:space="preserve"> Coordinación de las sesiones del COPLADEMUN</t>
    </r>
  </si>
  <si>
    <r>
      <rPr>
        <b/>
        <sz val="13"/>
        <color theme="1"/>
        <rFont val="Arial"/>
        <family val="2"/>
      </rPr>
      <t xml:space="preserve">PSCR: </t>
    </r>
    <r>
      <rPr>
        <sz val="13"/>
        <color theme="1"/>
        <rFont val="Arial"/>
        <family val="2"/>
      </rPr>
      <t xml:space="preserve">Porcentraje de sesiones del COPLADEMUN realizadas </t>
    </r>
  </si>
  <si>
    <r>
      <rPr>
        <b/>
        <sz val="13"/>
        <color theme="1"/>
        <rFont val="Arial"/>
        <family val="2"/>
      </rPr>
      <t xml:space="preserve">UNIDAD DE MEDIDA DEL INDICADOR: </t>
    </r>
    <r>
      <rPr>
        <sz val="13"/>
        <color theme="1"/>
        <rFont val="Arial"/>
        <family val="2"/>
      </rPr>
      <t xml:space="preserve">
Porcentaje
</t>
    </r>
    <r>
      <rPr>
        <b/>
        <sz val="13"/>
        <color theme="1"/>
        <rFont val="Arial"/>
        <family val="2"/>
      </rPr>
      <t>UNIDAD DE MEDIDA DE LA VARIABLE:</t>
    </r>
    <r>
      <rPr>
        <sz val="13"/>
        <color theme="1"/>
        <rFont val="Arial"/>
        <family val="2"/>
      </rPr>
      <t xml:space="preserve">
Sesiones</t>
    </r>
  </si>
  <si>
    <t>Justificación trimestral: durante el primer trimestre se realizacion todas las actividades programadas logrando un avance del 100%</t>
  </si>
  <si>
    <r>
      <rPr>
        <b/>
        <sz val="13"/>
        <color theme="1"/>
        <rFont val="Arial"/>
        <family val="2"/>
      </rPr>
      <t xml:space="preserve">1.1.1.1.5.4 </t>
    </r>
    <r>
      <rPr>
        <sz val="13"/>
        <color theme="1"/>
        <rFont val="Arial"/>
        <family val="2"/>
      </rPr>
      <t>Promoción del Protocolo de Atención a usuarios con Discapacidad desde el servicio público.</t>
    </r>
  </si>
  <si>
    <r>
      <rPr>
        <b/>
        <sz val="13"/>
        <color theme="1"/>
        <rFont val="Arial"/>
        <family val="2"/>
      </rPr>
      <t>PDSI:</t>
    </r>
    <r>
      <rPr>
        <sz val="13"/>
        <color theme="1"/>
        <rFont val="Arial"/>
        <family val="2"/>
      </rPr>
      <t xml:space="preserve"> Porcentaje de dependencias municipales sensibilizadas en materia de Inclusión de las Personas con Discapacidad</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</si>
  <si>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Dependencias </t>
    </r>
  </si>
  <si>
    <t>Justificación trimestral: durante el primer trimestre se realizacion todas las actividades programadas logrando un avance del 100</t>
  </si>
  <si>
    <r>
      <rPr>
        <b/>
        <sz val="13"/>
        <color theme="1"/>
        <rFont val="Arial"/>
        <family val="2"/>
      </rPr>
      <t>PCSP:</t>
    </r>
    <r>
      <rPr>
        <sz val="13"/>
        <color theme="1"/>
        <rFont val="Arial"/>
        <family val="2"/>
      </rPr>
      <t xml:space="preserve"> Porcentaje de capacitaciones a servidores(as) públicos(as)  en Cultura de Discapacidad y Lengua de Señas Mexicana </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</si>
  <si>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Capacitaciones</t>
    </r>
  </si>
  <si>
    <r>
      <rPr>
        <b/>
        <sz val="13"/>
        <color theme="1"/>
        <rFont val="Arial"/>
        <family val="2"/>
      </rPr>
      <t>1.1.1.1.5.5</t>
    </r>
    <r>
      <rPr>
        <sz val="13"/>
        <color theme="1"/>
        <rFont val="Arial"/>
        <family val="2"/>
      </rPr>
      <t xml:space="preserve"> Interpretación de lengua de señas mexicana en las sesiones de cabildo y en eventos del Municipio</t>
    </r>
  </si>
  <si>
    <r>
      <rPr>
        <b/>
        <sz val="13"/>
        <color theme="1"/>
        <rFont val="Arial"/>
        <family val="2"/>
      </rPr>
      <t xml:space="preserve">PSILS: </t>
    </r>
    <r>
      <rPr>
        <sz val="13"/>
        <color theme="1"/>
        <rFont val="Arial"/>
        <family val="2"/>
      </rPr>
      <t>Porcentaje de solicitudes de interpretacion de lengua de señas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</si>
  <si>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Solicitudes de Interpretacion</t>
    </r>
  </si>
  <si>
    <t>Justificación trimestral:  como cada trimestre hemmos lograr un gran avance en el cumplimiento de esta activadad esperando llegar al 100% en el tercer trimestre</t>
  </si>
  <si>
    <r>
      <rPr>
        <b/>
        <sz val="13"/>
        <color theme="1"/>
        <rFont val="Arial"/>
        <family val="2"/>
      </rPr>
      <t>1.1.1.1.5.6</t>
    </r>
    <r>
      <rPr>
        <sz val="13"/>
        <color theme="1"/>
        <rFont val="Arial"/>
        <family val="2"/>
      </rPr>
      <t xml:space="preserve"> Realización de actividades inclusivas con las Dependencias Municipales, Estatales y Federales.</t>
    </r>
  </si>
  <si>
    <r>
      <rPr>
        <b/>
        <sz val="13"/>
        <color theme="1"/>
        <rFont val="Arial"/>
        <family val="2"/>
      </rPr>
      <t xml:space="preserve">PAIR: </t>
    </r>
    <r>
      <rPr>
        <sz val="13"/>
        <color theme="1"/>
        <rFont val="Arial"/>
        <family val="2"/>
      </rPr>
      <t>Porcentaje de actividades inclusivas realizadas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</si>
  <si>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Actividades</t>
    </r>
  </si>
  <si>
    <t>||</t>
  </si>
  <si>
    <t xml:space="preserve">Justificación trimestral:  Se realizaron en sinergia con las dependencias e institituciones educativas, diferentes eventos beneficiando a comunidades estudiantiles y ciudadanos. </t>
  </si>
  <si>
    <r>
      <rPr>
        <b/>
        <sz val="13"/>
        <color theme="1"/>
        <rFont val="Arial"/>
        <family val="2"/>
      </rPr>
      <t>1.1.1.1.5.7</t>
    </r>
    <r>
      <rPr>
        <sz val="13"/>
        <color theme="1"/>
        <rFont val="Arial"/>
        <family val="2"/>
      </rPr>
      <t xml:space="preserve"> Verificación de accesibilidad en infraestructura del Municipio de Benito Juárez.</t>
    </r>
  </si>
  <si>
    <r>
      <rPr>
        <b/>
        <sz val="13"/>
        <color theme="1"/>
        <rFont val="Arial"/>
        <family val="2"/>
      </rPr>
      <t xml:space="preserve">PVA: </t>
    </r>
    <r>
      <rPr>
        <sz val="13"/>
        <color theme="1"/>
        <rFont val="Arial"/>
        <family val="2"/>
      </rPr>
      <t>Porcentaje de verificaciones de accesibilidad.</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</si>
  <si>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Verificaciones</t>
    </r>
  </si>
  <si>
    <r>
      <rPr>
        <b/>
        <sz val="13"/>
        <color theme="1"/>
        <rFont val="Arial"/>
        <family val="2"/>
      </rPr>
      <t>1.1.1.1.5.8</t>
    </r>
    <r>
      <rPr>
        <sz val="13"/>
        <color theme="1"/>
        <rFont val="Arial"/>
        <family val="2"/>
      </rPr>
      <t xml:space="preserve"> Registro Municipal de Personas con discapacidad.</t>
    </r>
  </si>
  <si>
    <r>
      <rPr>
        <b/>
        <sz val="13"/>
        <color theme="1"/>
        <rFont val="Arial"/>
        <family val="2"/>
      </rPr>
      <t xml:space="preserve">PRPD: </t>
    </r>
    <r>
      <rPr>
        <sz val="13"/>
        <color theme="1"/>
        <rFont val="Arial"/>
        <family val="2"/>
      </rPr>
      <t>Porcentaje de registros de personas con discapacidad en el municipio de Benito Juárez.</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</si>
  <si>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Registros</t>
    </r>
  </si>
  <si>
    <t>Justificación trimestral:  En estre primer trimestre no se programaron metas a realizar debido a que esta actividad empezara a llevarse a acabo en el tercer trimestre del año</t>
  </si>
  <si>
    <r>
      <rPr>
        <b/>
        <sz val="13"/>
        <color theme="1"/>
        <rFont val="Arial"/>
        <family val="2"/>
      </rPr>
      <t xml:space="preserve">1.1.1.1.5.9 </t>
    </r>
    <r>
      <rPr>
        <sz val="13"/>
        <color theme="1"/>
        <rFont val="Arial"/>
        <family val="2"/>
      </rPr>
      <t xml:space="preserve"> Cordinación de las sesiones del Consejo Municipal para el desarrollo y la inclusión de las personas con discapacidad.</t>
    </r>
  </si>
  <si>
    <r>
      <rPr>
        <b/>
        <sz val="13"/>
        <color theme="1"/>
        <rFont val="Arial"/>
        <family val="2"/>
      </rPr>
      <t xml:space="preserve">PS: </t>
    </r>
    <r>
      <rPr>
        <sz val="13"/>
        <color theme="1"/>
        <rFont val="Arial"/>
        <family val="2"/>
      </rPr>
      <t>Porcentaje de sesiones realizadas del Consejo.</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</si>
  <si>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sesiones </t>
    </r>
  </si>
  <si>
    <r>
      <rPr>
        <b/>
        <sz val="13"/>
        <color theme="1"/>
        <rFont val="Arial"/>
        <family val="2"/>
      </rPr>
      <t xml:space="preserve">1.1.1.1.5.10 </t>
    </r>
    <r>
      <rPr>
        <sz val="13"/>
        <color theme="1"/>
        <rFont val="Arial"/>
        <family val="2"/>
      </rPr>
      <t>Capacitación a servidores públicos con ponentes con discapacidad a nivel nacional e internacional.</t>
    </r>
  </si>
  <si>
    <r>
      <rPr>
        <b/>
        <sz val="13"/>
        <color theme="1"/>
        <rFont val="Arial"/>
        <family val="2"/>
      </rPr>
      <t xml:space="preserve">PCPD: </t>
    </r>
    <r>
      <rPr>
        <sz val="13"/>
        <color theme="1"/>
        <rFont val="Arial"/>
        <family val="2"/>
      </rPr>
      <t>Porcentaje capacitaciones por ponentes con discapacidad a nivel nacional e internacional.</t>
    </r>
  </si>
  <si>
    <r>
      <rPr>
        <b/>
        <sz val="13"/>
        <color theme="1"/>
        <rFont val="Arial"/>
        <family val="2"/>
      </rPr>
      <t>UNIDAD DE MEDIDA DEL INDICADOR:</t>
    </r>
    <r>
      <rPr>
        <sz val="13"/>
        <color theme="1"/>
        <rFont val="Arial"/>
        <family val="2"/>
      </rPr>
      <t xml:space="preserve"> 
Porcentaje 
</t>
    </r>
    <r>
      <rPr>
        <b/>
        <sz val="13"/>
        <color theme="1"/>
        <rFont val="Arial"/>
        <family val="2"/>
      </rPr>
      <t xml:space="preserve">
UNIDAD DE MEDIDA DE LA VARIABLE: </t>
    </r>
    <r>
      <rPr>
        <sz val="13"/>
        <color theme="1"/>
        <rFont val="Arial"/>
        <family val="2"/>
      </rPr>
      <t xml:space="preserve">
Capacitaciones</t>
    </r>
  </si>
  <si>
    <r>
      <rPr>
        <b/>
        <sz val="13"/>
        <color theme="1"/>
        <rFont val="Arial"/>
        <family val="2"/>
      </rPr>
      <t>1.1.1.1.5.11</t>
    </r>
    <r>
      <rPr>
        <sz val="13"/>
        <color theme="1"/>
        <rFont val="Arial"/>
        <family val="2"/>
      </rPr>
      <t xml:space="preserve"> Capacitación a empresas e instituciones educativas en materia de sensibilización sobre la discapacidad y lengua de señas mexicana.</t>
    </r>
  </si>
  <si>
    <r>
      <rPr>
        <b/>
        <sz val="13"/>
        <color theme="1"/>
        <rFont val="Arial"/>
        <family val="2"/>
      </rPr>
      <t xml:space="preserve">PCE: </t>
    </r>
    <r>
      <rPr>
        <sz val="13"/>
        <color theme="1"/>
        <rFont val="Arial"/>
        <family val="2"/>
      </rPr>
      <t>Porcentaje de capacitaciones a empresas e instituciones educativas.</t>
    </r>
  </si>
  <si>
    <t>Justificación trimestral: debido a la gran comuniciacion que se tiene con en las dependencias e institituciones educativas,se logro a cabo el 100% de cumplimento de esta actividad</t>
  </si>
  <si>
    <t>Componente
(Unidad de Vinculación con Organismos Descentralizados)</t>
  </si>
  <si>
    <t>1.1.1.1.6 Atenciones y seguimientos a Organismos Descentralizados del municipio de Benito Juárez.</t>
  </si>
  <si>
    <r>
      <rPr>
        <b/>
        <sz val="11"/>
        <color theme="1"/>
        <rFont val="Arial"/>
        <family val="2"/>
      </rPr>
      <t>PASB:</t>
    </r>
    <r>
      <rPr>
        <sz val="11"/>
        <color theme="1"/>
        <rFont val="Arial"/>
        <family val="2"/>
      </rPr>
      <t xml:space="preserve"> Porcentaje de atenciones y seguimientos brindados a Organismos Descentralizados.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</si>
  <si>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Atenciones y seguimientos a Organismos Descentralizados.</t>
    </r>
  </si>
  <si>
    <r>
      <t xml:space="preserve">Justificacion Trimestral:  </t>
    </r>
    <r>
      <rPr>
        <sz val="11"/>
        <color theme="1"/>
        <rFont val="Arial"/>
        <family val="2"/>
      </rPr>
      <t>Se cumplió al  100% la meta trimestral, al brindar 15 atenciones y seguimientos  a los Organismos Descentralizados, de las 15 programadas para el cuarto trimestre.</t>
    </r>
  </si>
  <si>
    <t>1.1.1.1.6.1 Participación como suplencia de la Presidencia Municipal en las Sesiones de Organos Colegiados.</t>
  </si>
  <si>
    <r>
      <rPr>
        <b/>
        <sz val="11"/>
        <color theme="1"/>
        <rFont val="Arial"/>
        <family val="2"/>
      </rPr>
      <t>PPSOC</t>
    </r>
    <r>
      <rPr>
        <sz val="11"/>
        <color theme="1"/>
        <rFont val="Arial"/>
        <family val="2"/>
      </rPr>
      <t>: Porcentaje de participación en sesiones de Órganos Colegiados.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</si>
  <si>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Órganos.</t>
    </r>
  </si>
  <si>
    <r>
      <t xml:space="preserve">Justificacion Trimestral:    </t>
    </r>
    <r>
      <rPr>
        <sz val="11"/>
        <color theme="1"/>
        <rFont val="Arial"/>
        <family val="2"/>
      </rPr>
      <t>Se alcanzó el 133.3 %  de avance trimestral, al realizarse 32  de las 24 participaciones en sesiones programadas al cuarto trimestre.</t>
    </r>
  </si>
  <si>
    <t>1.1.1.1.6.2 Elaboración de reportes de actividades de los organismos descentralizados.</t>
  </si>
  <si>
    <r>
      <rPr>
        <b/>
        <sz val="11"/>
        <color theme="1"/>
        <rFont val="Arial"/>
        <family val="2"/>
      </rPr>
      <t>PRAE</t>
    </r>
    <r>
      <rPr>
        <sz val="11"/>
        <color theme="1"/>
        <rFont val="Arial"/>
        <family val="2"/>
      </rPr>
      <t>: Porcentaje de Reportes de Actividades de los Organismos Descentralizados elaborados.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</si>
  <si>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Reportes de actividades.</t>
    </r>
  </si>
  <si>
    <r>
      <t xml:space="preserve">Justificacion Trimestral: </t>
    </r>
    <r>
      <rPr>
        <sz val="11"/>
        <color theme="1"/>
        <rFont val="Arial"/>
        <family val="2"/>
      </rPr>
      <t xml:space="preserve">Se cumplió al 100% la meta en la elaboración de reportes de actividades de los Organismos Descentralizados. (11/11) </t>
    </r>
  </si>
  <si>
    <t>Componente
(Dirección de Relaciones Públicas)</t>
  </si>
  <si>
    <t>1.1.1.1.7 Vinculación entre el gobierno municipal y todos los sectores de la sociedad y gobiernos nacionales e internacionales mejoradas.</t>
  </si>
  <si>
    <r>
      <t xml:space="preserve">PCAGSS: </t>
    </r>
    <r>
      <rPr>
        <sz val="11"/>
        <color theme="1"/>
        <rFont val="Arial"/>
        <family val="2"/>
      </rPr>
      <t>Porcentaje de cumplimiento de los acercamientos con los gobiernos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</si>
  <si>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Acercamientos</t>
    </r>
  </si>
  <si>
    <r>
      <t xml:space="preserve">Justificacion Trimestral:
</t>
    </r>
    <r>
      <rPr>
        <sz val="11"/>
        <color theme="1"/>
        <rFont val="Arial"/>
        <family val="2"/>
      </rPr>
      <t>Para este cuarto trimestre se tenía una meta planeada de 6 acercamientos (firmas de beneficios para los colaboradores del municipio de Benito Juárez) con distintas empresas de la ciudad, de las cuales se lograron concretar las 6, obteniendo el 100% de la meta planeada, las empresas (Restaurantes y Hoteles), que se sumaron son: 1.- La Central, 2.- Billy Gin, 3.- Prima Donna, 4.- Hilton Garden Inn Cancún Airport, 5.- Comida Fit Cancún, 6.- Top Shelf Fitness Cancún.</t>
    </r>
  </si>
  <si>
    <t>1.1.1.1.7.1 Atención y apoyo a los requirimientos de la presidencia municipal en diversos eventos.</t>
  </si>
  <si>
    <r>
      <rPr>
        <b/>
        <sz val="11"/>
        <color theme="1"/>
        <rFont val="Arial"/>
        <family val="2"/>
      </rPr>
      <t>PEC:</t>
    </r>
    <r>
      <rPr>
        <sz val="11"/>
        <color theme="1"/>
        <rFont val="Arial"/>
        <family val="2"/>
      </rPr>
      <t xml:space="preserve"> Porcentaje de eventos cubiertos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</si>
  <si>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</si>
  <si>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t xml:space="preserve">Justificacion Trimestral:
</t>
    </r>
    <r>
      <rPr>
        <sz val="11"/>
        <color theme="1"/>
        <rFont val="Arial"/>
        <family val="2"/>
      </rPr>
      <t>Para el cuarto trimestre la meta planeada era de 5 apoyos o requerimientos en eventos, de los cuales se logró superar la meta con 7 participaciones, obteniendo el 140% de la meta planeada en el trimestre, los eventos en los que se tuvo participación fueron: 1.- Recorrido del Colegio Britanico, 2.- Recorrido del Instituto Americano Leonardo Da Vinci Cancún, 3.- Festival De Cultura del Caribe, 4.- Hannal Pixán, 5.- Encendido de Glorietas Navideñas, 6.- Inauguración de Villas Navideñas y 7.- Celebración de Fin de Año.</t>
    </r>
  </si>
  <si>
    <t>1.1.1.1.7.2 Difusion de los eventos de vinculacion solicitados por las dependencias y entidades del mbj.</t>
  </si>
  <si>
    <r>
      <rPr>
        <b/>
        <sz val="11"/>
        <color theme="1"/>
        <rFont val="Arial"/>
        <family val="2"/>
      </rPr>
      <t xml:space="preserve">PDC: </t>
    </r>
    <r>
      <rPr>
        <sz val="11"/>
        <color theme="1"/>
        <rFont val="Arial"/>
        <family val="2"/>
      </rPr>
      <t>Porcentaje de difusiones cubiertas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</si>
  <si>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Difusiones</t>
    </r>
  </si>
  <si>
    <r>
      <t xml:space="preserve">Justificacion Trimestral:
</t>
    </r>
    <r>
      <rPr>
        <sz val="11"/>
        <color theme="1"/>
        <rFont val="Arial"/>
        <family val="2"/>
      </rPr>
      <t>En este cuarto trimestre del 2024, la meta planeada en este indicador era de 500 difusiones, de las cuales se lograron realizar un total de 1371 difusiones, con lo cual se obtuvo un 274.20% de avance de cumplimiento del indicador, esto se logró gracias a los diferentes eventos decembrinos que se realizaron.</t>
    </r>
  </si>
  <si>
    <t>Componente
(Dirección de Gestión Social)</t>
  </si>
  <si>
    <t>1.1.1.1.8 Entrega de Ayudas Sociales.</t>
  </si>
  <si>
    <r>
      <t xml:space="preserve">PB: </t>
    </r>
    <r>
      <rPr>
        <sz val="11"/>
        <color theme="1"/>
        <rFont val="Arial"/>
        <family val="2"/>
      </rPr>
      <t>Porcentaje de beneficiados con ayuda social.</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</si>
  <si>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Beneficiados.</t>
    </r>
  </si>
  <si>
    <r>
      <rPr>
        <b/>
        <sz val="11"/>
        <color theme="1"/>
        <rFont val="Arial"/>
        <family val="2"/>
      </rPr>
      <t xml:space="preserve">Justificacion Trimestral: </t>
    </r>
    <r>
      <rPr>
        <sz val="11"/>
        <color theme="1"/>
        <rFont val="Arial"/>
        <family val="2"/>
      </rPr>
      <t>Semaforización AMARILLA, en el 4to. trimestre de 2024, toda vez que hubo poca participación por parte de la ciudadanía, sin embargo hubo mucha disposición de parte de las instituciones Gubernamentales y las OSC´S,  para la entrega de apoyos a los grupos vulnerables del Municipio de Benito Juárez. 
En el avance trimestral acumulado se obtuvo el 106.79% de lo proyectado para este 2024, mejorando la calidad de vida de los grupos mas vulnerables del Municipio de Benito Juarez.</t>
    </r>
  </si>
  <si>
    <t xml:space="preserve">1.1.1.1.8.1  Gestión y/o canalización adecuadamente a las demandas ciudadanas para con ello mitigar el impacto económico y social de los grupos más vulnerables. </t>
  </si>
  <si>
    <r>
      <rPr>
        <b/>
        <sz val="11"/>
        <color theme="1"/>
        <rFont val="Arial"/>
        <family val="2"/>
      </rPr>
      <t xml:space="preserve">PGC: </t>
    </r>
    <r>
      <rPr>
        <sz val="11"/>
        <color theme="1"/>
        <rFont val="Arial"/>
        <family val="2"/>
      </rPr>
      <t xml:space="preserve">Porcentaje de beneficiarios con gestiones y/o canalizaciones </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</si>
  <si>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y/o canalizaciones.</t>
    </r>
  </si>
  <si>
    <r>
      <rPr>
        <b/>
        <sz val="11"/>
        <color theme="1"/>
        <rFont val="Arial"/>
        <family val="2"/>
      </rPr>
      <t xml:space="preserve">Justificacion Trimestral: </t>
    </r>
    <r>
      <rPr>
        <sz val="11"/>
        <color theme="1"/>
        <rFont val="Arial"/>
        <family val="2"/>
      </rPr>
      <t>Semaforización AMARILLA,  para el 4to.. trimestre de 2024, hubo muy buena respuesta de las Instituciones públicas y privadas que trabajaron en coordinación para la resolución de las atenciones/canalizaciones ciudadanas.
En el avance trimestral acumulado se obtuvo el  69.90% de avance anual, debido a la poca participación ciudadana.</t>
    </r>
  </si>
  <si>
    <t>1.1.1.1.8.2 Cumplimiento a los eventos que realiza la Dirección de Gestión Social.</t>
  </si>
  <si>
    <r>
      <rPr>
        <b/>
        <sz val="11"/>
        <color theme="1"/>
        <rFont val="Arial"/>
        <family val="2"/>
      </rPr>
      <t>PER:</t>
    </r>
    <r>
      <rPr>
        <sz val="11"/>
        <color theme="1"/>
        <rFont val="Arial"/>
        <family val="2"/>
      </rPr>
      <t xml:space="preserve"> Porcentaje de los eventos realizados por la Dirección de Gestión Social</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</si>
  <si>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realizados.</t>
    </r>
  </si>
  <si>
    <r>
      <rPr>
        <b/>
        <sz val="11"/>
        <color theme="1"/>
        <rFont val="Arial"/>
        <family val="2"/>
      </rPr>
      <t xml:space="preserve">Justificacion Trimestral: </t>
    </r>
    <r>
      <rPr>
        <sz val="11"/>
        <color theme="1"/>
        <rFont val="Arial"/>
        <family val="2"/>
      </rPr>
      <t>Semaforización ROJA, no se cumplio con lo programado en el 4to. trimestre de 2024, respecto a las brigadas sociales, debido a que el vehiculo oficial de la Dirección no se encontraba en optimas condiciones para el traslado de la logistica en diversas colonias del Municipio de Benito Juárez.
De acuerdo a la demanda de la población benitojuarense se logra acercar los servicios básicos a traves de Brigadas Sociales en diversas regiones y colonias del Municipio de Benito Juárez, obteniendo un 55.56% de avance trimestral acumulado.</t>
    </r>
  </si>
  <si>
    <t>Componente (Asesores)</t>
  </si>
  <si>
    <t xml:space="preserve">1.1.1.1.9 Asesorías respecto a las demandas y necesidades de la población al Ayuntamiento de Benito Juárez </t>
  </si>
  <si>
    <r>
      <t xml:space="preserve">PASO: </t>
    </r>
    <r>
      <rPr>
        <sz val="11"/>
        <color theme="1"/>
        <rFont val="Arial"/>
        <family val="2"/>
      </rPr>
      <t>Porcentaje de Asesorías otorgadas.</t>
    </r>
  </si>
  <si>
    <t xml:space="preserve">Trimestral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</si>
  <si>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Asesorías  </t>
    </r>
  </si>
  <si>
    <r>
      <rPr>
        <b/>
        <sz val="11"/>
        <color theme="1"/>
        <rFont val="Arial"/>
        <family val="2"/>
      </rPr>
      <t xml:space="preserve">Justificación Trimestral: </t>
    </r>
    <r>
      <rPr>
        <sz val="11"/>
        <color theme="1"/>
        <rFont val="Arial"/>
        <family val="2"/>
      </rPr>
      <t>Se cubrió la meta trimestral, toda vez que se efectuaron el 100% de asesorías programadas.</t>
    </r>
  </si>
  <si>
    <t>1.1.1.1.9.1 Realización de reuniones con las dependencias y organismos descentralizados de la Administración Pública Municipal</t>
  </si>
  <si>
    <r>
      <rPr>
        <b/>
        <sz val="11"/>
        <color theme="1"/>
        <rFont val="Arial"/>
        <family val="2"/>
      </rPr>
      <t xml:space="preserve">PRAM: </t>
    </r>
    <r>
      <rPr>
        <sz val="11"/>
        <color theme="1"/>
        <rFont val="Arial"/>
        <family val="2"/>
      </rPr>
      <t>Porcentaje de reuniones con la Administración Pública Municipal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</si>
  <si>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Reuniones con la Administración Pública Municipal</t>
    </r>
    <r>
      <rPr>
        <b/>
        <sz val="11"/>
        <color theme="1"/>
        <rFont val="Arial"/>
        <family val="2"/>
      </rPr>
      <t xml:space="preserve">
</t>
    </r>
  </si>
  <si>
    <r>
      <t xml:space="preserve">Justificación Trimestral: </t>
    </r>
    <r>
      <rPr>
        <sz val="11"/>
        <color theme="1"/>
        <rFont val="Arial"/>
        <family val="2"/>
      </rPr>
      <t xml:space="preserve">Se alcanzó  la meta en un 100%, puesto que se realizaron  las reuniones  con dependencias y organismos descentralizados de la Administración Pública Municipal </t>
    </r>
  </si>
  <si>
    <t>1.1.1.1.9.2 Celebración de Mesas de Trabajo con Cámaras Empresariales y Hoteleras</t>
  </si>
  <si>
    <r>
      <rPr>
        <b/>
        <sz val="11"/>
        <color theme="1"/>
        <rFont val="Arial"/>
        <family val="2"/>
      </rPr>
      <t>PMEH:</t>
    </r>
    <r>
      <rPr>
        <sz val="11"/>
        <color theme="1"/>
        <rFont val="Arial"/>
        <family val="2"/>
      </rPr>
      <t xml:space="preserve"> Porcentaje de mesas de trabajo con Cámaras celebradas</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</si>
  <si>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Mesas de trabajo con Cámaras</t>
    </r>
  </si>
  <si>
    <r>
      <t xml:space="preserve">Justificación Trimestral: </t>
    </r>
    <r>
      <rPr>
        <sz val="11"/>
        <color theme="1"/>
        <rFont val="Arial"/>
        <family val="2"/>
      </rPr>
      <t>Se cumplió la meta del 100% ya que para este periodo se programó tres  mesas de trabajo.</t>
    </r>
  </si>
  <si>
    <t>1.1.1.1.9.3 Realización de reuniones con dependencias estatales y federales</t>
  </si>
  <si>
    <r>
      <rPr>
        <b/>
        <sz val="11"/>
        <color theme="1"/>
        <rFont val="Arial"/>
        <family val="2"/>
      </rPr>
      <t xml:space="preserve">POEF: </t>
    </r>
    <r>
      <rPr>
        <sz val="11"/>
        <color theme="1"/>
        <rFont val="Arial"/>
        <family val="2"/>
      </rPr>
      <t>Porcentaje de reuniones con dependencias estatales y federales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</si>
  <si>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Reuniones con dependencias estatles y federales</t>
    </r>
  </si>
  <si>
    <r>
      <t xml:space="preserve">Justificación Trimestral: </t>
    </r>
    <r>
      <rPr>
        <sz val="11"/>
        <color theme="1"/>
        <rFont val="Arial"/>
        <family val="2"/>
      </rPr>
      <t>Se dio cumplimiento al 100% de reuniones con dependencias Estatales y Federales del trimestre.</t>
    </r>
  </si>
  <si>
    <t>1.1.1.1.1.9.4 Realización de reuniones con grupos y organizaciones de la sociedad civil y ciudadana</t>
  </si>
  <si>
    <r>
      <rPr>
        <b/>
        <sz val="11"/>
        <color theme="1"/>
        <rFont val="Arial"/>
        <family val="2"/>
      </rPr>
      <t>PRSC:</t>
    </r>
    <r>
      <rPr>
        <sz val="11"/>
        <color theme="1"/>
        <rFont val="Arial"/>
        <family val="2"/>
      </rPr>
      <t xml:space="preserve"> Porcentaje de reuniones con sociedad civil y ciudadana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</si>
  <si>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Reuniones con Sociedad Civil y Ciudadana </t>
    </r>
  </si>
  <si>
    <r>
      <t xml:space="preserve">Justificación Trimestral: </t>
    </r>
    <r>
      <rPr>
        <sz val="11"/>
        <color theme="1"/>
        <rFont val="Arial"/>
        <family val="2"/>
      </rPr>
      <t>Se alcanzó el 100 % de la meta en la realización de reuniones con grupos y organizaciones de la sociedad civil y ciudadana.</t>
    </r>
  </si>
  <si>
    <t>1.1.1.1.1.9.5 Ejecución de proyectos estratégicosa a favor de las demandas y necesidades ciudadanas</t>
  </si>
  <si>
    <r>
      <rPr>
        <b/>
        <sz val="11"/>
        <color theme="1"/>
        <rFont val="Arial"/>
        <family val="2"/>
      </rPr>
      <t xml:space="preserve">PPEC: </t>
    </r>
    <r>
      <rPr>
        <sz val="11"/>
        <color theme="1"/>
        <rFont val="Arial"/>
        <family val="2"/>
      </rPr>
      <t>Porcentaje de proyectos estratégicos ejecutados.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</si>
  <si>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 Estratégicos</t>
    </r>
  </si>
  <si>
    <r>
      <t xml:space="preserve">Justificación Trimestral: </t>
    </r>
    <r>
      <rPr>
        <sz val="11"/>
        <color theme="1"/>
        <rFont val="Arial"/>
        <family val="2"/>
      </rPr>
      <t>Se  alcanzó la meta planeada ya que se concluyeron proyectos .</t>
    </r>
  </si>
  <si>
    <t>Componente
( Unidad de Transparencia )</t>
  </si>
  <si>
    <t>1.1.1.10 Derecho de Acceso a la Información Pública y Protección de Datos Personales garantizados</t>
  </si>
  <si>
    <r>
      <rPr>
        <b/>
        <sz val="11"/>
        <color theme="1"/>
        <rFont val="Arial Nova Cond"/>
        <family val="2"/>
      </rPr>
      <t>PSAIPR:</t>
    </r>
    <r>
      <rPr>
        <sz val="11"/>
        <color theme="1"/>
        <rFont val="Arial Nova Cond"/>
        <family val="2"/>
      </rPr>
      <t xml:space="preserve"> Porcentaje de Solicitudes de Acceso a la Información Pública Recibidas</t>
    </r>
  </si>
  <si>
    <r>
      <t>Unidad de medida del Indicador:</t>
    </r>
    <r>
      <rPr>
        <sz val="11"/>
        <color theme="1"/>
        <rFont val="Arial Nova Cond"/>
        <family val="2"/>
      </rPr>
      <t xml:space="preserve">
Porcentaje
</t>
    </r>
    <r>
      <rPr>
        <b/>
        <sz val="11"/>
        <color theme="1"/>
        <rFont val="Arial Nova Cond"/>
        <family val="2"/>
      </rPr>
      <t xml:space="preserve">
Unidad de medida de las variables:
</t>
    </r>
    <r>
      <rPr>
        <sz val="11"/>
        <color theme="1"/>
        <rFont val="Arial Nova Cond"/>
        <family val="2"/>
      </rPr>
      <t>Solictudes</t>
    </r>
  </si>
  <si>
    <r>
      <t xml:space="preserve">Justificacion Trimestral: </t>
    </r>
    <r>
      <rPr>
        <sz val="11"/>
        <color theme="1"/>
        <rFont val="Arial"/>
        <family val="2"/>
      </rPr>
      <t>Para este trimestre, hubo una disminución en las solicitudes de información, debido a que concluyó el proceso electoral, y la dinámica cotidiana se reestablació, también la temporada de fiestas en diciembre contribuye a esta disminución.</t>
    </r>
  </si>
  <si>
    <r>
      <rPr>
        <b/>
        <sz val="11"/>
        <color theme="1"/>
        <rFont val="Arial Nova Cond"/>
        <family val="2"/>
      </rPr>
      <t xml:space="preserve">PCOTP: </t>
    </r>
    <r>
      <rPr>
        <sz val="11"/>
        <color theme="1"/>
        <rFont val="Arial Nova Cond"/>
        <family val="2"/>
      </rPr>
      <t xml:space="preserve">Porcentaje de Cumplimiento de Obligaciones de Transparencia en la PNT </t>
    </r>
  </si>
  <si>
    <r>
      <t>Unidad de medida del Indicador:</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Cumplimiento de Obligaciones</t>
    </r>
  </si>
  <si>
    <r>
      <t xml:space="preserve">Justificacion Trimestral: </t>
    </r>
    <r>
      <rPr>
        <sz val="11"/>
        <color theme="1"/>
        <rFont val="Arial"/>
        <family val="2"/>
      </rPr>
      <t xml:space="preserve">La Unidad de Transparencia ha procurado mantener la capacitación y asesoría a las y los enlaces de SIPOT, sin embargo, existen cambios que no han permitido lograr el 100 por ciento de la carga de información. </t>
    </r>
  </si>
  <si>
    <t>1.1.1.10.1 Recepción de las evidencias de la información de parte de las Unidades Admnistrativas</t>
  </si>
  <si>
    <r>
      <rPr>
        <b/>
        <sz val="11"/>
        <color theme="1"/>
        <rFont val="Arial"/>
        <family val="2"/>
      </rPr>
      <t>PREPM:</t>
    </r>
    <r>
      <rPr>
        <sz val="11"/>
        <color theme="1"/>
        <rFont val="Arial"/>
        <family val="2"/>
      </rPr>
      <t xml:space="preserve"> Porcentaje de Recepción de Evidencias para el Portal Municipal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</si>
  <si>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Recepción de evidencias</t>
    </r>
  </si>
  <si>
    <r>
      <t xml:space="preserve">Justificacion Trimestral: </t>
    </r>
    <r>
      <rPr>
        <sz val="11"/>
        <color theme="1"/>
        <rFont val="Arial"/>
        <family val="2"/>
      </rPr>
      <t>Acorde al seguimiento de las Unidades Administrativas con su carga de información, han superado ligeramente el cumplimiento.</t>
    </r>
  </si>
  <si>
    <t>1.1.1.10.2 Organización de actividades de difusión</t>
  </si>
  <si>
    <r>
      <rPr>
        <b/>
        <sz val="11"/>
        <color theme="1"/>
        <rFont val="Arial"/>
        <family val="2"/>
      </rPr>
      <t xml:space="preserve">PAD: </t>
    </r>
    <r>
      <rPr>
        <sz val="11"/>
        <color theme="1"/>
        <rFont val="Arial"/>
        <family val="2"/>
      </rPr>
      <t>Porcentaje de Actividades de Difusión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</si>
  <si>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 de Difusión</t>
    </r>
  </si>
  <si>
    <r>
      <t xml:space="preserve">Justificacion Trimestral: </t>
    </r>
    <r>
      <rPr>
        <sz val="11"/>
        <color theme="1"/>
        <rFont val="Arial"/>
        <family val="2"/>
      </rPr>
      <t>Con el regreso a clases y el interés de promover una cultura de protección de datos personales en las escuelas, se ha tenido una mayor demanda de las actividades.</t>
    </r>
  </si>
  <si>
    <t>1.1.1.10.3 Capacitación de las y los servidores públicos</t>
  </si>
  <si>
    <r>
      <rPr>
        <b/>
        <sz val="11"/>
        <color theme="1"/>
        <rFont val="Arial"/>
        <family val="2"/>
      </rPr>
      <t xml:space="preserve">PAC: </t>
    </r>
    <r>
      <rPr>
        <sz val="11"/>
        <color theme="1"/>
        <rFont val="Arial"/>
        <family val="2"/>
      </rPr>
      <t>Porcentaje de Actividades de Capacitación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</si>
  <si>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Capacitaciones</t>
    </r>
  </si>
  <si>
    <r>
      <t xml:space="preserve">Justificacion Trimestral: </t>
    </r>
    <r>
      <rPr>
        <sz val="11"/>
        <color theme="1"/>
        <rFont val="Arial"/>
        <family val="2"/>
      </rPr>
      <t>Se disminuyó la capacitación para servidores púbicos, debido a que la mayoría de las y los enlaces repitieron, por lo que fue minima la solicitud de cursos.</t>
    </r>
  </si>
  <si>
    <t>1.1.1.10.4 Disminución de casos de inconformidad por respuestas de las Solicitudes de Acceso a la Información.</t>
  </si>
  <si>
    <r>
      <rPr>
        <b/>
        <sz val="11"/>
        <color theme="1"/>
        <rFont val="Arial"/>
        <family val="2"/>
      </rPr>
      <t>PI:</t>
    </r>
    <r>
      <rPr>
        <sz val="11"/>
        <color theme="1"/>
        <rFont val="Arial"/>
        <family val="2"/>
      </rPr>
      <t xml:space="preserve"> Porcentaje de Inconformidades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</si>
  <si>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Inconformidades</t>
    </r>
  </si>
  <si>
    <r>
      <t xml:space="preserve">Justificacion Trimestral: </t>
    </r>
    <r>
      <rPr>
        <sz val="11"/>
        <color theme="1"/>
        <rFont val="Arial"/>
        <family val="2"/>
      </rPr>
      <t>La atención a solicitudes de Infomación en tiempo y forma, ha contribuido a mantener la disminución de las denuncias</t>
    </r>
  </si>
  <si>
    <t>1.1.1.10.5 Solventación de Denuncias en el Sistema de Portales de Transparencia</t>
  </si>
  <si>
    <r>
      <rPr>
        <b/>
        <sz val="11"/>
        <color theme="1"/>
        <rFont val="Arial"/>
        <family val="2"/>
      </rPr>
      <t>PDSPT:</t>
    </r>
    <r>
      <rPr>
        <sz val="11"/>
        <color theme="1"/>
        <rFont val="Arial"/>
        <family val="2"/>
      </rPr>
      <t xml:space="preserve"> Porcentaje de Denuncias Solventadas en los Portales de Transparencia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</si>
  <si>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Denuncias Solventadas </t>
    </r>
  </si>
  <si>
    <r>
      <t xml:space="preserve">Justificacion Trimestral: </t>
    </r>
    <r>
      <rPr>
        <sz val="11"/>
        <color theme="1"/>
        <rFont val="Arial"/>
        <family val="2"/>
      </rPr>
      <t>No se alcanzó el estimado durante el cuarto trimestre toda vez que no se tiene un control acerca de las denuncias que los usuarios pudieran hacer en contra de las inconsistencias/falta en la información (a su consideración) dentro de  la plataforma.</t>
    </r>
  </si>
  <si>
    <t>1.1.1.10.6 Solventación de las denuncias por el tratamiento indebido de Datos Personales</t>
  </si>
  <si>
    <r>
      <rPr>
        <b/>
        <sz val="11"/>
        <color theme="1"/>
        <rFont val="Arial"/>
        <family val="2"/>
      </rPr>
      <t xml:space="preserve">PDSTI: </t>
    </r>
    <r>
      <rPr>
        <sz val="11"/>
        <color theme="1"/>
        <rFont val="Arial"/>
        <family val="2"/>
      </rPr>
      <t xml:space="preserve">Porcentaje de Denuncias Solventadas por Tratamiento Indebido </t>
    </r>
  </si>
  <si>
    <r>
      <t xml:space="preserve">Justificacion Trimestral: </t>
    </r>
    <r>
      <rPr>
        <sz val="11"/>
        <color theme="1"/>
        <rFont val="Arial"/>
        <family val="2"/>
      </rPr>
      <t>Aunque se ha promovido que la ciudadanía realice la denuncia por el Tratamiento indebido de Datos Personales, aún no se ha contado con la participación de las personas.</t>
    </r>
  </si>
  <si>
    <t>1.1.1.10.7 Actualización de los Avisos de Privacidad por Unidad Administrativa</t>
  </si>
  <si>
    <r>
      <rPr>
        <b/>
        <sz val="11"/>
        <color theme="1"/>
        <rFont val="Arial"/>
        <family val="2"/>
      </rPr>
      <t xml:space="preserve">PSOAP: </t>
    </r>
    <r>
      <rPr>
        <sz val="11"/>
        <color theme="1"/>
        <rFont val="Arial"/>
        <family val="2"/>
      </rPr>
      <t>Porcentaje de Sujetos Obligados con Aviso de Privacidad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</si>
  <si>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Sujetos Obligados con Avisos de Privacidad</t>
    </r>
  </si>
  <si>
    <r>
      <t xml:space="preserve">Justificacion Trimestral: </t>
    </r>
    <r>
      <rPr>
        <sz val="11"/>
        <color theme="1"/>
        <rFont val="Arial"/>
        <family val="2"/>
      </rPr>
      <t>Acore a las necesidades de las Unidades Administrativas, se han resuelto los Avisos de Privacidad con respecto a la actualización o nueva creación de trámites y servicios.</t>
    </r>
  </si>
  <si>
    <t>1.1.1.10.8 Atención a las solicitudes de Derecho A.R.C.O.P.</t>
  </si>
  <si>
    <r>
      <rPr>
        <b/>
        <sz val="11"/>
        <color theme="1"/>
        <rFont val="Arial"/>
        <family val="2"/>
      </rPr>
      <t xml:space="preserve">PASDA: </t>
    </r>
    <r>
      <rPr>
        <sz val="11"/>
        <color theme="1"/>
        <rFont val="Arial"/>
        <family val="2"/>
      </rPr>
      <t>Porcentaje de Atención a Solicitudes de Derecho A.R.C.O.P.</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</si>
  <si>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Solicitudes Derechos A.R.C.O.P.</t>
    </r>
  </si>
  <si>
    <r>
      <t xml:space="preserve">Justificacion Trimestral: </t>
    </r>
    <r>
      <rPr>
        <sz val="11"/>
        <color theme="1"/>
        <rFont val="Arial"/>
        <family val="2"/>
      </rPr>
      <t>El indicador se ha elevado para este trimestre, toda vez que la Unidad de Transparencia ha mantenido la difusión de los Derechos ARCO entre la cuiudadanía.</t>
    </r>
    <r>
      <rPr>
        <b/>
        <sz val="11"/>
        <color theme="1"/>
        <rFont val="Arial"/>
        <family val="2"/>
      </rPr>
      <t xml:space="preserve">	</t>
    </r>
  </si>
  <si>
    <t>Componente
(Delegación Municipal Alfredo  V. Bonfil)</t>
  </si>
  <si>
    <t>1.1.1.1.11 Servicios Públicos de la Delegación Municipal Alfredo V. Bonfil otorgados.</t>
  </si>
  <si>
    <r>
      <t>PSO:</t>
    </r>
    <r>
      <rPr>
        <sz val="11"/>
        <color theme="1"/>
        <rFont val="Arial"/>
        <family val="2"/>
      </rPr>
      <t xml:space="preserve"> Porcentaje de servicios otorgados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</si>
  <si>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t>
    </r>
  </si>
  <si>
    <r>
      <t xml:space="preserve">Justificación Trimestral: </t>
    </r>
    <r>
      <rPr>
        <sz val="11"/>
        <color theme="1"/>
        <rFont val="Arial"/>
        <family val="2"/>
      </rPr>
      <t xml:space="preserve">Se logra una meta en un 197.69 %, debido a la coordinacion con las distintas areas que conforman la delegacion y asi mismo al buen gobierno que encabeza esta administracion municipal. </t>
    </r>
  </si>
  <si>
    <t>1.1.1.1.11.1 Realizacion de requerimientos Administrativos, humanos y financieros</t>
  </si>
  <si>
    <r>
      <rPr>
        <b/>
        <sz val="11"/>
        <color theme="1"/>
        <rFont val="Arial"/>
        <family val="2"/>
      </rPr>
      <t>PRAR</t>
    </r>
    <r>
      <rPr>
        <sz val="11"/>
        <color theme="1"/>
        <rFont val="Arial"/>
        <family val="2"/>
      </rPr>
      <t>: Porcentaje de Requerimientos Administrativos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</si>
  <si>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Requerimientos</t>
    </r>
  </si>
  <si>
    <r>
      <t xml:space="preserve">Justificación Trimestral: </t>
    </r>
    <r>
      <rPr>
        <sz val="11"/>
        <color theme="1"/>
        <rFont val="Arial"/>
        <family val="2"/>
      </rPr>
      <t>Se rebasa la meta proyectada en un 1650.00 % debido a los requerimiento constanstantes que se realizan en el Municipio.</t>
    </r>
    <r>
      <rPr>
        <b/>
        <sz val="11"/>
        <color theme="1"/>
        <rFont val="Arial"/>
        <family val="2"/>
      </rPr>
      <t xml:space="preserve">   </t>
    </r>
  </si>
  <si>
    <t>1.1.1.1.11.2 Realizacion de requerimientos Administrativos, humanos y financieros</t>
  </si>
  <si>
    <r>
      <rPr>
        <b/>
        <sz val="11"/>
        <color theme="1"/>
        <rFont val="Arial"/>
        <family val="2"/>
      </rPr>
      <t>PRHR</t>
    </r>
    <r>
      <rPr>
        <sz val="11"/>
        <color theme="1"/>
        <rFont val="Arial"/>
        <family val="2"/>
      </rPr>
      <t>: Porcentaje de Requerimientos Humanos Realizados</t>
    </r>
  </si>
  <si>
    <r>
      <t xml:space="preserve">Justificación Trimestral: </t>
    </r>
    <r>
      <rPr>
        <sz val="11"/>
        <color theme="1"/>
        <rFont val="Arial"/>
        <family val="2"/>
      </rPr>
      <t xml:space="preserve">Se alcanza la meta proyectada en un 86.54 % pues ha habido constantes requerimientos  ante las áreas municipales.    </t>
    </r>
  </si>
  <si>
    <t>1.1.1.1.11.3 Realizacion de requerimientos Administrativos, humanos y financieros</t>
  </si>
  <si>
    <r>
      <rPr>
        <b/>
        <sz val="11"/>
        <color theme="1"/>
        <rFont val="Arial"/>
        <family val="2"/>
      </rPr>
      <t>PRFR:</t>
    </r>
    <r>
      <rPr>
        <sz val="11"/>
        <color theme="1"/>
        <rFont val="Arial"/>
        <family val="2"/>
      </rPr>
      <t xml:space="preserve"> Porcentaje de Requerimientos Financieros Realizados</t>
    </r>
  </si>
  <si>
    <r>
      <t xml:space="preserve">Justificación Trimestral: </t>
    </r>
    <r>
      <rPr>
        <sz val="11"/>
        <color theme="1"/>
        <rFont val="Arial"/>
        <family val="2"/>
      </rPr>
      <t xml:space="preserve">Se rebasa la meta proyectada en un 375.00 % debido a los constantes requerimientos que se realizan antes las areas municipales.   </t>
    </r>
  </si>
  <si>
    <t>1.1.1.1.11.4 Aplicación del programa de ayudas y subsidios asignado a la Delegacion Municipal Alfredo V. Bonfil.</t>
  </si>
  <si>
    <r>
      <rPr>
        <b/>
        <sz val="11"/>
        <color theme="1"/>
        <rFont val="Arial"/>
        <family val="2"/>
      </rPr>
      <t>PUBPAYS:</t>
    </r>
    <r>
      <rPr>
        <sz val="11"/>
        <color theme="1"/>
        <rFont val="Arial"/>
        <family val="2"/>
      </rPr>
      <t xml:space="preserve"> Porcentaje de usuarios  beneficiados con el programa</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</si>
  <si>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 beneficiados</t>
    </r>
  </si>
  <si>
    <r>
      <t xml:space="preserve">Justificación Trimestral: </t>
    </r>
    <r>
      <rPr>
        <sz val="11"/>
        <color theme="1"/>
        <rFont val="Arial"/>
        <family val="2"/>
      </rPr>
      <t>Se cumplió con la meta programada para este trimestral alcanzando el avance en el cumplimiento en un 100%, pues se ha mantenido constantemente la ayuda a los usuarios beneficiados en ayudas y subsidios que otorga la Delegación.</t>
    </r>
  </si>
  <si>
    <t>1.1.1.1.11.5 Verificación del cumplimiento de los requerimientos jurídicos realizados a la Delegación Municipal.</t>
  </si>
  <si>
    <r>
      <rPr>
        <b/>
        <sz val="11"/>
        <color theme="1"/>
        <rFont val="Arial"/>
        <family val="2"/>
      </rPr>
      <t>PRJR:</t>
    </r>
    <r>
      <rPr>
        <sz val="11"/>
        <color theme="1"/>
        <rFont val="Arial"/>
        <family val="2"/>
      </rPr>
      <t xml:space="preserve"> Porcentaje de Requerimientos Jurídicos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</si>
  <si>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              Requerimientos</t>
    </r>
  </si>
  <si>
    <r>
      <t xml:space="preserve">Justificación Trimestral: </t>
    </r>
    <r>
      <rPr>
        <sz val="11"/>
        <color theme="1"/>
        <rFont val="Arial"/>
        <family val="2"/>
      </rPr>
      <t xml:space="preserve">Se logra en un 100.00% manteniendo la meta programada.    </t>
    </r>
    <r>
      <rPr>
        <b/>
        <sz val="11"/>
        <color theme="1"/>
        <rFont val="Arial"/>
        <family val="2"/>
      </rPr>
      <t xml:space="preserve">        </t>
    </r>
  </si>
  <si>
    <t>1.1.1.1.11.6 Aplicación del beneficio de  ASISTENCIA SOCIAL que lleva a cabo el sistema DIF dentro de la comunidad a través de la Coordinación de Participación Social y la Familia.</t>
  </si>
  <si>
    <r>
      <rPr>
        <b/>
        <sz val="11"/>
        <color theme="1"/>
        <rFont val="Arial"/>
        <family val="2"/>
      </rPr>
      <t xml:space="preserve">PASA: </t>
    </r>
    <r>
      <rPr>
        <sz val="11"/>
        <color theme="1"/>
        <rFont val="Arial"/>
        <family val="2"/>
      </rPr>
      <t>Porcentaje de  ASISTENCIA  Social  aplicados.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</si>
  <si>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Ciudadanos Atendidos</t>
    </r>
  </si>
  <si>
    <r>
      <t xml:space="preserve">Justificación Trimestral: </t>
    </r>
    <r>
      <rPr>
        <sz val="11"/>
        <color theme="1"/>
        <rFont val="Arial"/>
        <family val="2"/>
      </rPr>
      <t xml:space="preserve">Se logra una meta en un 165.25 %, esto por los eventos que se llevan a cabo por la coordinación de participación social y la familia.        </t>
    </r>
    <r>
      <rPr>
        <b/>
        <sz val="11"/>
        <color theme="1"/>
        <rFont val="Arial"/>
        <family val="2"/>
      </rPr>
      <t xml:space="preserve">                         </t>
    </r>
  </si>
  <si>
    <t>1.1.1.1.11.7 Ejecución de limpieza de calles y areas verdes de la Delegacion.</t>
  </si>
  <si>
    <r>
      <rPr>
        <b/>
        <sz val="11"/>
        <color theme="1"/>
        <rFont val="Arial"/>
        <family val="2"/>
      </rPr>
      <t xml:space="preserve">PCAVL: </t>
    </r>
    <r>
      <rPr>
        <sz val="11"/>
        <color theme="1"/>
        <rFont val="Arial"/>
        <family val="2"/>
      </rPr>
      <t>Porcentaje de calles y areas verdes limpias.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</si>
  <si>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Calles</t>
    </r>
  </si>
  <si>
    <r>
      <t xml:space="preserve">Justificación Trimestral: </t>
    </r>
    <r>
      <rPr>
        <sz val="11"/>
        <color theme="1"/>
        <rFont val="Arial"/>
        <family val="2"/>
      </rPr>
      <t xml:space="preserve">Se logra una meta en un 173.83 %, debido al buen funcionamiento y la operatividad del área, además de las brigadas de limpieza que se han realizado.   </t>
    </r>
    <r>
      <rPr>
        <b/>
        <sz val="11"/>
        <color theme="1"/>
        <rFont val="Arial"/>
        <family val="2"/>
      </rPr>
      <t xml:space="preserve">          </t>
    </r>
  </si>
  <si>
    <t>1.1.1.1.11.8 Atención a usuarios de la biblioteca publica.</t>
  </si>
  <si>
    <r>
      <rPr>
        <b/>
        <sz val="11"/>
        <color theme="1"/>
        <rFont val="Arial"/>
        <family val="2"/>
      </rPr>
      <t>PUBPA:</t>
    </r>
    <r>
      <rPr>
        <sz val="11"/>
        <color theme="1"/>
        <rFont val="Arial"/>
        <family val="2"/>
      </rPr>
      <t xml:space="preserve"> Porcentaje de usuarios de la biblioteca publica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</si>
  <si>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t>
    </r>
  </si>
  <si>
    <r>
      <t xml:space="preserve">Justificación Trimestral: </t>
    </r>
    <r>
      <rPr>
        <sz val="11"/>
        <color theme="1"/>
        <rFont val="Arial"/>
        <family val="2"/>
      </rPr>
      <t xml:space="preserve">Se logra una meta en un 244.80 %, debido a los eventos realizados además de promover la lectura en las escuelas lo que hace que exista más afluencia de personas en las instalaciones.       </t>
    </r>
    <r>
      <rPr>
        <b/>
        <sz val="11"/>
        <color theme="1"/>
        <rFont val="Arial"/>
        <family val="2"/>
      </rPr>
      <t xml:space="preserve">          </t>
    </r>
  </si>
  <si>
    <t>1.1.1.1.11.9 Atención a los reportes realizacion por la ciudadania ante la Coordinacion de Protección Civil</t>
  </si>
  <si>
    <r>
      <rPr>
        <b/>
        <sz val="11"/>
        <color theme="1"/>
        <rFont val="Arial"/>
        <family val="2"/>
      </rPr>
      <t>PRCA:</t>
    </r>
    <r>
      <rPr>
        <sz val="11"/>
        <color theme="1"/>
        <rFont val="Arial"/>
        <family val="2"/>
      </rPr>
      <t xml:space="preserve"> Porcentaje de reportes ciudadanos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</si>
  <si>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Reportes ciudadanos</t>
    </r>
  </si>
  <si>
    <r>
      <t xml:space="preserve">Justificación Trimestral: </t>
    </r>
    <r>
      <rPr>
        <sz val="11"/>
        <color theme="1"/>
        <rFont val="Arial"/>
        <family val="2"/>
      </rPr>
      <t xml:space="preserve">Se logra una meta en un 141.29 %, debido a la operatividad y a la cercanía con la ciudadanía, así mismo  estar pendiente de cada reporte para poder atenderlo en tiempo evitando graves consecuencias en la población.      </t>
    </r>
    <r>
      <rPr>
        <b/>
        <sz val="11"/>
        <color theme="1"/>
        <rFont val="Arial"/>
        <family val="2"/>
      </rPr>
      <t xml:space="preserve">           </t>
    </r>
  </si>
  <si>
    <t>1.1.1.1.11.10 Realización de Eventos Cívicos, Culturales y Deportivos.</t>
  </si>
  <si>
    <r>
      <rPr>
        <b/>
        <sz val="11"/>
        <color theme="1"/>
        <rFont val="Arial"/>
        <family val="2"/>
      </rPr>
      <t xml:space="preserve">PECCDR: </t>
    </r>
    <r>
      <rPr>
        <sz val="11"/>
        <color theme="1"/>
        <rFont val="Arial"/>
        <family val="2"/>
      </rPr>
      <t>Porcentaje de eventos cívicos, culturales y deportivos realizados.</t>
    </r>
  </si>
  <si>
    <r>
      <t xml:space="preserve">Justificación Trimestral: </t>
    </r>
    <r>
      <rPr>
        <sz val="11"/>
        <color theme="1"/>
        <rFont val="Arial"/>
        <family val="2"/>
      </rPr>
      <t xml:space="preserve">Se logra una meta en un 150.00 %, debido a la organización y a la realización de mas eventos, así mismo que la población es mas participativa en cada evento realizado lo que hace que se realicen con mas frecuencia.      </t>
    </r>
    <r>
      <rPr>
        <b/>
        <sz val="11"/>
        <color theme="1"/>
        <rFont val="Arial"/>
        <family val="2"/>
      </rPr>
      <t xml:space="preserve">      </t>
    </r>
  </si>
  <si>
    <t>Componente
(Subdelegación Puerto Juárez)</t>
  </si>
  <si>
    <t>1.1.1.1.12 Gestiones ciudadanas brindadas en la Subdelegacion Puerto Juarez.</t>
  </si>
  <si>
    <r>
      <t xml:space="preserve">PGCB: </t>
    </r>
    <r>
      <rPr>
        <sz val="11"/>
        <color theme="1"/>
        <rFont val="Arial"/>
        <family val="2"/>
      </rPr>
      <t>Porcentaje de gestiones ciudadanas brindadas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</si>
  <si>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ciudadanas</t>
    </r>
  </si>
  <si>
    <r>
      <t xml:space="preserve">Justificación Trimestral: </t>
    </r>
    <r>
      <rPr>
        <sz val="11"/>
        <color theme="1"/>
        <rFont val="Arial"/>
        <family val="2"/>
      </rPr>
      <t xml:space="preserve">Las gestiones ciudadanas brindadas en la Subdelegaciòn de Puerto Juárez se vio incrementada debido a las diferentes actividades realizadas en cuanto a la entrega de despensas a los pescadores de Puerto Juárez  lo que generó se realice  más gestiones ciudadanas brindadas extras a lo considerado. Este periodo se vio incrementada la meta trazada al llegar al 413% de las gestiones ciudadanas brindadas.  </t>
    </r>
  </si>
  <si>
    <t>1.1.1.1.12.1 Difusión de programas sociales de los tres niveles de gobierno.</t>
  </si>
  <si>
    <r>
      <rPr>
        <b/>
        <sz val="11"/>
        <color theme="1"/>
        <rFont val="Arial"/>
        <family val="2"/>
      </rPr>
      <t>PDPS:</t>
    </r>
    <r>
      <rPr>
        <sz val="11"/>
        <color theme="1"/>
        <rFont val="Arial"/>
        <family val="2"/>
      </rPr>
      <t xml:space="preserve"> Porcentaje de programas sociales difundidos.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</si>
  <si>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Sociales</t>
    </r>
  </si>
  <si>
    <r>
      <t xml:space="preserve">Justificación Trimestral: </t>
    </r>
    <r>
      <rPr>
        <sz val="11"/>
        <color theme="1"/>
        <rFont val="Arial"/>
        <family val="2"/>
      </rPr>
      <t>Los Programas sociales difundidos cumplio la meta programada. En este periodo se cumplio la meta trazada al llegar al 100% de los los programas sociales difundidos.</t>
    </r>
  </si>
  <si>
    <t>1.1.1.1.12.2 Promoción de Capacitación Comunitaria.</t>
  </si>
  <si>
    <r>
      <rPr>
        <b/>
        <sz val="11"/>
        <color theme="1"/>
        <rFont val="Arial"/>
        <family val="2"/>
      </rPr>
      <t>PCAP</t>
    </r>
    <r>
      <rPr>
        <sz val="11"/>
        <color theme="1"/>
        <rFont val="Arial"/>
        <family val="2"/>
      </rPr>
      <t xml:space="preserve">: Porcentaje de capacitaciones comunitaria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</si>
  <si>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Capacitaciones comunitarias</t>
    </r>
  </si>
  <si>
    <r>
      <t xml:space="preserve">Justificación Trimestral: </t>
    </r>
    <r>
      <rPr>
        <sz val="11"/>
        <color theme="1"/>
        <rFont val="Arial"/>
        <family val="2"/>
      </rPr>
      <t xml:space="preserve"> Las promociones de capacitaciones comunitarias se vio incrementada debido a las diferentes actividades realizadas en cuanto a la capacitaciòn de salud  de la juridicciòn sanitaria No. 2 a los docentes de la Escuela Primaria Melchor Ocampo  para la prevenciòn del paludismo  lo que generó se realice  más promociones de capacitaciones comunitarias extras a lo considerado. Este periodo se vio incrementada la meta trazada al llegar al  100% de las promociones de capacitaciones comunitarias.</t>
    </r>
  </si>
  <si>
    <t>1.1.1.1.12.3 Coordinación de Brigadas de limpieza en la Subdelegación de Puerto Juárez</t>
  </si>
  <si>
    <r>
      <rPr>
        <b/>
        <sz val="11"/>
        <color theme="1"/>
        <rFont val="Arial"/>
        <family val="2"/>
      </rPr>
      <t xml:space="preserve">PBLC: </t>
    </r>
    <r>
      <rPr>
        <sz val="11"/>
        <color theme="1"/>
        <rFont val="Arial"/>
        <family val="2"/>
      </rPr>
      <t>Porcentaje de brigadas de limpieza coordinadas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</si>
  <si>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Brigadas de limpieza </t>
    </r>
  </si>
  <si>
    <r>
      <t xml:space="preserve">Justificación Trimestral:  </t>
    </r>
    <r>
      <rPr>
        <sz val="11"/>
        <color theme="1"/>
        <rFont val="Arial"/>
        <family val="2"/>
      </rPr>
      <t xml:space="preserve">Coordinación de Brigadas de limpieza se vio incrementada debido a las diferentes actividades realizadas en cuanto a los programas de brigadas de limpieza de la zona de manglar para concientizar y erradicar la problemática de contaminación en las lagunas así como la prevención de enfermedades como el paludismo y la Jornada vecinal de acopio de residuos sólidos reciclables "RECAPACICLA", lo que generó que se realice la coordinación de brigadas de limpieza extras a lo considerado. </t>
    </r>
  </si>
  <si>
    <t>1.1.1.1.12.4 Realización de Eventos cívicos , culturales y deportivos</t>
  </si>
  <si>
    <r>
      <rPr>
        <b/>
        <sz val="11"/>
        <color theme="1"/>
        <rFont val="Arial"/>
        <family val="2"/>
      </rPr>
      <t>PECCD:</t>
    </r>
    <r>
      <rPr>
        <sz val="11"/>
        <color theme="1"/>
        <rFont val="Arial"/>
        <family val="2"/>
      </rPr>
      <t xml:space="preserve"> Porcentaje de eventos Cívicos,Culturales y Deportivos realizados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</si>
  <si>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cívicos, culturales y deportivos.</t>
    </r>
  </si>
  <si>
    <r>
      <t xml:space="preserve">Justificación Trimestral: </t>
    </r>
    <r>
      <rPr>
        <sz val="11"/>
        <color theme="1"/>
        <rFont val="Arial"/>
        <family val="2"/>
      </rPr>
      <t>Los eventos cívicos, culturales y deportivos se vio incrementados debido a las diferentes actividades realizadas en cuanto al evento del Janal Pixán lo que generó se realice más eventos cívicos, culturales y deportivos extras a lo considerado en un 133.33%.</t>
    </r>
  </si>
  <si>
    <t>ELABORÓ
Lic. Jonathan Brunner Eissenvenn
Coordinador Administrativo de la Presidencia Municipal</t>
  </si>
  <si>
    <t>REVISÓ
Mtro. Enrique E. Encalada Sánchez
Dirección de Planeación de la DGPM</t>
  </si>
  <si>
    <t>AUTORIZÓ
Lic. Berenice Penélope Polanco Córdova
Secretaria Particular de la Presidencia Municipal</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</si>
  <si>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</si>
  <si>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</si>
  <si>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</si>
  <si>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</si>
  <si>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</si>
  <si>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</si>
  <si>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</si>
  <si>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JUSTIFICACION TRIMESTRAL Y ANUAL DE AVANCE DE RESULTADOS 2023</t>
  </si>
  <si>
    <t>TRIMESTRE 1 2023</t>
  </si>
  <si>
    <t>TRIMESTRE 2 2023</t>
  </si>
  <si>
    <t>TRIMESTRE 3 2023</t>
  </si>
  <si>
    <t>TRIMESTRE 4 2023</t>
  </si>
  <si>
    <t>Secretaría Particular</t>
  </si>
  <si>
    <t>Derivado que el sistema OPERGOB no se apertura de manera oficial no se cuenta con el monto ejercido en el primer trimestre. Por lo cual, en el tercer trimestre se reportará lo ejercido en los dos primeros trimestres del año.</t>
  </si>
  <si>
    <t>Secretaría Técnica</t>
  </si>
  <si>
    <t xml:space="preserve">Trimestral: En el p primer trimestre se logro un porcentaje del 100%  comparando lo planeado y ejecutado del presupuesto. 
Anual: En el presupuesto planeado se logro un porcentaje de avance anual de ejecución del 15.77%. </t>
  </si>
  <si>
    <t>Unidad de Gestión Administrativa Distrito Cancún</t>
  </si>
  <si>
    <t>Justificacion Trimestral: no se ejerció el presupuesto en el primer trimestre
Justificación Anual:  no se ejerció el presuepuesto trimestral por lo que no hubo avance en el presupuesto anual.</t>
  </si>
  <si>
    <t>Dirección General de Comunicación Social</t>
  </si>
  <si>
    <t>Este rubro refleja un aproximado de lo que se lleva ejercido durante el primer trimestre debido a que el sistema OPERGOB se encuentra en proceso de captura de pagos, mismo que en tercer trimestre reflejará lo ejercido en el primer trimestre</t>
  </si>
  <si>
    <t>Dirección General de Planeación Municipal</t>
  </si>
  <si>
    <t>UVOD</t>
  </si>
  <si>
    <t>NO SE EJERCIÓ PRESUPUESTO PORQUE ACTUALMENTE SE NOS PRESTA UN ESPACIO EN LA SECRETARIA DE DESARROLLO SOCIAL Y ECONÓMICO ,ADEMAS DE QUE EL MAYOR PORCENTAJE  ESTA DESTINADO A SERVICIO DE ARRENDAMIENTO, SE SOLICITÓ MODIFICACIÓN PERO NO FUE APROBADA.</t>
  </si>
  <si>
    <t>Dirección de Relaciones Públicas</t>
  </si>
  <si>
    <t>La cantidad proporcionada es un estimado, ya que no se ha aperturado el sistema OPERGOB para poder tener una cifra correcta.</t>
  </si>
  <si>
    <t>Dirección de Gestión Social</t>
  </si>
  <si>
    <t xml:space="preserve">No se gasto lo proyectado, por no estar habilitado el sistema OPERGOB, así como no haber autorizado los recursos en tiempo y forma por la Dirección Financiera. </t>
  </si>
  <si>
    <t>Coordinación General de Asesores</t>
  </si>
  <si>
    <t>Unidad de Transparencia</t>
  </si>
  <si>
    <t>Delegación Municipal Alfredo  V. Bonfil</t>
  </si>
  <si>
    <t>Por cuestiones en el sistema OPERGOB que no se ha aperturado no tenemos la información requerida, pero se reportara en el tercer trimestre lo ejecutado en los primeros dos trimestres.</t>
  </si>
  <si>
    <t>Subdelegación Puerto Juárez</t>
  </si>
  <si>
    <r>
      <rPr>
        <b/>
        <sz val="11"/>
        <color theme="1"/>
        <rFont val="Calibri"/>
        <family val="2"/>
        <scheme val="minor"/>
      </rPr>
      <t>Justificacion Trimestral:</t>
    </r>
    <r>
      <rPr>
        <sz val="11"/>
        <color theme="1"/>
        <rFont val="Calibri"/>
        <family val="2"/>
        <scheme val="minor"/>
      </rPr>
      <t xml:space="preserve">  Este periodo no se alcanzo la meta trazada al llegar al 55.21%  del presupuesto.debido que no se realizo gastos operativos.                                                                                                                                                                            </t>
    </r>
    <r>
      <rPr>
        <b/>
        <sz val="11"/>
        <color theme="1"/>
        <rFont val="Calibri"/>
        <family val="2"/>
        <scheme val="minor"/>
      </rPr>
      <t xml:space="preserve">Meta Anual: </t>
    </r>
    <r>
      <rPr>
        <sz val="11"/>
        <color theme="1"/>
        <rFont val="Calibri"/>
        <family val="2"/>
        <scheme val="minor"/>
      </rPr>
      <t>En este periodo se cumplio el 5.96% del presupuestp programanado</t>
    </r>
  </si>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</sst>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23">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rgb="FF000000"/>
      <name val="Arial"/>
      <family val="2"/>
    </font>
    <font>
      <sz val="11"/>
      <color theme="1"/>
      <name val="Arial Nova Cond"/>
      <family val="2"/>
    </font>
    <font>
      <b/>
      <sz val="11"/>
      <color theme="1"/>
      <name val="Arial Nova Cond"/>
      <family val="2"/>
    </font>
    <font>
      <sz val="11"/>
      <color theme="0"/>
      <name val="Arial"/>
      <family val="2"/>
    </font>
    <font>
      <sz val="13"/>
      <color theme="1"/>
      <name val="Arial"/>
      <family val="2"/>
    </font>
    <font>
      <b/>
      <sz val="13"/>
      <color theme="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D9D9D9"/>
        <bgColor rgb="FF000000"/>
      </patternFill>
    </fill>
    <fill>
      <patternFill patternType="solid">
        <fgColor rgb="FFF2F2F2"/>
        <bgColor rgb="FF000000"/>
      </patternFill>
    </fill>
    <fill>
      <patternFill patternType="solid">
        <fgColor theme="0" tint="-4.9989318521683403E-2"/>
        <bgColor rgb="FFFBE4D5"/>
      </patternFill>
    </fill>
    <fill>
      <patternFill patternType="solid">
        <fgColor theme="2" tint="-0.249977111117893"/>
        <bgColor indexed="64"/>
      </patternFill>
    </fill>
    <fill>
      <patternFill patternType="solid">
        <fgColor theme="0" tint="-4.9989318521683403E-2"/>
        <bgColor rgb="FFF2F2F2"/>
      </patternFill>
    </fill>
  </fills>
  <borders count="127">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otted">
        <color indexed="64"/>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medium">
        <color indexed="64"/>
      </left>
      <right/>
      <top style="dashed">
        <color rgb="FF000000"/>
      </top>
      <bottom/>
      <diagonal/>
    </border>
    <border>
      <left style="dotted">
        <color rgb="FF000000"/>
      </left>
      <right style="dotted">
        <color rgb="FF000000"/>
      </right>
      <top style="dashed">
        <color rgb="FF000000"/>
      </top>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style="dashed">
        <color rgb="FF000000"/>
      </bottom>
      <diagonal/>
    </border>
    <border>
      <left style="medium">
        <color indexed="64"/>
      </left>
      <right style="dashed">
        <color rgb="FF000000"/>
      </right>
      <top style="dashed">
        <color rgb="FF000000"/>
      </top>
      <bottom style="dashed">
        <color rgb="FF000000"/>
      </bottom>
      <diagonal/>
    </border>
    <border>
      <left style="dotted">
        <color rgb="FF000000"/>
      </left>
      <right style="dashed">
        <color rgb="FF000000"/>
      </right>
      <top style="dashed">
        <color rgb="FF000000"/>
      </top>
      <bottom/>
      <diagonal/>
    </border>
    <border>
      <left style="dashed">
        <color rgb="FF000000"/>
      </left>
      <right style="dashed">
        <color rgb="FF000000"/>
      </right>
      <top style="dashed">
        <color theme="1"/>
      </top>
      <bottom/>
      <diagonal/>
    </border>
    <border>
      <left style="dashed">
        <color rgb="FF000000"/>
      </left>
      <right style="medium">
        <color indexed="64"/>
      </right>
      <top style="dashed">
        <color rgb="FF000000"/>
      </top>
      <bottom/>
      <diagonal/>
    </border>
    <border>
      <left/>
      <right style="dotted">
        <color theme="1"/>
      </right>
      <top style="dotted">
        <color theme="1"/>
      </top>
      <bottom style="dotted">
        <color theme="1"/>
      </bottom>
      <diagonal/>
    </border>
    <border>
      <left style="dotted">
        <color theme="1"/>
      </left>
      <right style="dotted">
        <color indexed="64"/>
      </right>
      <top style="dashed">
        <color theme="1"/>
      </top>
      <bottom/>
      <diagonal/>
    </border>
    <border>
      <left style="dotted">
        <color theme="1"/>
      </left>
      <right style="dotted">
        <color indexed="64"/>
      </right>
      <top/>
      <bottom style="dashed">
        <color theme="1"/>
      </bottom>
      <diagonal/>
    </border>
    <border>
      <left style="dotted">
        <color indexed="64"/>
      </left>
      <right style="dotted">
        <color indexed="64"/>
      </right>
      <top style="dash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dotted">
        <color theme="1"/>
      </right>
      <top style="dashed">
        <color theme="1"/>
      </top>
      <bottom/>
      <diagonal/>
    </border>
    <border>
      <left style="medium">
        <color indexed="64"/>
      </left>
      <right style="dotted">
        <color theme="1"/>
      </right>
      <top/>
      <bottom style="dashed">
        <color theme="1"/>
      </bottom>
      <diagonal/>
    </border>
    <border>
      <left style="dashed">
        <color theme="1"/>
      </left>
      <right style="medium">
        <color theme="1"/>
      </right>
      <top style="dotted">
        <color indexed="64"/>
      </top>
      <bottom/>
      <diagonal/>
    </border>
    <border>
      <left style="dashed">
        <color theme="1"/>
      </left>
      <right style="medium">
        <color theme="1"/>
      </right>
      <top/>
      <bottom/>
      <diagonal/>
    </border>
    <border>
      <left style="dashed">
        <color theme="1"/>
      </left>
      <right style="medium">
        <color theme="1"/>
      </right>
      <top/>
      <bottom style="medium">
        <color indexed="64"/>
      </bottom>
      <diagonal/>
    </border>
    <border>
      <left style="medium">
        <color indexed="64"/>
      </left>
      <right/>
      <top style="thin">
        <color indexed="64"/>
      </top>
      <bottom style="medium">
        <color indexed="64"/>
      </bottom>
      <diagonal/>
    </border>
    <border>
      <left/>
      <right/>
      <top style="dashed">
        <color theme="1"/>
      </top>
      <bottom/>
      <diagonal/>
    </border>
    <border>
      <left style="medium">
        <color indexed="64"/>
      </left>
      <right/>
      <top style="dashed">
        <color theme="1"/>
      </top>
      <bottom/>
      <diagonal/>
    </border>
    <border>
      <left style="medium">
        <color indexed="64"/>
      </left>
      <right/>
      <top/>
      <bottom style="dashed">
        <color theme="1"/>
      </bottom>
      <diagonal/>
    </border>
    <border>
      <left/>
      <right/>
      <top/>
      <bottom style="dashed">
        <color theme="1"/>
      </bottom>
      <diagonal/>
    </border>
    <border>
      <left style="dashed">
        <color theme="1"/>
      </left>
      <right style="dashed">
        <color theme="1"/>
      </right>
      <top style="dashed">
        <color theme="1"/>
      </top>
      <bottom style="dott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otted">
        <color theme="1"/>
      </top>
      <bottom style="dotted">
        <color indexed="64"/>
      </bottom>
      <diagonal/>
    </border>
    <border>
      <left style="dashed">
        <color theme="1"/>
      </left>
      <right style="dashed">
        <color theme="1"/>
      </right>
      <top style="dashed">
        <color theme="1"/>
      </top>
      <bottom style="dotted">
        <color indexed="64"/>
      </bottom>
      <diagonal/>
    </border>
    <border>
      <left style="medium">
        <color indexed="64"/>
      </left>
      <right style="medium">
        <color indexed="64"/>
      </right>
      <top style="dashed">
        <color theme="1"/>
      </top>
      <bottom style="dotted">
        <color indexed="64"/>
      </bottom>
      <diagonal/>
    </border>
    <border>
      <left style="thin">
        <color auto="1"/>
      </left>
      <right style="medium">
        <color auto="1"/>
      </right>
      <top style="dotted">
        <color auto="1"/>
      </top>
      <bottom/>
      <diagonal/>
    </border>
    <border>
      <left style="dashed">
        <color theme="1"/>
      </left>
      <right style="medium">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bottom style="dotted">
        <color theme="1"/>
      </bottom>
      <diagonal/>
    </border>
    <border>
      <left style="thin">
        <color auto="1"/>
      </left>
      <right style="medium">
        <color auto="1"/>
      </right>
      <top style="dotted">
        <color auto="1"/>
      </top>
      <bottom style="dashed">
        <color auto="1"/>
      </bottom>
      <diagonal/>
    </border>
    <border>
      <left style="thin">
        <color indexed="64"/>
      </left>
      <right style="medium">
        <color indexed="64"/>
      </right>
      <top style="medium">
        <color indexed="64"/>
      </top>
      <bottom/>
      <diagonal/>
    </border>
    <border>
      <left style="thin">
        <color indexed="64"/>
      </left>
      <right style="medium">
        <color indexed="64"/>
      </right>
      <top style="dashed">
        <color theme="1"/>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87">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1" fillId="8" borderId="12" xfId="0" applyFont="1" applyFill="1" applyBorder="1" applyAlignment="1">
      <alignment horizontal="left" vertical="center" wrapText="1"/>
    </xf>
    <xf numFmtId="0" fontId="4" fillId="8"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2" fillId="3" borderId="29" xfId="0" applyFont="1" applyFill="1" applyBorder="1" applyAlignment="1">
      <alignment horizontal="left" vertical="center" wrapText="1"/>
    </xf>
    <xf numFmtId="0" fontId="4" fillId="4" borderId="23" xfId="0" applyFont="1" applyFill="1" applyBorder="1" applyAlignment="1">
      <alignment horizontal="center" vertical="center" wrapText="1"/>
    </xf>
    <xf numFmtId="0" fontId="2" fillId="3" borderId="28"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164" fontId="1" fillId="8" borderId="16" xfId="0" applyNumberFormat="1" applyFont="1" applyFill="1" applyBorder="1" applyAlignment="1">
      <alignment horizontal="center" vertical="center" wrapText="1"/>
    </xf>
    <xf numFmtId="0" fontId="1" fillId="3" borderId="26"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14" fillId="0" borderId="34" xfId="0" applyFont="1" applyBorder="1" applyAlignment="1">
      <alignment vertical="center"/>
    </xf>
    <xf numFmtId="0" fontId="1" fillId="8" borderId="2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164" fontId="1" fillId="8" borderId="17" xfId="0" applyNumberFormat="1" applyFont="1" applyFill="1" applyBorder="1" applyAlignment="1">
      <alignment horizontal="center" vertical="center" wrapText="1"/>
    </xf>
    <xf numFmtId="0" fontId="2" fillId="0" borderId="35" xfId="0" applyFont="1" applyBorder="1" applyAlignment="1">
      <alignment horizontal="center" vertical="center" wrapText="1"/>
    </xf>
    <xf numFmtId="0" fontId="0" fillId="9" borderId="0" xfId="0" applyFill="1"/>
    <xf numFmtId="0" fontId="0" fillId="10" borderId="0" xfId="0" applyFill="1"/>
    <xf numFmtId="10" fontId="0" fillId="6" borderId="36"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0" fillId="0" borderId="0" xfId="0" applyAlignment="1">
      <alignment horizontal="center" vertical="center"/>
    </xf>
    <xf numFmtId="10" fontId="0" fillId="6" borderId="39"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10" fontId="0" fillId="6" borderId="43" xfId="0" applyNumberFormat="1" applyFill="1" applyBorder="1" applyAlignment="1">
      <alignment horizontal="center" vertical="center" wrapText="1"/>
    </xf>
    <xf numFmtId="0" fontId="1" fillId="2" borderId="37" xfId="0" applyFon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0" fontId="0" fillId="0" borderId="0" xfId="0" applyAlignment="1">
      <alignment wrapText="1"/>
    </xf>
    <xf numFmtId="0" fontId="15" fillId="0" borderId="0" xfId="0" applyFont="1"/>
    <xf numFmtId="3" fontId="2" fillId="2" borderId="46"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1" fillId="2" borderId="38" xfId="0" applyFont="1" applyFill="1" applyBorder="1" applyAlignment="1">
      <alignment vertical="center" wrapText="1"/>
    </xf>
    <xf numFmtId="0" fontId="1" fillId="2" borderId="47" xfId="0" applyFont="1" applyFill="1" applyBorder="1" applyAlignment="1">
      <alignment vertical="center" wrapText="1"/>
    </xf>
    <xf numFmtId="44" fontId="2" fillId="2" borderId="40" xfId="2" applyFont="1" applyFill="1" applyBorder="1" applyAlignment="1">
      <alignment horizontal="center" vertical="center" wrapText="1"/>
    </xf>
    <xf numFmtId="44" fontId="2" fillId="2" borderId="41" xfId="2" applyFont="1" applyFill="1" applyBorder="1" applyAlignment="1">
      <alignment horizontal="center" vertical="center" wrapText="1"/>
    </xf>
    <xf numFmtId="44" fontId="2" fillId="2" borderId="42" xfId="2"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1"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51" xfId="2" applyFont="1" applyFill="1" applyBorder="1" applyAlignment="1">
      <alignment horizontal="center" vertical="center" wrapText="1"/>
    </xf>
    <xf numFmtId="44" fontId="2" fillId="2" borderId="52" xfId="2" applyFont="1" applyFill="1" applyBorder="1" applyAlignment="1">
      <alignment horizontal="center" vertical="center" wrapText="1"/>
    </xf>
    <xf numFmtId="10" fontId="0" fillId="6" borderId="53" xfId="0" applyNumberFormat="1" applyFill="1" applyBorder="1" applyAlignment="1">
      <alignment horizontal="center" vertical="center" wrapText="1"/>
    </xf>
    <xf numFmtId="3" fontId="2" fillId="4" borderId="45"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6" fillId="5" borderId="36" xfId="0" applyNumberFormat="1" applyFont="1" applyFill="1" applyBorder="1" applyAlignment="1">
      <alignment horizontal="center" vertical="center"/>
    </xf>
    <xf numFmtId="0" fontId="5" fillId="5" borderId="37" xfId="0" applyFont="1" applyFill="1" applyBorder="1" applyAlignment="1">
      <alignment horizontal="center" vertical="center" wrapText="1"/>
    </xf>
    <xf numFmtId="10" fontId="0" fillId="11" borderId="53" xfId="0" applyNumberFormat="1" applyFill="1" applyBorder="1" applyAlignment="1">
      <alignment horizontal="center" vertical="center" wrapText="1"/>
    </xf>
    <xf numFmtId="10" fontId="0" fillId="11" borderId="39" xfId="0" applyNumberFormat="1" applyFill="1" applyBorder="1" applyAlignment="1">
      <alignment horizontal="center" vertical="center" wrapText="1"/>
    </xf>
    <xf numFmtId="0" fontId="5" fillId="4" borderId="26" xfId="0" applyFont="1" applyFill="1" applyBorder="1" applyAlignment="1">
      <alignment horizontal="left" vertical="center" wrapText="1"/>
    </xf>
    <xf numFmtId="0" fontId="5" fillId="4" borderId="56" xfId="0" applyFont="1" applyFill="1" applyBorder="1" applyAlignment="1">
      <alignment horizontal="center" vertical="center" wrapText="1"/>
    </xf>
    <xf numFmtId="0" fontId="0" fillId="0" borderId="0" xfId="0" applyAlignment="1">
      <alignment horizontal="center"/>
    </xf>
    <xf numFmtId="0" fontId="14" fillId="0" borderId="0" xfId="0" applyFont="1" applyAlignment="1">
      <alignment vertical="center"/>
    </xf>
    <xf numFmtId="3" fontId="2" fillId="4" borderId="55"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3" fontId="2" fillId="2" borderId="58" xfId="0" applyNumberFormat="1" applyFont="1" applyFill="1" applyBorder="1" applyAlignment="1">
      <alignment horizontal="center" vertical="center" wrapText="1"/>
    </xf>
    <xf numFmtId="0" fontId="2" fillId="8" borderId="20" xfId="0" applyFont="1" applyFill="1" applyBorder="1" applyAlignment="1">
      <alignment horizontal="justify" vertical="center" wrapText="1"/>
    </xf>
    <xf numFmtId="0" fontId="2" fillId="8" borderId="61" xfId="0" applyFont="1" applyFill="1" applyBorder="1" applyAlignment="1">
      <alignment horizontal="center" vertical="center" wrapText="1"/>
    </xf>
    <xf numFmtId="0" fontId="2" fillId="8" borderId="62" xfId="0" applyFont="1" applyFill="1" applyBorder="1" applyAlignment="1">
      <alignment vertical="center" wrapText="1"/>
    </xf>
    <xf numFmtId="0" fontId="12" fillId="7" borderId="57" xfId="0" applyFont="1" applyFill="1" applyBorder="1" applyAlignment="1">
      <alignment horizontal="center" vertical="center" wrapText="1"/>
    </xf>
    <xf numFmtId="10" fontId="0" fillId="6" borderId="75" xfId="0" applyNumberFormat="1" applyFill="1" applyBorder="1" applyAlignment="1">
      <alignment horizontal="center" vertical="center" wrapText="1"/>
    </xf>
    <xf numFmtId="0" fontId="1" fillId="2" borderId="23" xfId="0" applyFont="1" applyFill="1" applyBorder="1" applyAlignment="1">
      <alignment horizontal="center" vertical="center" wrapText="1"/>
    </xf>
    <xf numFmtId="0" fontId="8" fillId="8" borderId="7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8" borderId="79" xfId="0" applyFont="1" applyFill="1" applyBorder="1" applyAlignment="1">
      <alignment horizontal="center" vertical="center" wrapText="1"/>
    </xf>
    <xf numFmtId="0" fontId="1" fillId="8" borderId="80" xfId="0" applyFont="1" applyFill="1" applyBorder="1" applyAlignment="1">
      <alignment horizontal="justify" vertical="center" wrapText="1"/>
    </xf>
    <xf numFmtId="0" fontId="2" fillId="8" borderId="80" xfId="0" applyFont="1" applyFill="1" applyBorder="1" applyAlignment="1">
      <alignment horizontal="justify" vertical="center" wrapText="1"/>
    </xf>
    <xf numFmtId="0" fontId="2" fillId="8" borderId="80" xfId="0" applyFont="1" applyFill="1" applyBorder="1" applyAlignment="1">
      <alignment horizontal="center" vertical="center" wrapText="1"/>
    </xf>
    <xf numFmtId="0" fontId="1" fillId="8" borderId="81" xfId="0" applyFont="1" applyFill="1" applyBorder="1" applyAlignment="1">
      <alignment horizontal="left" vertical="center" wrapText="1"/>
    </xf>
    <xf numFmtId="3" fontId="2" fillId="2" borderId="82" xfId="0" applyNumberFormat="1"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3" fontId="2" fillId="2" borderId="81" xfId="0" applyNumberFormat="1" applyFont="1" applyFill="1" applyBorder="1" applyAlignment="1">
      <alignment horizontal="center" vertical="center" wrapText="1"/>
    </xf>
    <xf numFmtId="3" fontId="2" fillId="2" borderId="83" xfId="0" applyNumberFormat="1" applyFont="1" applyFill="1" applyBorder="1" applyAlignment="1">
      <alignment horizontal="center" vertical="center" wrapText="1"/>
    </xf>
    <xf numFmtId="3" fontId="2" fillId="2" borderId="8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1" fillId="2" borderId="85" xfId="0" applyNumberFormat="1" applyFont="1" applyFill="1" applyBorder="1" applyAlignment="1">
      <alignment horizontal="center" vertical="center" wrapText="1"/>
    </xf>
    <xf numFmtId="0" fontId="1" fillId="8" borderId="78" xfId="0" applyFont="1" applyFill="1" applyBorder="1" applyAlignment="1">
      <alignment horizontal="center" vertical="center" wrapText="1"/>
    </xf>
    <xf numFmtId="164" fontId="1" fillId="8" borderId="78" xfId="0" applyNumberFormat="1" applyFont="1" applyFill="1" applyBorder="1" applyAlignment="1">
      <alignment horizontal="center" vertical="center" wrapText="1"/>
    </xf>
    <xf numFmtId="44" fontId="2" fillId="2" borderId="79" xfId="2" applyFont="1" applyFill="1" applyBorder="1" applyAlignment="1">
      <alignment horizontal="center" vertical="center" wrapText="1"/>
    </xf>
    <xf numFmtId="44" fontId="2" fillId="2" borderId="80" xfId="2" applyFont="1" applyFill="1" applyBorder="1" applyAlignment="1">
      <alignment horizontal="center" vertical="center" wrapText="1"/>
    </xf>
    <xf numFmtId="44" fontId="2" fillId="2" borderId="84" xfId="2" applyFont="1" applyFill="1" applyBorder="1" applyAlignment="1">
      <alignment horizontal="center" vertical="center" wrapText="1"/>
    </xf>
    <xf numFmtId="44" fontId="2" fillId="2" borderId="86" xfId="2" applyFont="1" applyFill="1" applyBorder="1" applyAlignment="1">
      <alignment horizontal="center" vertical="center" wrapText="1"/>
    </xf>
    <xf numFmtId="44" fontId="2" fillId="2" borderId="87"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38" xfId="0" applyFont="1" applyFill="1" applyBorder="1" applyAlignment="1">
      <alignment vertical="center" wrapText="1"/>
    </xf>
    <xf numFmtId="0" fontId="1" fillId="8" borderId="1" xfId="0" applyFont="1" applyFill="1" applyBorder="1" applyAlignment="1">
      <alignment horizontal="center" vertical="center" wrapText="1"/>
    </xf>
    <xf numFmtId="0" fontId="2" fillId="8" borderId="11" xfId="0" applyFont="1" applyFill="1" applyBorder="1" applyAlignment="1">
      <alignment horizontal="left" vertical="center" wrapText="1"/>
    </xf>
    <xf numFmtId="0" fontId="2" fillId="8" borderId="81" xfId="0" applyFont="1" applyFill="1" applyBorder="1" applyAlignment="1">
      <alignment horizontal="left" vertical="center" wrapText="1"/>
    </xf>
    <xf numFmtId="0" fontId="3" fillId="12" borderId="88" xfId="0" applyFont="1" applyFill="1" applyBorder="1" applyAlignment="1">
      <alignment horizontal="center" vertical="center" wrapText="1"/>
    </xf>
    <xf numFmtId="0" fontId="3" fillId="12" borderId="89" xfId="0" applyFont="1" applyFill="1" applyBorder="1" applyAlignment="1">
      <alignment vertical="center" wrapText="1"/>
    </xf>
    <xf numFmtId="0" fontId="3" fillId="13" borderId="92" xfId="0" applyFont="1" applyFill="1" applyBorder="1" applyAlignment="1">
      <alignment horizontal="center" vertical="center" wrapText="1"/>
    </xf>
    <xf numFmtId="0" fontId="3" fillId="13" borderId="90" xfId="0" applyFont="1" applyFill="1" applyBorder="1" applyAlignment="1">
      <alignment horizontal="justify" vertical="center" wrapText="1"/>
    </xf>
    <xf numFmtId="0" fontId="17" fillId="13" borderId="90" xfId="0" applyFont="1" applyFill="1" applyBorder="1" applyAlignment="1">
      <alignment horizontal="justify" vertical="center" wrapText="1"/>
    </xf>
    <xf numFmtId="0" fontId="17" fillId="13" borderId="90" xfId="0" applyFont="1" applyFill="1" applyBorder="1" applyAlignment="1">
      <alignment horizontal="center" vertical="center" wrapText="1"/>
    </xf>
    <xf numFmtId="0" fontId="3" fillId="13" borderId="91" xfId="0" applyFont="1" applyFill="1" applyBorder="1" applyAlignment="1">
      <alignment horizontal="left" vertical="center" wrapText="1"/>
    </xf>
    <xf numFmtId="0" fontId="3" fillId="12" borderId="95" xfId="0" applyFont="1" applyFill="1" applyBorder="1" applyAlignment="1">
      <alignment vertical="center" wrapText="1"/>
    </xf>
    <xf numFmtId="0" fontId="3" fillId="12" borderId="93" xfId="0" applyFont="1" applyFill="1" applyBorder="1" applyAlignment="1">
      <alignment vertical="center" wrapText="1"/>
    </xf>
    <xf numFmtId="0" fontId="17" fillId="12" borderId="94"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1" fillId="3" borderId="26" xfId="0" applyFont="1" applyFill="1" applyBorder="1" applyAlignment="1">
      <alignment horizontal="justify" vertical="center" wrapText="1"/>
    </xf>
    <xf numFmtId="0" fontId="1" fillId="8" borderId="77" xfId="0" applyFont="1" applyFill="1" applyBorder="1" applyAlignment="1">
      <alignment horizontal="center" vertical="center" wrapText="1"/>
    </xf>
    <xf numFmtId="0" fontId="2" fillId="8" borderId="77"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3" borderId="26" xfId="0" applyFont="1" applyFill="1" applyBorder="1" applyAlignment="1">
      <alignment horizontal="left" vertical="center" wrapText="1"/>
    </xf>
    <xf numFmtId="0" fontId="2" fillId="8" borderId="26" xfId="0" applyFont="1" applyFill="1" applyBorder="1" applyAlignment="1">
      <alignment horizontal="left" vertical="center" wrapText="1"/>
    </xf>
    <xf numFmtId="3" fontId="1" fillId="8" borderId="77" xfId="0" applyNumberFormat="1"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14" borderId="96" xfId="0" applyFont="1" applyFill="1" applyBorder="1" applyAlignment="1">
      <alignment horizontal="left" vertical="center" wrapText="1"/>
    </xf>
    <xf numFmtId="0" fontId="2" fillId="14" borderId="99" xfId="0" applyFont="1" applyFill="1" applyBorder="1" applyAlignment="1">
      <alignment vertical="center" wrapText="1"/>
    </xf>
    <xf numFmtId="0" fontId="2" fillId="14" borderId="100" xfId="0" applyFont="1" applyFill="1" applyBorder="1" applyAlignment="1">
      <alignment vertical="center" wrapText="1"/>
    </xf>
    <xf numFmtId="0" fontId="2" fillId="8" borderId="80" xfId="0" applyFont="1" applyFill="1" applyBorder="1" applyAlignment="1">
      <alignment horizontal="left" vertical="center" wrapText="1"/>
    </xf>
    <xf numFmtId="0" fontId="0" fillId="0" borderId="103" xfId="0" applyBorder="1" applyAlignment="1">
      <alignment wrapText="1"/>
    </xf>
    <xf numFmtId="0" fontId="0" fillId="0" borderId="104" xfId="0" applyBorder="1" applyAlignment="1">
      <alignment wrapText="1"/>
    </xf>
    <xf numFmtId="0" fontId="2" fillId="8" borderId="56" xfId="0" applyFont="1" applyFill="1" applyBorder="1" applyAlignment="1">
      <alignment horizontal="center" vertical="center" wrapText="1"/>
    </xf>
    <xf numFmtId="10" fontId="0" fillId="6" borderId="106" xfId="0" applyNumberFormat="1" applyFill="1" applyBorder="1" applyAlignment="1">
      <alignment horizontal="center" vertical="center" wrapText="1"/>
    </xf>
    <xf numFmtId="10" fontId="0" fillId="6" borderId="44" xfId="0" applyNumberForma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1" fillId="2" borderId="109" xfId="0" applyFont="1" applyFill="1" applyBorder="1" applyAlignment="1">
      <alignment horizontal="center"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1" fillId="2" borderId="71" xfId="0" applyFont="1" applyFill="1" applyBorder="1" applyAlignment="1">
      <alignment horizontal="left" vertical="center" wrapText="1"/>
    </xf>
    <xf numFmtId="0" fontId="1" fillId="8" borderId="113" xfId="0" applyFont="1" applyFill="1" applyBorder="1" applyAlignment="1">
      <alignment horizontal="center" vertical="center" wrapText="1"/>
    </xf>
    <xf numFmtId="0" fontId="2" fillId="8" borderId="115"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45" xfId="0" applyNumberFormat="1" applyFont="1" applyFill="1" applyBorder="1" applyAlignment="1">
      <alignment horizontal="center" vertical="center" wrapText="1"/>
    </xf>
    <xf numFmtId="10" fontId="2" fillId="8" borderId="55" xfId="1" applyNumberFormat="1"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10" fontId="2" fillId="8" borderId="1" xfId="1" applyNumberFormat="1" applyFont="1" applyFill="1" applyBorder="1" applyAlignment="1">
      <alignment horizontal="center" vertical="center" wrapText="1"/>
    </xf>
    <xf numFmtId="165" fontId="2" fillId="2" borderId="45" xfId="1" applyNumberFormat="1" applyFont="1" applyFill="1" applyBorder="1" applyAlignment="1">
      <alignment horizontal="center" vertical="center" wrapText="1"/>
    </xf>
    <xf numFmtId="164" fontId="2" fillId="2" borderId="80" xfId="0" applyNumberFormat="1" applyFont="1" applyFill="1" applyBorder="1" applyAlignment="1">
      <alignment horizontal="center" vertical="center" wrapText="1"/>
    </xf>
    <xf numFmtId="164" fontId="2" fillId="2" borderId="84" xfId="0" applyNumberFormat="1" applyFont="1" applyFill="1" applyBorder="1" applyAlignment="1">
      <alignment horizontal="center" vertical="center" wrapText="1"/>
    </xf>
    <xf numFmtId="10" fontId="2" fillId="2" borderId="82" xfId="0" applyNumberFormat="1" applyFont="1" applyFill="1" applyBorder="1" applyAlignment="1">
      <alignment horizontal="center" vertical="center" wrapText="1"/>
    </xf>
    <xf numFmtId="10" fontId="2" fillId="2" borderId="80" xfId="0" applyNumberFormat="1" applyFont="1" applyFill="1" applyBorder="1" applyAlignment="1">
      <alignment horizontal="center" vertical="center" wrapText="1"/>
    </xf>
    <xf numFmtId="10" fontId="2" fillId="2" borderId="81" xfId="0" applyNumberFormat="1" applyFont="1" applyFill="1" applyBorder="1" applyAlignment="1">
      <alignment horizontal="center" vertical="center" wrapText="1"/>
    </xf>
    <xf numFmtId="10" fontId="2" fillId="2" borderId="83" xfId="0" applyNumberFormat="1" applyFont="1" applyFill="1" applyBorder="1" applyAlignment="1">
      <alignment horizontal="center" vertical="center" wrapText="1"/>
    </xf>
    <xf numFmtId="0" fontId="5" fillId="5" borderId="54" xfId="0" applyFont="1" applyFill="1" applyBorder="1" applyAlignment="1">
      <alignment horizontal="justify" vertical="center" wrapText="1"/>
    </xf>
    <xf numFmtId="0" fontId="20" fillId="5" borderId="54" xfId="0" applyFont="1" applyFill="1" applyBorder="1" applyAlignment="1">
      <alignment horizontal="left" vertical="center" wrapText="1"/>
    </xf>
    <xf numFmtId="0" fontId="20" fillId="5" borderId="54" xfId="0" applyFont="1" applyFill="1" applyBorder="1" applyAlignment="1">
      <alignment horizontal="center" vertical="center" wrapText="1"/>
    </xf>
    <xf numFmtId="0" fontId="5" fillId="5" borderId="38" xfId="0" applyFont="1" applyFill="1" applyBorder="1" applyAlignment="1">
      <alignment horizontal="left" vertical="center" wrapText="1"/>
    </xf>
    <xf numFmtId="10" fontId="5" fillId="5" borderId="16" xfId="0" applyNumberFormat="1" applyFont="1" applyFill="1" applyBorder="1" applyAlignment="1">
      <alignment horizontal="center" vertical="center" wrapText="1"/>
    </xf>
    <xf numFmtId="164" fontId="1" fillId="2" borderId="116" xfId="0" applyNumberFormat="1" applyFont="1" applyFill="1" applyBorder="1" applyAlignment="1">
      <alignment horizontal="center" vertical="center" wrapText="1"/>
    </xf>
    <xf numFmtId="164" fontId="1" fillId="2" borderId="16" xfId="0" applyNumberFormat="1" applyFont="1" applyFill="1" applyBorder="1" applyAlignment="1">
      <alignment horizontal="center" vertical="center" wrapText="1"/>
    </xf>
    <xf numFmtId="10" fontId="1" fillId="2" borderId="16" xfId="1" applyNumberFormat="1" applyFont="1" applyFill="1" applyBorder="1" applyAlignment="1">
      <alignment horizontal="center" vertical="center" wrapText="1"/>
    </xf>
    <xf numFmtId="10" fontId="1" fillId="8" borderId="16" xfId="0" applyNumberFormat="1" applyFont="1" applyFill="1" applyBorder="1" applyAlignment="1">
      <alignment horizontal="center" vertical="center" wrapText="1"/>
    </xf>
    <xf numFmtId="3" fontId="1" fillId="2" borderId="77" xfId="0" applyNumberFormat="1" applyFont="1" applyFill="1" applyBorder="1" applyAlignment="1">
      <alignment horizontal="center" vertical="center" wrapText="1"/>
    </xf>
    <xf numFmtId="0" fontId="17" fillId="13" borderId="91" xfId="0" applyFont="1" applyFill="1" applyBorder="1" applyAlignment="1">
      <alignment horizontal="left" vertical="center" wrapText="1"/>
    </xf>
    <xf numFmtId="0" fontId="19" fillId="2" borderId="38" xfId="0" applyFont="1" applyFill="1" applyBorder="1" applyAlignment="1">
      <alignment vertical="center" wrapText="1"/>
    </xf>
    <xf numFmtId="0" fontId="0" fillId="0" borderId="104" xfId="0" applyBorder="1" applyAlignment="1">
      <alignment vertical="center" wrapText="1"/>
    </xf>
    <xf numFmtId="0" fontId="0" fillId="0" borderId="105" xfId="0" applyBorder="1" applyAlignment="1">
      <alignment vertical="center" wrapText="1"/>
    </xf>
    <xf numFmtId="0" fontId="1" fillId="8" borderId="27" xfId="0" applyFont="1" applyFill="1" applyBorder="1" applyAlignment="1">
      <alignment horizontal="left" vertical="center" wrapText="1"/>
    </xf>
    <xf numFmtId="3" fontId="2" fillId="15" borderId="1" xfId="0" applyNumberFormat="1" applyFont="1" applyFill="1" applyBorder="1" applyAlignment="1">
      <alignment horizontal="center" vertical="center" wrapText="1"/>
    </xf>
    <xf numFmtId="0" fontId="1" fillId="8" borderId="117" xfId="0" applyFont="1" applyFill="1" applyBorder="1" applyAlignment="1">
      <alignment horizontal="left" vertical="center" wrapText="1"/>
    </xf>
    <xf numFmtId="0" fontId="8" fillId="6" borderId="26" xfId="0" applyFont="1" applyFill="1" applyBorder="1" applyAlignment="1">
      <alignment horizontal="justify" vertical="center" wrapText="1"/>
    </xf>
    <xf numFmtId="10" fontId="2" fillId="2" borderId="118" xfId="1" applyNumberFormat="1" applyFont="1" applyFill="1" applyBorder="1" applyAlignment="1">
      <alignment horizontal="center" vertical="center" wrapText="1"/>
    </xf>
    <xf numFmtId="0" fontId="3" fillId="8" borderId="60" xfId="0" applyFont="1" applyFill="1" applyBorder="1" applyAlignment="1">
      <alignment horizontal="center" vertical="center" wrapText="1"/>
    </xf>
    <xf numFmtId="10" fontId="2" fillId="2" borderId="82" xfId="1" applyNumberFormat="1" applyFont="1" applyFill="1" applyBorder="1" applyAlignment="1">
      <alignment horizontal="center" vertical="center" wrapText="1"/>
    </xf>
    <xf numFmtId="10" fontId="2" fillId="2" borderId="83" xfId="1" applyNumberFormat="1" applyFont="1" applyFill="1" applyBorder="1" applyAlignment="1">
      <alignment horizontal="center" vertical="center" wrapText="1"/>
    </xf>
    <xf numFmtId="10" fontId="0" fillId="6" borderId="74" xfId="0" applyNumberFormat="1" applyFill="1" applyBorder="1" applyAlignment="1">
      <alignment horizontal="center" vertical="center" wrapText="1"/>
    </xf>
    <xf numFmtId="9" fontId="2" fillId="8" borderId="22" xfId="0" applyNumberFormat="1" applyFont="1" applyFill="1" applyBorder="1" applyAlignment="1">
      <alignment horizontal="center" vertical="center" wrapText="1"/>
    </xf>
    <xf numFmtId="10" fontId="2" fillId="8" borderId="70" xfId="0" applyNumberFormat="1" applyFont="1" applyFill="1" applyBorder="1" applyAlignment="1">
      <alignment horizontal="center" vertical="center" wrapText="1"/>
    </xf>
    <xf numFmtId="10" fontId="2" fillId="8" borderId="2" xfId="0" applyNumberFormat="1" applyFont="1" applyFill="1" applyBorder="1" applyAlignment="1">
      <alignment horizontal="center" vertical="center" wrapText="1"/>
    </xf>
    <xf numFmtId="10" fontId="2" fillId="8" borderId="71" xfId="0" applyNumberFormat="1" applyFont="1" applyFill="1" applyBorder="1" applyAlignment="1">
      <alignment horizontal="center" vertical="center" wrapText="1"/>
    </xf>
    <xf numFmtId="44" fontId="2" fillId="2" borderId="36" xfId="2" applyFont="1" applyFill="1" applyBorder="1" applyAlignment="1">
      <alignment horizontal="center" vertical="center" wrapText="1"/>
    </xf>
    <xf numFmtId="44" fontId="2" fillId="2" borderId="119" xfId="2" applyFont="1" applyFill="1" applyBorder="1" applyAlignment="1">
      <alignment horizontal="center" vertical="center" wrapText="1"/>
    </xf>
    <xf numFmtId="10" fontId="2" fillId="8" borderId="72"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10" fontId="2" fillId="2" borderId="73" xfId="0" applyNumberFormat="1" applyFont="1" applyFill="1" applyBorder="1" applyAlignment="1">
      <alignment horizontal="center" vertical="center" wrapText="1"/>
    </xf>
    <xf numFmtId="0" fontId="21" fillId="8" borderId="1" xfId="0" applyFont="1" applyFill="1" applyBorder="1" applyAlignment="1">
      <alignment horizontal="justify" vertical="center" wrapText="1"/>
    </xf>
    <xf numFmtId="0" fontId="21" fillId="8" borderId="80" xfId="0" applyFont="1" applyFill="1" applyBorder="1" applyAlignment="1">
      <alignment horizontal="justify" vertical="center" wrapText="1"/>
    </xf>
    <xf numFmtId="0" fontId="21" fillId="8" borderId="111" xfId="0" applyFont="1" applyFill="1" applyBorder="1" applyAlignment="1">
      <alignment horizontal="justify" vertical="center" wrapText="1"/>
    </xf>
    <xf numFmtId="0" fontId="21" fillId="8" borderId="21" xfId="0" applyFont="1" applyFill="1" applyBorder="1" applyAlignment="1">
      <alignment horizontal="justify" vertical="center" wrapText="1"/>
    </xf>
    <xf numFmtId="0" fontId="21" fillId="8" borderId="114" xfId="0" applyFont="1" applyFill="1" applyBorder="1" applyAlignment="1">
      <alignment horizontal="justify" vertical="center" wrapText="1"/>
    </xf>
    <xf numFmtId="0" fontId="21" fillId="8" borderId="1" xfId="0" applyFont="1" applyFill="1" applyBorder="1" applyAlignment="1">
      <alignment vertical="center" wrapText="1"/>
    </xf>
    <xf numFmtId="0" fontId="21" fillId="8" borderId="80" xfId="0" applyFont="1" applyFill="1" applyBorder="1" applyAlignment="1">
      <alignment vertical="center" wrapText="1"/>
    </xf>
    <xf numFmtId="0" fontId="21" fillId="8" borderId="115" xfId="0" applyFont="1" applyFill="1" applyBorder="1" applyAlignment="1">
      <alignment vertical="center" wrapText="1"/>
    </xf>
    <xf numFmtId="0" fontId="1" fillId="8" borderId="7" xfId="0" applyFont="1" applyFill="1" applyBorder="1" applyAlignment="1">
      <alignment horizontal="left" vertical="center" wrapText="1"/>
    </xf>
    <xf numFmtId="0" fontId="1" fillId="8" borderId="26" xfId="0" applyFont="1" applyFill="1" applyBorder="1" applyAlignment="1">
      <alignment horizontal="justify" vertical="center" wrapText="1"/>
    </xf>
    <xf numFmtId="0" fontId="1" fillId="8" borderId="121" xfId="0" applyFont="1" applyFill="1" applyBorder="1" applyAlignment="1">
      <alignment horizontal="left" vertical="center" wrapText="1"/>
    </xf>
    <xf numFmtId="0" fontId="2" fillId="8" borderId="122" xfId="0" applyFont="1" applyFill="1" applyBorder="1" applyAlignment="1">
      <alignment horizontal="justify" vertical="center" wrapText="1"/>
    </xf>
    <xf numFmtId="0" fontId="2" fillId="8" borderId="123" xfId="0" applyFont="1" applyFill="1" applyBorder="1" applyAlignment="1">
      <alignment horizontal="justify" vertical="center" wrapText="1"/>
    </xf>
    <xf numFmtId="9" fontId="2" fillId="2" borderId="1" xfId="1" applyFont="1" applyFill="1" applyBorder="1" applyAlignment="1">
      <alignment horizontal="center" vertical="center" wrapText="1"/>
    </xf>
    <xf numFmtId="9" fontId="2" fillId="2" borderId="80" xfId="1" applyFont="1" applyFill="1" applyBorder="1" applyAlignment="1">
      <alignment horizontal="center" vertical="center" wrapText="1"/>
    </xf>
    <xf numFmtId="10" fontId="2" fillId="2" borderId="80" xfId="1" applyNumberFormat="1" applyFont="1" applyFill="1" applyBorder="1" applyAlignment="1">
      <alignment horizontal="center" vertical="center" wrapText="1"/>
    </xf>
    <xf numFmtId="10" fontId="0" fillId="6" borderId="125" xfId="0" applyNumberFormat="1" applyFill="1" applyBorder="1" applyAlignment="1">
      <alignment horizontal="center" vertical="center" wrapText="1"/>
    </xf>
    <xf numFmtId="10" fontId="0" fillId="6" borderId="126" xfId="0" applyNumberFormat="1" applyFill="1" applyBorder="1" applyAlignment="1">
      <alignment horizontal="center" vertical="center" wrapText="1"/>
    </xf>
    <xf numFmtId="10" fontId="0" fillId="6" borderId="124" xfId="0" applyNumberFormat="1" applyFill="1" applyBorder="1" applyAlignment="1">
      <alignment horizontal="center" vertical="center" wrapText="1"/>
    </xf>
    <xf numFmtId="10" fontId="0" fillId="16" borderId="126" xfId="0" applyNumberFormat="1" applyFill="1" applyBorder="1" applyAlignment="1">
      <alignment horizontal="center" vertical="center" wrapText="1"/>
    </xf>
    <xf numFmtId="10" fontId="0" fillId="16" borderId="124" xfId="0" applyNumberForma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26" xfId="0" applyFont="1" applyFill="1" applyBorder="1" applyAlignment="1">
      <alignment horizontal="left" vertical="center" wrapText="1"/>
    </xf>
    <xf numFmtId="9" fontId="2" fillId="2" borderId="7" xfId="1"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3" fillId="5" borderId="15"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0" fillId="5" borderId="22"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4" fillId="0" borderId="33" xfId="0" applyFont="1" applyBorder="1" applyAlignment="1">
      <alignment horizontal="center" vertical="center" wrapText="1"/>
    </xf>
    <xf numFmtId="0" fontId="14" fillId="0" borderId="33" xfId="0" applyFont="1" applyBorder="1" applyAlignment="1">
      <alignment horizontal="center" vertical="center"/>
    </xf>
    <xf numFmtId="0" fontId="14" fillId="0" borderId="33" xfId="0" applyFont="1" applyBorder="1" applyAlignment="1">
      <alignment horizontal="center" vertical="top" wrapText="1"/>
    </xf>
    <xf numFmtId="0" fontId="14" fillId="0" borderId="33" xfId="0" applyFont="1" applyBorder="1" applyAlignment="1">
      <alignment horizontal="center" vertical="top"/>
    </xf>
    <xf numFmtId="0" fontId="0" fillId="0" borderId="4" xfId="0" applyBorder="1" applyAlignment="1">
      <alignment horizontal="center"/>
    </xf>
    <xf numFmtId="0" fontId="8" fillId="4" borderId="37"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1" fillId="2" borderId="108"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109" xfId="0" applyFont="1" applyFill="1" applyBorder="1" applyAlignment="1">
      <alignment horizontal="center" vertical="center" wrapText="1"/>
    </xf>
    <xf numFmtId="0" fontId="2" fillId="2" borderId="107" xfId="0" applyFont="1" applyFill="1" applyBorder="1" applyAlignment="1">
      <alignment horizontal="justify" vertical="center" wrapText="1"/>
    </xf>
    <xf numFmtId="0" fontId="2" fillId="2" borderId="0" xfId="0" applyFont="1" applyFill="1" applyAlignment="1">
      <alignment horizontal="justify" vertical="center" wrapText="1"/>
    </xf>
    <xf numFmtId="0" fontId="2" fillId="2" borderId="110" xfId="0" applyFont="1" applyFill="1" applyBorder="1" applyAlignment="1">
      <alignment horizontal="justify" vertical="center" wrapText="1"/>
    </xf>
    <xf numFmtId="0" fontId="1" fillId="8" borderId="79" xfId="0" applyFont="1" applyFill="1" applyBorder="1" applyAlignment="1">
      <alignment horizontal="center" vertical="center" wrapText="1"/>
    </xf>
    <xf numFmtId="0" fontId="1" fillId="8" borderId="112" xfId="0" applyFont="1" applyFill="1" applyBorder="1" applyAlignment="1">
      <alignment horizontal="center" vertical="center" wrapText="1"/>
    </xf>
    <xf numFmtId="0" fontId="1" fillId="2" borderId="97" xfId="0" applyFont="1" applyFill="1" applyBorder="1" applyAlignment="1">
      <alignment horizontal="center" vertical="center" wrapText="1"/>
    </xf>
    <xf numFmtId="0" fontId="1" fillId="2" borderId="98" xfId="0" applyFont="1" applyFill="1" applyBorder="1" applyAlignment="1">
      <alignment horizontal="center" vertical="center" wrapText="1"/>
    </xf>
    <xf numFmtId="0" fontId="1" fillId="2" borderId="101" xfId="0" applyFont="1" applyFill="1" applyBorder="1" applyAlignment="1">
      <alignment horizontal="center" vertical="center" wrapText="1"/>
    </xf>
    <xf numFmtId="0" fontId="1" fillId="2" borderId="102" xfId="0" applyFont="1" applyFill="1" applyBorder="1" applyAlignment="1">
      <alignment horizontal="center" vertical="center" wrapText="1"/>
    </xf>
    <xf numFmtId="0" fontId="21" fillId="8" borderId="80" xfId="0" applyFont="1" applyFill="1" applyBorder="1" applyAlignment="1">
      <alignment horizontal="justify" vertical="center" wrapText="1"/>
    </xf>
    <xf numFmtId="0" fontId="21" fillId="8" borderId="120" xfId="0" applyFont="1" applyFill="1" applyBorder="1" applyAlignment="1">
      <alignment horizontal="justify" vertical="center" wrapText="1"/>
    </xf>
    <xf numFmtId="0" fontId="7" fillId="5" borderId="1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12" fillId="7" borderId="63" xfId="0" applyFont="1" applyFill="1" applyBorder="1" applyAlignment="1">
      <alignment horizontal="center" vertical="center" wrapText="1"/>
    </xf>
    <xf numFmtId="0" fontId="12" fillId="7" borderId="64" xfId="0" applyFont="1" applyFill="1" applyBorder="1" applyAlignment="1">
      <alignment horizontal="center" vertical="center" wrapText="1"/>
    </xf>
    <xf numFmtId="0" fontId="12" fillId="7" borderId="65" xfId="0" applyFont="1" applyFill="1" applyBorder="1" applyAlignment="1">
      <alignment horizontal="center" vertical="center" wrapText="1"/>
    </xf>
    <xf numFmtId="0" fontId="12" fillId="7" borderId="69" xfId="0" applyFont="1" applyFill="1" applyBorder="1" applyAlignment="1">
      <alignment horizontal="center" vertical="center" wrapText="1"/>
    </xf>
    <xf numFmtId="0" fontId="12" fillId="7" borderId="66" xfId="0" applyFont="1" applyFill="1" applyBorder="1" applyAlignment="1">
      <alignment horizontal="center" vertical="center" wrapText="1"/>
    </xf>
    <xf numFmtId="0" fontId="12" fillId="7" borderId="67" xfId="0" applyFont="1" applyFill="1" applyBorder="1" applyAlignment="1">
      <alignment horizontal="center" vertical="center" wrapText="1"/>
    </xf>
    <xf numFmtId="0" fontId="12" fillId="7" borderId="68" xfId="0" applyFont="1" applyFill="1" applyBorder="1" applyAlignment="1">
      <alignment horizontal="center" vertical="center" wrapText="1"/>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96">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FFFF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oneCellAnchor>
    <xdr:from>
      <xdr:col>4</xdr:col>
      <xdr:colOff>1645627</xdr:colOff>
      <xdr:row>63</xdr:row>
      <xdr:rowOff>0</xdr:rowOff>
    </xdr:from>
    <xdr:ext cx="65" cy="172227"/>
    <xdr:sp macro="" textlink="">
      <xdr:nvSpPr>
        <xdr:cNvPr id="9" name="CuadroTexto 8">
          <a:extLst>
            <a:ext uri="{FF2B5EF4-FFF2-40B4-BE49-F238E27FC236}">
              <a16:creationId xmlns:a16="http://schemas.microsoft.com/office/drawing/2014/main" id="{CFBAB9DC-955B-4D40-8CEE-2E373F574989}"/>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0" name="CuadroTexto 9">
          <a:extLst>
            <a:ext uri="{FF2B5EF4-FFF2-40B4-BE49-F238E27FC236}">
              <a16:creationId xmlns:a16="http://schemas.microsoft.com/office/drawing/2014/main" id="{864B74C3-A198-41A6-81C0-454007E21B32}"/>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1" name="CuadroTexto 10">
          <a:extLst>
            <a:ext uri="{FF2B5EF4-FFF2-40B4-BE49-F238E27FC236}">
              <a16:creationId xmlns:a16="http://schemas.microsoft.com/office/drawing/2014/main" id="{91DD8397-7FA8-48CB-806A-6F8758E22B30}"/>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2" name="CuadroTexto 11">
          <a:extLst>
            <a:ext uri="{FF2B5EF4-FFF2-40B4-BE49-F238E27FC236}">
              <a16:creationId xmlns:a16="http://schemas.microsoft.com/office/drawing/2014/main" id="{47F67139-C256-47C9-919D-6C034FCF9461}"/>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3" name="CuadroTexto 32">
          <a:extLst>
            <a:ext uri="{FF2B5EF4-FFF2-40B4-BE49-F238E27FC236}">
              <a16:creationId xmlns:a16="http://schemas.microsoft.com/office/drawing/2014/main" id="{667D4A05-AB3E-4E07-A2D6-3B2D67F361B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4" name="CuadroTexto 33">
          <a:extLst>
            <a:ext uri="{FF2B5EF4-FFF2-40B4-BE49-F238E27FC236}">
              <a16:creationId xmlns:a16="http://schemas.microsoft.com/office/drawing/2014/main" id="{0EEEC88F-7655-45C3-AD7D-6F56E18D2E7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5" name="CuadroTexto 34">
          <a:extLst>
            <a:ext uri="{FF2B5EF4-FFF2-40B4-BE49-F238E27FC236}">
              <a16:creationId xmlns:a16="http://schemas.microsoft.com/office/drawing/2014/main" id="{1BDB4EA3-4225-47F9-9C60-D38E60642E2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6" name="CuadroTexto 35">
          <a:extLst>
            <a:ext uri="{FF2B5EF4-FFF2-40B4-BE49-F238E27FC236}">
              <a16:creationId xmlns:a16="http://schemas.microsoft.com/office/drawing/2014/main" id="{74773CF3-E024-4126-9D75-941182E93C4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7" name="CuadroTexto 36">
          <a:extLst>
            <a:ext uri="{FF2B5EF4-FFF2-40B4-BE49-F238E27FC236}">
              <a16:creationId xmlns:a16="http://schemas.microsoft.com/office/drawing/2014/main" id="{DE1BCFF2-372C-4EFE-88EC-323963D23B9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8" name="CuadroTexto 37">
          <a:extLst>
            <a:ext uri="{FF2B5EF4-FFF2-40B4-BE49-F238E27FC236}">
              <a16:creationId xmlns:a16="http://schemas.microsoft.com/office/drawing/2014/main" id="{4490C975-F62C-4C47-B46A-8575CEBF1F6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9" name="CuadroTexto 38">
          <a:extLst>
            <a:ext uri="{FF2B5EF4-FFF2-40B4-BE49-F238E27FC236}">
              <a16:creationId xmlns:a16="http://schemas.microsoft.com/office/drawing/2014/main" id="{29356DC2-9E1C-4C29-A0AC-36453A0A2990}"/>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0" name="CuadroTexto 39">
          <a:extLst>
            <a:ext uri="{FF2B5EF4-FFF2-40B4-BE49-F238E27FC236}">
              <a16:creationId xmlns:a16="http://schemas.microsoft.com/office/drawing/2014/main" id="{FE7E44D5-05FB-4AA1-8069-4807E97AC9F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1" name="CuadroTexto 40">
          <a:extLst>
            <a:ext uri="{FF2B5EF4-FFF2-40B4-BE49-F238E27FC236}">
              <a16:creationId xmlns:a16="http://schemas.microsoft.com/office/drawing/2014/main" id="{0B4E8641-D753-4EB0-9472-EF0558E4B86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2" name="CuadroTexto 41">
          <a:extLst>
            <a:ext uri="{FF2B5EF4-FFF2-40B4-BE49-F238E27FC236}">
              <a16:creationId xmlns:a16="http://schemas.microsoft.com/office/drawing/2014/main" id="{A25381CC-3D2A-4277-A34A-AAFFDA0B109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3" name="CuadroTexto 42">
          <a:extLst>
            <a:ext uri="{FF2B5EF4-FFF2-40B4-BE49-F238E27FC236}">
              <a16:creationId xmlns:a16="http://schemas.microsoft.com/office/drawing/2014/main" id="{B66904F3-83F1-48BA-B846-522589BC908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4" name="CuadroTexto 43">
          <a:extLst>
            <a:ext uri="{FF2B5EF4-FFF2-40B4-BE49-F238E27FC236}">
              <a16:creationId xmlns:a16="http://schemas.microsoft.com/office/drawing/2014/main" id="{250A9E0B-0770-422C-8B89-7073B3295C4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5" name="CuadroTexto 44">
          <a:extLst>
            <a:ext uri="{FF2B5EF4-FFF2-40B4-BE49-F238E27FC236}">
              <a16:creationId xmlns:a16="http://schemas.microsoft.com/office/drawing/2014/main" id="{5A59AF51-ECD0-43CF-84A4-19660E1C90A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6" name="CuadroTexto 45">
          <a:extLst>
            <a:ext uri="{FF2B5EF4-FFF2-40B4-BE49-F238E27FC236}">
              <a16:creationId xmlns:a16="http://schemas.microsoft.com/office/drawing/2014/main" id="{4BB87BA7-5D62-48C1-A661-F8C21263091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7" name="CuadroTexto 46">
          <a:extLst>
            <a:ext uri="{FF2B5EF4-FFF2-40B4-BE49-F238E27FC236}">
              <a16:creationId xmlns:a16="http://schemas.microsoft.com/office/drawing/2014/main" id="{91C8FC2E-0CFE-4654-831D-2E4F1ADA4D4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8" name="CuadroTexto 47">
          <a:extLst>
            <a:ext uri="{FF2B5EF4-FFF2-40B4-BE49-F238E27FC236}">
              <a16:creationId xmlns:a16="http://schemas.microsoft.com/office/drawing/2014/main" id="{FA759004-1C18-4C8A-A349-00AF12091A0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9" name="CuadroTexto 48">
          <a:extLst>
            <a:ext uri="{FF2B5EF4-FFF2-40B4-BE49-F238E27FC236}">
              <a16:creationId xmlns:a16="http://schemas.microsoft.com/office/drawing/2014/main" id="{DE3D79D3-9DD0-4BE2-A0AA-54B8E795E9E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0" name="CuadroTexto 49">
          <a:extLst>
            <a:ext uri="{FF2B5EF4-FFF2-40B4-BE49-F238E27FC236}">
              <a16:creationId xmlns:a16="http://schemas.microsoft.com/office/drawing/2014/main" id="{8DC0E8B6-9C24-4760-8353-35133F1A7BB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1" name="CuadroTexto 50">
          <a:extLst>
            <a:ext uri="{FF2B5EF4-FFF2-40B4-BE49-F238E27FC236}">
              <a16:creationId xmlns:a16="http://schemas.microsoft.com/office/drawing/2014/main" id="{7617EA02-6559-4FBD-9ABA-4B62BAA7596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2" name="CuadroTexto 51">
          <a:extLst>
            <a:ext uri="{FF2B5EF4-FFF2-40B4-BE49-F238E27FC236}">
              <a16:creationId xmlns:a16="http://schemas.microsoft.com/office/drawing/2014/main" id="{8A00DF5D-07B0-432F-8F93-2BFB6D6F3E0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3" name="CuadroTexto 52">
          <a:extLst>
            <a:ext uri="{FF2B5EF4-FFF2-40B4-BE49-F238E27FC236}">
              <a16:creationId xmlns:a16="http://schemas.microsoft.com/office/drawing/2014/main" id="{B39C5680-B749-4FFB-BB19-C7775AF4CE1B}"/>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4" name="CuadroTexto 53">
          <a:extLst>
            <a:ext uri="{FF2B5EF4-FFF2-40B4-BE49-F238E27FC236}">
              <a16:creationId xmlns:a16="http://schemas.microsoft.com/office/drawing/2014/main" id="{584CE64B-0ED4-43EC-907F-C35662585705}"/>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5" name="CuadroTexto 54">
          <a:extLst>
            <a:ext uri="{FF2B5EF4-FFF2-40B4-BE49-F238E27FC236}">
              <a16:creationId xmlns:a16="http://schemas.microsoft.com/office/drawing/2014/main" id="{5348CBBB-195C-4BA4-91D2-6F2F452E12A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6" name="CuadroTexto 55">
          <a:extLst>
            <a:ext uri="{FF2B5EF4-FFF2-40B4-BE49-F238E27FC236}">
              <a16:creationId xmlns:a16="http://schemas.microsoft.com/office/drawing/2014/main" id="{5370434B-7129-4725-ADD5-CE251AA114A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22</xdr:col>
      <xdr:colOff>40822</xdr:colOff>
      <xdr:row>0</xdr:row>
      <xdr:rowOff>114301</xdr:rowOff>
    </xdr:from>
    <xdr:to>
      <xdr:col>22</xdr:col>
      <xdr:colOff>3924300</xdr:colOff>
      <xdr:row>8</xdr:row>
      <xdr:rowOff>70017</xdr:rowOff>
    </xdr:to>
    <xdr:pic>
      <xdr:nvPicPr>
        <xdr:cNvPr id="57" name="Imagen 56">
          <a:extLst>
            <a:ext uri="{FF2B5EF4-FFF2-40B4-BE49-F238E27FC236}">
              <a16:creationId xmlns:a16="http://schemas.microsoft.com/office/drawing/2014/main" id="{BA20FDF7-54DF-EE64-81BF-2285B7EE3EF0}"/>
            </a:ext>
          </a:extLst>
        </xdr:cNvPr>
        <xdr:cNvPicPr>
          <a:picLocks noChangeAspect="1"/>
        </xdr:cNvPicPr>
      </xdr:nvPicPr>
      <xdr:blipFill rotWithShape="1">
        <a:blip xmlns:r="http://schemas.openxmlformats.org/officeDocument/2006/relationships" r:embed="rId2"/>
        <a:srcRect l="29877"/>
        <a:stretch/>
      </xdr:blipFill>
      <xdr:spPr>
        <a:xfrm>
          <a:off x="31119536" y="114301"/>
          <a:ext cx="3883478" cy="2241716"/>
        </a:xfrm>
        <a:prstGeom prst="rect">
          <a:avLst/>
        </a:prstGeom>
      </xdr:spPr>
    </xdr:pic>
    <xdr:clientData/>
  </xdr:twoCellAnchor>
  <xdr:twoCellAnchor editAs="oneCell">
    <xdr:from>
      <xdr:col>2</xdr:col>
      <xdr:colOff>1945823</xdr:colOff>
      <xdr:row>0</xdr:row>
      <xdr:rowOff>40821</xdr:rowOff>
    </xdr:from>
    <xdr:to>
      <xdr:col>3</xdr:col>
      <xdr:colOff>1768927</xdr:colOff>
      <xdr:row>8</xdr:row>
      <xdr:rowOff>98094</xdr:rowOff>
    </xdr:to>
    <xdr:pic>
      <xdr:nvPicPr>
        <xdr:cNvPr id="2" name="Imagen 1">
          <a:extLst>
            <a:ext uri="{FF2B5EF4-FFF2-40B4-BE49-F238E27FC236}">
              <a16:creationId xmlns:a16="http://schemas.microsoft.com/office/drawing/2014/main" id="{C354BC52-45EF-43A9-87FF-76A72678F303}"/>
            </a:ext>
          </a:extLst>
        </xdr:cNvPr>
        <xdr:cNvPicPr>
          <a:picLocks noChangeAspect="1"/>
        </xdr:cNvPicPr>
      </xdr:nvPicPr>
      <xdr:blipFill rotWithShape="1">
        <a:blip xmlns:r="http://schemas.openxmlformats.org/officeDocument/2006/relationships" r:embed="rId3"/>
        <a:srcRect r="61753"/>
        <a:stretch/>
      </xdr:blipFill>
      <xdr:spPr>
        <a:xfrm>
          <a:off x="4082144" y="40821"/>
          <a:ext cx="2217962" cy="2343273"/>
        </a:xfrm>
        <a:prstGeom prst="rect">
          <a:avLst/>
        </a:prstGeom>
      </xdr:spPr>
    </xdr:pic>
    <xdr:clientData/>
  </xdr:twoCellAnchor>
  <xdr:twoCellAnchor editAs="oneCell">
    <xdr:from>
      <xdr:col>20</xdr:col>
      <xdr:colOff>798018</xdr:colOff>
      <xdr:row>1</xdr:row>
      <xdr:rowOff>122464</xdr:rowOff>
    </xdr:from>
    <xdr:to>
      <xdr:col>22</xdr:col>
      <xdr:colOff>54427</xdr:colOff>
      <xdr:row>7</xdr:row>
      <xdr:rowOff>176893</xdr:rowOff>
    </xdr:to>
    <xdr:pic>
      <xdr:nvPicPr>
        <xdr:cNvPr id="5" name="Imagen 4">
          <a:extLst>
            <a:ext uri="{FF2B5EF4-FFF2-40B4-BE49-F238E27FC236}">
              <a16:creationId xmlns:a16="http://schemas.microsoft.com/office/drawing/2014/main" id="{3D076EE1-5794-4F23-BBCF-92371578979C}"/>
            </a:ext>
          </a:extLst>
        </xdr:cNvPr>
        <xdr:cNvPicPr>
          <a:picLocks noChangeAspect="1"/>
        </xdr:cNvPicPr>
      </xdr:nvPicPr>
      <xdr:blipFill rotWithShape="1">
        <a:blip xmlns:r="http://schemas.openxmlformats.org/officeDocument/2006/relationships" r:embed="rId3"/>
        <a:srcRect r="61753"/>
        <a:stretch/>
      </xdr:blipFill>
      <xdr:spPr>
        <a:xfrm>
          <a:off x="29291375" y="326571"/>
          <a:ext cx="1841765" cy="19458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3"/>
  <sheetViews>
    <sheetView tabSelected="1" topLeftCell="J12" zoomScale="70" zoomScaleNormal="70" workbookViewId="0">
      <selection activeCell="W37" sqref="W37"/>
    </sheetView>
  </sheetViews>
  <sheetFormatPr defaultColWidth="11.42578125" defaultRowHeight="14.45"/>
  <cols>
    <col min="2" max="2" width="20.5703125" customWidth="1"/>
    <col min="3" max="3" width="35.85546875" customWidth="1"/>
    <col min="4" max="4" width="31.42578125" customWidth="1"/>
    <col min="5" max="5" width="29.85546875" customWidth="1"/>
    <col min="6" max="6" width="33.28515625" customWidth="1"/>
    <col min="7" max="7" width="23.140625" customWidth="1"/>
    <col min="8" max="8" width="19.85546875" customWidth="1"/>
    <col min="9" max="9" width="18.85546875" customWidth="1"/>
    <col min="10" max="10" width="20.140625" customWidth="1"/>
    <col min="11" max="11" width="19.140625" bestFit="1" customWidth="1"/>
    <col min="12" max="12" width="16.85546875" customWidth="1"/>
    <col min="13" max="13" width="18.5703125" bestFit="1" customWidth="1"/>
    <col min="14" max="14" width="21.7109375" bestFit="1" customWidth="1"/>
    <col min="15" max="15" width="22.5703125" bestFit="1" customWidth="1"/>
    <col min="16" max="19" width="16.85546875" customWidth="1"/>
    <col min="20" max="22" width="19.28515625" customWidth="1"/>
    <col min="23" max="23" width="67.28515625" customWidth="1"/>
  </cols>
  <sheetData>
    <row r="1" spans="1:23" ht="15" thickBot="1"/>
    <row r="2" spans="1:23" ht="30" customHeight="1">
      <c r="E2" s="227" t="s">
        <v>0</v>
      </c>
      <c r="F2" s="228"/>
      <c r="G2" s="228"/>
      <c r="H2" s="228"/>
      <c r="I2" s="228"/>
      <c r="J2" s="228"/>
      <c r="K2" s="228"/>
      <c r="L2" s="228"/>
      <c r="M2" s="228"/>
      <c r="N2" s="228"/>
      <c r="O2" s="228"/>
      <c r="P2" s="228"/>
      <c r="Q2" s="228"/>
      <c r="R2" s="228"/>
      <c r="S2" s="228"/>
    </row>
    <row r="3" spans="1:23" ht="30" customHeight="1">
      <c r="E3" s="229" t="s">
        <v>1</v>
      </c>
      <c r="F3" s="230"/>
      <c r="G3" s="230"/>
      <c r="H3" s="230"/>
      <c r="I3" s="230"/>
      <c r="J3" s="230"/>
      <c r="K3" s="230"/>
      <c r="L3" s="230"/>
      <c r="M3" s="230"/>
      <c r="N3" s="230"/>
      <c r="O3" s="230"/>
      <c r="P3" s="230"/>
      <c r="Q3" s="230"/>
      <c r="R3" s="230"/>
      <c r="S3" s="230"/>
    </row>
    <row r="4" spans="1:23" ht="30" customHeight="1">
      <c r="E4" s="229" t="s">
        <v>2</v>
      </c>
      <c r="F4" s="230"/>
      <c r="G4" s="230"/>
      <c r="H4" s="230"/>
      <c r="I4" s="230"/>
      <c r="J4" s="230"/>
      <c r="K4" s="230"/>
      <c r="L4" s="230"/>
      <c r="M4" s="230"/>
      <c r="N4" s="230"/>
      <c r="O4" s="230"/>
      <c r="P4" s="230"/>
      <c r="Q4" s="230"/>
      <c r="R4" s="230"/>
      <c r="S4" s="230"/>
    </row>
    <row r="5" spans="1:23" ht="28.9" thickBot="1">
      <c r="E5" s="233" t="s">
        <v>3</v>
      </c>
      <c r="F5" s="234"/>
      <c r="G5" s="234"/>
      <c r="H5" s="234"/>
      <c r="I5" s="234"/>
      <c r="J5" s="234"/>
      <c r="K5" s="234"/>
      <c r="L5" s="234"/>
      <c r="M5" s="234"/>
      <c r="N5" s="234"/>
      <c r="O5" s="234"/>
      <c r="P5" s="234"/>
      <c r="Q5" s="234"/>
      <c r="R5" s="234"/>
      <c r="S5" s="234"/>
    </row>
    <row r="9" spans="1:23" ht="15" thickBot="1"/>
    <row r="10" spans="1:23" ht="33.6" customHeight="1" thickBot="1">
      <c r="G10" s="248" t="s">
        <v>4</v>
      </c>
      <c r="H10" s="249"/>
      <c r="I10" s="249"/>
      <c r="J10" s="249"/>
      <c r="K10" s="249"/>
      <c r="L10" s="249"/>
      <c r="M10" s="249"/>
      <c r="N10" s="249"/>
      <c r="O10" s="249"/>
      <c r="P10" s="249"/>
      <c r="Q10" s="249"/>
      <c r="R10" s="249"/>
      <c r="S10" s="249"/>
      <c r="T10" s="249"/>
      <c r="U10" s="249"/>
      <c r="V10" s="250"/>
    </row>
    <row r="11" spans="1:23" ht="43.15" customHeight="1" thickBot="1">
      <c r="A11" t="s">
        <v>5</v>
      </c>
      <c r="B11" s="277" t="s">
        <v>6</v>
      </c>
      <c r="C11" s="279" t="s">
        <v>7</v>
      </c>
      <c r="D11" s="281" t="s">
        <v>8</v>
      </c>
      <c r="E11" s="282"/>
      <c r="F11" s="283"/>
      <c r="G11" s="284" t="s">
        <v>9</v>
      </c>
      <c r="H11" s="284"/>
      <c r="I11" s="284"/>
      <c r="J11" s="284"/>
      <c r="K11" s="285"/>
      <c r="L11" s="231" t="s">
        <v>10</v>
      </c>
      <c r="M11" s="231"/>
      <c r="N11" s="231"/>
      <c r="O11" s="232"/>
      <c r="P11" s="274" t="s">
        <v>11</v>
      </c>
      <c r="Q11" s="275"/>
      <c r="R11" s="275"/>
      <c r="S11" s="276"/>
      <c r="T11" s="275" t="s">
        <v>12</v>
      </c>
      <c r="U11" s="275"/>
      <c r="V11" s="275"/>
      <c r="W11" s="251" t="s">
        <v>13</v>
      </c>
    </row>
    <row r="12" spans="1:23" ht="122.45" customHeight="1" thickBot="1">
      <c r="B12" s="278"/>
      <c r="C12" s="280"/>
      <c r="D12" s="83" t="s">
        <v>14</v>
      </c>
      <c r="E12" s="83" t="s">
        <v>15</v>
      </c>
      <c r="F12" s="83" t="s">
        <v>16</v>
      </c>
      <c r="G12" s="85" t="s">
        <v>17</v>
      </c>
      <c r="H12" s="86" t="s">
        <v>18</v>
      </c>
      <c r="I12" s="87" t="s">
        <v>19</v>
      </c>
      <c r="J12" s="88" t="s">
        <v>20</v>
      </c>
      <c r="K12" s="89" t="s">
        <v>21</v>
      </c>
      <c r="L12" s="90" t="s">
        <v>18</v>
      </c>
      <c r="M12" s="87" t="s">
        <v>19</v>
      </c>
      <c r="N12" s="88" t="s">
        <v>20</v>
      </c>
      <c r="O12" s="89" t="s">
        <v>21</v>
      </c>
      <c r="P12" s="91" t="s">
        <v>18</v>
      </c>
      <c r="Q12" s="92" t="s">
        <v>19</v>
      </c>
      <c r="R12" s="93" t="s">
        <v>20</v>
      </c>
      <c r="S12" s="94" t="s">
        <v>21</v>
      </c>
      <c r="T12" s="92" t="s">
        <v>19</v>
      </c>
      <c r="U12" s="93" t="s">
        <v>20</v>
      </c>
      <c r="V12" s="94" t="s">
        <v>21</v>
      </c>
      <c r="W12" s="252"/>
    </row>
    <row r="13" spans="1:23" ht="196.5" customHeight="1">
      <c r="B13" s="188" t="s">
        <v>22</v>
      </c>
      <c r="C13" s="80" t="s">
        <v>23</v>
      </c>
      <c r="D13" s="99" t="s">
        <v>24</v>
      </c>
      <c r="E13" s="81" t="s">
        <v>25</v>
      </c>
      <c r="F13" s="82" t="s">
        <v>26</v>
      </c>
      <c r="G13" s="192">
        <v>0.9</v>
      </c>
      <c r="H13" s="193">
        <v>0.9</v>
      </c>
      <c r="I13" s="194">
        <v>0.9</v>
      </c>
      <c r="J13" s="194">
        <v>0.9</v>
      </c>
      <c r="K13" s="195">
        <v>0.9</v>
      </c>
      <c r="L13" s="198">
        <v>0.88700000000000001</v>
      </c>
      <c r="M13" s="199">
        <v>0.90800000000000003</v>
      </c>
      <c r="N13" s="199">
        <v>0.90800000000000003</v>
      </c>
      <c r="O13" s="200">
        <v>0.90800000000000003</v>
      </c>
      <c r="P13" s="217">
        <f>IFERROR(L13/H13,"NO DISPONIBLE")</f>
        <v>0.98555555555555552</v>
      </c>
      <c r="Q13" s="221">
        <f>IFERROR(M13/I13,"NO DISPONIBLE")</f>
        <v>1.0088888888888889</v>
      </c>
      <c r="R13" s="221">
        <f>IFERROR(N13/J13,"NO DISPONIBLE")</f>
        <v>1.0088888888888889</v>
      </c>
      <c r="S13" s="220">
        <f t="shared" ref="S13" si="0">IFERROR(O13/K13,"NO DISPONIBLE")</f>
        <v>1.0088888888888889</v>
      </c>
      <c r="T13" s="217">
        <f>IFERROR((L13+M13)/(H13+I13),"NO DISPONIBLE")</f>
        <v>0.99722222222222212</v>
      </c>
      <c r="U13" s="219">
        <f>IFERROR((L13+M13+N13)/(H13+I13+J13),"NO DISPONIBLE")</f>
        <v>1.0011111111111111</v>
      </c>
      <c r="V13" s="218">
        <f>IFERROR((L13+M13+N13+O13)/(H13+I13+J13+K13),"NO DISPONIBLE")</f>
        <v>1.0030555555555554</v>
      </c>
      <c r="W13" s="212" t="s">
        <v>27</v>
      </c>
    </row>
    <row r="14" spans="1:23" ht="6.75" customHeight="1">
      <c r="B14" s="258" t="s">
        <v>28</v>
      </c>
      <c r="C14" s="259"/>
      <c r="D14" s="259"/>
      <c r="E14" s="259"/>
      <c r="F14" s="259"/>
      <c r="G14" s="95"/>
      <c r="H14" s="77"/>
      <c r="I14" s="66"/>
      <c r="J14" s="66"/>
      <c r="K14" s="67"/>
      <c r="L14" s="65"/>
      <c r="M14" s="66"/>
      <c r="N14" s="66"/>
      <c r="O14" s="68"/>
      <c r="P14" s="84" t="str">
        <f>IFERROR((L14/H14),"100%")</f>
        <v>100%</v>
      </c>
      <c r="Q14" s="34" t="str">
        <f>IFERROR((M14/I14),"100%")</f>
        <v>100%</v>
      </c>
      <c r="R14" s="34" t="str">
        <f>IFERROR((N14/J14),"100%")</f>
        <v>100%</v>
      </c>
      <c r="S14" s="37" t="str">
        <f>IFERROR((O14/K14),"100%")</f>
        <v>100%</v>
      </c>
      <c r="T14" s="64" t="str">
        <f t="shared" ref="T14:T19" si="1">IFERROR(((L14+M14)/(H14+I14)),"100%")</f>
        <v>100%</v>
      </c>
      <c r="U14" s="191" t="str">
        <f t="shared" ref="U14:V77" si="2">IFERROR((L14+M14+N14)/(H14+I14+J14),"NO DISPONIBLE")</f>
        <v>NO DISPONIBLE</v>
      </c>
      <c r="V14" s="37" t="str">
        <f>IFERROR(((L14+M14+N14+O14)/(H14+I14+J14+K14)),"100%")</f>
        <v>100%</v>
      </c>
      <c r="W14" s="73"/>
    </row>
    <row r="15" spans="1:23" ht="156.75" customHeight="1">
      <c r="B15" s="70" t="s">
        <v>29</v>
      </c>
      <c r="C15" s="169" t="s">
        <v>30</v>
      </c>
      <c r="D15" s="170" t="s">
        <v>31</v>
      </c>
      <c r="E15" s="171" t="s">
        <v>25</v>
      </c>
      <c r="F15" s="172" t="s">
        <v>32</v>
      </c>
      <c r="G15" s="173">
        <v>1</v>
      </c>
      <c r="H15" s="159">
        <v>1</v>
      </c>
      <c r="I15" s="160">
        <v>1</v>
      </c>
      <c r="J15" s="161">
        <v>1</v>
      </c>
      <c r="K15" s="187">
        <v>1</v>
      </c>
      <c r="L15" s="162">
        <v>1</v>
      </c>
      <c r="M15" s="214">
        <v>1</v>
      </c>
      <c r="N15" s="214">
        <v>1</v>
      </c>
      <c r="O15" s="224">
        <v>1</v>
      </c>
      <c r="P15" s="84">
        <f t="shared" ref="P15:Q17" si="3">IFERROR((L15/H15),"100%")</f>
        <v>1</v>
      </c>
      <c r="Q15" s="34">
        <f t="shared" si="3"/>
        <v>1</v>
      </c>
      <c r="R15" s="34">
        <f>IFERROR((N15/J15),"100%")</f>
        <v>1</v>
      </c>
      <c r="S15" s="34">
        <f>IFERROR((O15/K15),"100%")</f>
        <v>1</v>
      </c>
      <c r="T15" s="71">
        <f t="shared" si="1"/>
        <v>1</v>
      </c>
      <c r="U15" s="34">
        <f>IFERROR((L15+M15+N15)/(H15+I15+J15),"NO DISPONIBLE")</f>
        <v>1</v>
      </c>
      <c r="V15" s="34">
        <f>IFERROR((M15+N15+O15+L15)/(I15+J15+K15+H15),"NO DISPONIBLE")</f>
        <v>1</v>
      </c>
      <c r="W15" s="213" t="s">
        <v>33</v>
      </c>
    </row>
    <row r="16" spans="1:23" ht="115.5" customHeight="1">
      <c r="B16" s="41" t="s">
        <v>34</v>
      </c>
      <c r="C16" s="48" t="s">
        <v>35</v>
      </c>
      <c r="D16" s="47" t="s">
        <v>36</v>
      </c>
      <c r="E16" s="107" t="s">
        <v>37</v>
      </c>
      <c r="F16" s="47" t="s">
        <v>38</v>
      </c>
      <c r="G16" s="149">
        <f>SUM(H16:K16)</f>
        <v>420</v>
      </c>
      <c r="H16" s="78">
        <v>100</v>
      </c>
      <c r="I16" s="1">
        <v>70</v>
      </c>
      <c r="J16" s="1">
        <v>125</v>
      </c>
      <c r="K16" s="35">
        <v>125</v>
      </c>
      <c r="L16" s="42">
        <v>181</v>
      </c>
      <c r="M16" s="1">
        <v>170</v>
      </c>
      <c r="N16" s="1">
        <v>125</v>
      </c>
      <c r="O16" s="2">
        <v>309</v>
      </c>
      <c r="P16" s="64">
        <f t="shared" si="3"/>
        <v>1.81</v>
      </c>
      <c r="Q16" s="34">
        <f t="shared" ref="Q16:Q18" si="4">IFERROR((M16/I16),"100%")</f>
        <v>2.4285714285714284</v>
      </c>
      <c r="R16" s="34">
        <f t="shared" ref="R16:S79" si="5">IFERROR((N16/J16),"100%")</f>
        <v>1</v>
      </c>
      <c r="S16" s="37">
        <f>IFERROR((O16/K16),"100%")</f>
        <v>2.472</v>
      </c>
      <c r="T16" s="71">
        <f>IFERROR(((L16+M16)/(H16+I16)),"100%")</f>
        <v>2.0647058823529414</v>
      </c>
      <c r="U16" s="84">
        <f>IFERROR((L16+M16+N16)/(H16+I16+J16),"NO DISPONIBLE")</f>
        <v>1.6135593220338984</v>
      </c>
      <c r="V16" s="72">
        <f>IFERROR(((L16+M16+N16+O16)/(H16+I16+J16+K16)),"100%")</f>
        <v>1.8690476190476191</v>
      </c>
      <c r="W16" s="136" t="s">
        <v>39</v>
      </c>
    </row>
    <row r="17" spans="2:23" ht="115.5" customHeight="1">
      <c r="B17" s="3" t="s">
        <v>40</v>
      </c>
      <c r="C17" s="4" t="s">
        <v>41</v>
      </c>
      <c r="D17" s="5" t="s">
        <v>42</v>
      </c>
      <c r="E17" s="6" t="s">
        <v>37</v>
      </c>
      <c r="F17" s="7" t="s">
        <v>43</v>
      </c>
      <c r="G17" s="138">
        <f>SUM(H17:K17)</f>
        <v>2290</v>
      </c>
      <c r="H17" s="78">
        <v>572</v>
      </c>
      <c r="I17" s="1">
        <v>572</v>
      </c>
      <c r="J17" s="1">
        <v>572</v>
      </c>
      <c r="K17" s="35">
        <v>574</v>
      </c>
      <c r="L17" s="42">
        <v>821</v>
      </c>
      <c r="M17" s="222">
        <v>802</v>
      </c>
      <c r="N17" s="1">
        <v>574</v>
      </c>
      <c r="O17" s="2">
        <v>1264</v>
      </c>
      <c r="P17" s="64">
        <f t="shared" si="3"/>
        <v>1.4353146853146854</v>
      </c>
      <c r="Q17" s="34">
        <f t="shared" si="4"/>
        <v>1.4020979020979021</v>
      </c>
      <c r="R17" s="34">
        <f t="shared" si="5"/>
        <v>1.0034965034965035</v>
      </c>
      <c r="S17" s="37">
        <f>IFERROR((O17/K17),"100%")</f>
        <v>2.2020905923344949</v>
      </c>
      <c r="T17" s="71">
        <f t="shared" ref="T17:T18" si="6">IFERROR(((L17+M17)/(H17+I17)),"100%")</f>
        <v>1.4187062937062938</v>
      </c>
      <c r="U17" s="84">
        <f t="shared" ref="U17:U18" si="7">IFERROR((L17+M17+N17)/(H17+I17+J17),"NO DISPONIBLE")</f>
        <v>1.2803030303030303</v>
      </c>
      <c r="V17" s="72">
        <f>IFERROR(((L17+M17+N17+O17)/(H17+I17+J17+K17)),"100%")</f>
        <v>1.511353711790393</v>
      </c>
      <c r="W17" s="25" t="s">
        <v>44</v>
      </c>
    </row>
    <row r="18" spans="2:23" ht="126" customHeight="1">
      <c r="B18" s="3" t="s">
        <v>40</v>
      </c>
      <c r="C18" s="98" t="s">
        <v>45</v>
      </c>
      <c r="D18" s="99" t="s">
        <v>46</v>
      </c>
      <c r="E18" s="100" t="s">
        <v>37</v>
      </c>
      <c r="F18" s="101" t="s">
        <v>47</v>
      </c>
      <c r="G18" s="138">
        <f>SUM(H18:K18)</f>
        <v>520</v>
      </c>
      <c r="H18" s="102">
        <v>100</v>
      </c>
      <c r="I18" s="103">
        <v>70</v>
      </c>
      <c r="J18" s="103">
        <v>100</v>
      </c>
      <c r="K18" s="104">
        <v>250</v>
      </c>
      <c r="L18" s="105">
        <v>98</v>
      </c>
      <c r="M18" s="103">
        <v>47</v>
      </c>
      <c r="N18" s="103">
        <v>250</v>
      </c>
      <c r="O18" s="106">
        <v>191</v>
      </c>
      <c r="P18" s="64">
        <f>IFERROR((L18/H18),"100%")</f>
        <v>0.98</v>
      </c>
      <c r="Q18" s="34">
        <f t="shared" si="4"/>
        <v>0.67142857142857137</v>
      </c>
      <c r="R18" s="34">
        <f>IFERROR((N18/J18),"100%")</f>
        <v>2.5</v>
      </c>
      <c r="S18" s="37">
        <f>IFERROR((O18/K18),"100%")</f>
        <v>0.76400000000000001</v>
      </c>
      <c r="T18" s="71">
        <f t="shared" si="6"/>
        <v>0.8529411764705882</v>
      </c>
      <c r="U18" s="84">
        <f t="shared" si="7"/>
        <v>1.462962962962963</v>
      </c>
      <c r="V18" s="72">
        <f t="shared" ref="V18:V19" si="8">IFERROR(((L18+M18+N18+O18)/(H18+I18+J18+K18)),"100%")</f>
        <v>1.1269230769230769</v>
      </c>
      <c r="W18" s="25" t="s">
        <v>48</v>
      </c>
    </row>
    <row r="19" spans="2:23" ht="161.25" customHeight="1">
      <c r="B19" s="41" t="s">
        <v>49</v>
      </c>
      <c r="C19" s="48" t="s">
        <v>50</v>
      </c>
      <c r="D19" s="47" t="s">
        <v>51</v>
      </c>
      <c r="E19" s="107" t="s">
        <v>37</v>
      </c>
      <c r="F19" s="47" t="s">
        <v>52</v>
      </c>
      <c r="G19" s="108">
        <f>SUM(H19:K19)</f>
        <v>7</v>
      </c>
      <c r="H19" s="78">
        <v>1</v>
      </c>
      <c r="I19" s="1">
        <v>1</v>
      </c>
      <c r="J19" s="1">
        <v>3</v>
      </c>
      <c r="K19" s="35">
        <v>2</v>
      </c>
      <c r="L19" s="42">
        <v>1</v>
      </c>
      <c r="M19" s="1">
        <v>1</v>
      </c>
      <c r="N19" s="1">
        <v>3</v>
      </c>
      <c r="O19" s="2">
        <v>2</v>
      </c>
      <c r="P19" s="64">
        <f t="shared" ref="P19:Q32" si="9">IFERROR((L19/H19),"100%")</f>
        <v>1</v>
      </c>
      <c r="Q19" s="34">
        <f>IFERROR((M19/I19),"100%")</f>
        <v>1</v>
      </c>
      <c r="R19" s="34">
        <f t="shared" si="5"/>
        <v>1</v>
      </c>
      <c r="S19" s="37">
        <f>IFERROR((O19/K19),"100%")</f>
        <v>1</v>
      </c>
      <c r="T19" s="71">
        <f t="shared" si="1"/>
        <v>1</v>
      </c>
      <c r="U19" s="84">
        <f t="shared" si="2"/>
        <v>1</v>
      </c>
      <c r="V19" s="72">
        <f t="shared" si="8"/>
        <v>1</v>
      </c>
      <c r="W19" s="24" t="s">
        <v>53</v>
      </c>
    </row>
    <row r="20" spans="2:23" ht="143.25" customHeight="1">
      <c r="B20" s="3" t="s">
        <v>40</v>
      </c>
      <c r="C20" s="4" t="s">
        <v>54</v>
      </c>
      <c r="D20" s="5" t="s">
        <v>55</v>
      </c>
      <c r="E20" s="6" t="s">
        <v>37</v>
      </c>
      <c r="F20" s="7" t="s">
        <v>56</v>
      </c>
      <c r="G20" s="133">
        <f>SUM(H20:K20)</f>
        <v>3</v>
      </c>
      <c r="H20" s="78">
        <v>1</v>
      </c>
      <c r="I20" s="1">
        <v>1</v>
      </c>
      <c r="J20" s="1">
        <v>1</v>
      </c>
      <c r="K20" s="35"/>
      <c r="L20" s="42">
        <v>1</v>
      </c>
      <c r="M20" s="1">
        <v>1</v>
      </c>
      <c r="N20" s="1">
        <v>1</v>
      </c>
      <c r="O20" s="2"/>
      <c r="P20" s="64">
        <f t="shared" si="9"/>
        <v>1</v>
      </c>
      <c r="Q20" s="34">
        <f t="shared" si="9"/>
        <v>1</v>
      </c>
      <c r="R20" s="34">
        <f t="shared" si="5"/>
        <v>1</v>
      </c>
      <c r="S20" s="72"/>
      <c r="T20" s="71">
        <f t="shared" ref="T20:T23" si="10">IFERROR(((L20+M20)/(H20+I20)),"100%")</f>
        <v>1</v>
      </c>
      <c r="U20" s="84">
        <f t="shared" si="2"/>
        <v>1</v>
      </c>
      <c r="V20" s="72"/>
      <c r="W20" s="25" t="s">
        <v>57</v>
      </c>
    </row>
    <row r="21" spans="2:23" ht="135" customHeight="1">
      <c r="B21" s="3" t="s">
        <v>40</v>
      </c>
      <c r="C21" s="4" t="s">
        <v>58</v>
      </c>
      <c r="D21" s="5" t="s">
        <v>59</v>
      </c>
      <c r="E21" s="6" t="s">
        <v>37</v>
      </c>
      <c r="F21" s="7" t="s">
        <v>60</v>
      </c>
      <c r="G21" s="133">
        <f t="shared" ref="G21:G22" si="11">SUM(H21:K21)</f>
        <v>4</v>
      </c>
      <c r="H21" s="102"/>
      <c r="I21" s="1">
        <v>1</v>
      </c>
      <c r="J21" s="1">
        <v>1</v>
      </c>
      <c r="K21" s="35">
        <v>2</v>
      </c>
      <c r="L21" s="42"/>
      <c r="M21" s="103">
        <v>1</v>
      </c>
      <c r="N21" s="103">
        <v>1</v>
      </c>
      <c r="O21" s="106">
        <v>2</v>
      </c>
      <c r="P21" s="64" t="str">
        <f t="shared" si="9"/>
        <v>100%</v>
      </c>
      <c r="Q21" s="34">
        <f t="shared" si="9"/>
        <v>1</v>
      </c>
      <c r="R21" s="34">
        <f t="shared" si="5"/>
        <v>1</v>
      </c>
      <c r="S21" s="37">
        <f>IFERROR((O21/K21),"100%")</f>
        <v>1</v>
      </c>
      <c r="T21" s="71">
        <f t="shared" si="10"/>
        <v>1</v>
      </c>
      <c r="U21" s="84">
        <f t="shared" si="2"/>
        <v>1</v>
      </c>
      <c r="V21" s="72">
        <f>IFERROR(((L21+M21+N21+O21)/(H21+I21+J21+K21)),"100%")</f>
        <v>1</v>
      </c>
      <c r="W21" s="25" t="s">
        <v>61</v>
      </c>
    </row>
    <row r="22" spans="2:23" ht="118.5" customHeight="1">
      <c r="B22" s="3" t="s">
        <v>40</v>
      </c>
      <c r="C22" s="4" t="s">
        <v>62</v>
      </c>
      <c r="D22" s="5" t="s">
        <v>63</v>
      </c>
      <c r="E22" s="6" t="s">
        <v>37</v>
      </c>
      <c r="F22" s="7" t="s">
        <v>64</v>
      </c>
      <c r="G22" s="133">
        <f t="shared" si="11"/>
        <v>45</v>
      </c>
      <c r="H22" s="102">
        <v>11</v>
      </c>
      <c r="I22" s="1">
        <v>11</v>
      </c>
      <c r="J22" s="1">
        <v>12</v>
      </c>
      <c r="K22" s="35">
        <v>11</v>
      </c>
      <c r="L22" s="42">
        <v>11</v>
      </c>
      <c r="M22" s="103">
        <v>11</v>
      </c>
      <c r="N22" s="103">
        <v>12</v>
      </c>
      <c r="O22" s="106">
        <v>11</v>
      </c>
      <c r="P22" s="64">
        <f t="shared" si="9"/>
        <v>1</v>
      </c>
      <c r="Q22" s="34">
        <f t="shared" si="9"/>
        <v>1</v>
      </c>
      <c r="R22" s="34">
        <f t="shared" si="5"/>
        <v>1</v>
      </c>
      <c r="S22" s="37">
        <f>IFERROR((O22/K22),"100%")</f>
        <v>1</v>
      </c>
      <c r="T22" s="71">
        <f t="shared" si="10"/>
        <v>1</v>
      </c>
      <c r="U22" s="84">
        <f t="shared" si="2"/>
        <v>1</v>
      </c>
      <c r="V22" s="72">
        <f>IFERROR(((L22+M22+N22+O22)/(H22+I22+J22+K22)),"100%")</f>
        <v>1</v>
      </c>
      <c r="W22" s="25" t="s">
        <v>65</v>
      </c>
    </row>
    <row r="23" spans="2:23" ht="120" customHeight="1">
      <c r="B23" s="3" t="s">
        <v>40</v>
      </c>
      <c r="C23" s="4" t="s">
        <v>66</v>
      </c>
      <c r="D23" s="5" t="s">
        <v>67</v>
      </c>
      <c r="E23" s="6" t="s">
        <v>25</v>
      </c>
      <c r="F23" s="7" t="s">
        <v>68</v>
      </c>
      <c r="G23" s="133">
        <f t="shared" ref="G23:G28" si="12">SUM(H23:K23)</f>
        <v>1</v>
      </c>
      <c r="H23" s="102"/>
      <c r="I23" s="1"/>
      <c r="J23" s="1">
        <v>1</v>
      </c>
      <c r="K23" s="35"/>
      <c r="L23" s="42"/>
      <c r="M23" s="103"/>
      <c r="N23" s="103">
        <v>1</v>
      </c>
      <c r="O23" s="106"/>
      <c r="P23" s="64" t="str">
        <f>IFERROR((L23/H23),"100%")</f>
        <v>100%</v>
      </c>
      <c r="Q23" s="34" t="str">
        <f>IFERROR((M23/I23),"100%")</f>
        <v>100%</v>
      </c>
      <c r="R23" s="34">
        <f t="shared" si="5"/>
        <v>1</v>
      </c>
      <c r="S23" s="72"/>
      <c r="T23" s="71" t="str">
        <f t="shared" si="10"/>
        <v>100%</v>
      </c>
      <c r="U23" s="84">
        <f t="shared" si="2"/>
        <v>1</v>
      </c>
      <c r="V23" s="72"/>
      <c r="W23" s="25" t="s">
        <v>57</v>
      </c>
    </row>
    <row r="24" spans="2:23" ht="115.5" customHeight="1">
      <c r="B24" s="41" t="s">
        <v>69</v>
      </c>
      <c r="C24" s="48" t="s">
        <v>70</v>
      </c>
      <c r="D24" s="48" t="s">
        <v>71</v>
      </c>
      <c r="E24" s="116" t="s">
        <v>37</v>
      </c>
      <c r="F24" s="117" t="s">
        <v>72</v>
      </c>
      <c r="G24" s="108">
        <f t="shared" si="12"/>
        <v>2</v>
      </c>
      <c r="H24" s="184"/>
      <c r="I24" s="184"/>
      <c r="J24" s="1">
        <v>1</v>
      </c>
      <c r="K24" s="35">
        <v>1</v>
      </c>
      <c r="L24" s="42"/>
      <c r="M24" s="1"/>
      <c r="N24" s="1">
        <v>1</v>
      </c>
      <c r="O24" s="2">
        <v>1</v>
      </c>
      <c r="P24" s="64" t="str">
        <f t="shared" ref="P24:P27" si="13">IFERROR((L24/H24),"100%")</f>
        <v>100%</v>
      </c>
      <c r="Q24" s="34" t="str">
        <f t="shared" si="9"/>
        <v>100%</v>
      </c>
      <c r="R24" s="34">
        <f t="shared" si="5"/>
        <v>1</v>
      </c>
      <c r="S24" s="37">
        <f>IFERROR((O24/K24),"100%")</f>
        <v>1</v>
      </c>
      <c r="T24" s="71" t="str">
        <f>IFERROR(((L24+M24)/(H24+I24)),"100%")</f>
        <v>100%</v>
      </c>
      <c r="U24" s="84">
        <f t="shared" si="2"/>
        <v>1</v>
      </c>
      <c r="V24" s="72">
        <f>IFERROR(((L24+M24+N24+O24)/(H24+I24+J24+K24)),"100%")</f>
        <v>1</v>
      </c>
      <c r="W24" s="223" t="s">
        <v>73</v>
      </c>
    </row>
    <row r="25" spans="2:23" ht="111.75" customHeight="1">
      <c r="B25" s="3" t="s">
        <v>40</v>
      </c>
      <c r="C25" s="5" t="s">
        <v>74</v>
      </c>
      <c r="D25" s="5" t="s">
        <v>75</v>
      </c>
      <c r="E25" s="118" t="s">
        <v>37</v>
      </c>
      <c r="F25" s="119" t="s">
        <v>76</v>
      </c>
      <c r="G25" s="133">
        <f t="shared" si="12"/>
        <v>7</v>
      </c>
      <c r="H25" s="1">
        <v>2</v>
      </c>
      <c r="I25" s="1">
        <v>2</v>
      </c>
      <c r="J25" s="1">
        <v>2</v>
      </c>
      <c r="K25" s="35">
        <v>1</v>
      </c>
      <c r="L25" s="42">
        <v>2</v>
      </c>
      <c r="M25" s="1">
        <v>2</v>
      </c>
      <c r="N25" s="1">
        <v>2</v>
      </c>
      <c r="O25" s="2">
        <v>1</v>
      </c>
      <c r="P25" s="64">
        <f t="shared" si="13"/>
        <v>1</v>
      </c>
      <c r="Q25" s="34">
        <f t="shared" si="9"/>
        <v>1</v>
      </c>
      <c r="R25" s="34">
        <f t="shared" si="5"/>
        <v>1</v>
      </c>
      <c r="S25" s="37">
        <f>IFERROR((O25/K25),"100%")</f>
        <v>1</v>
      </c>
      <c r="T25" s="71">
        <f t="shared" ref="T25:T48" si="14">IFERROR(((L25+M25)/(H25+I25)),"100%")</f>
        <v>1</v>
      </c>
      <c r="U25" s="84">
        <f t="shared" si="2"/>
        <v>1</v>
      </c>
      <c r="V25" s="72">
        <f>IFERROR(((L25+M25+N25+O25)/(H25+I25+J25+K25)),"100%")</f>
        <v>1</v>
      </c>
      <c r="W25" s="25" t="s">
        <v>77</v>
      </c>
    </row>
    <row r="26" spans="2:23" ht="114" customHeight="1">
      <c r="B26" s="3" t="s">
        <v>40</v>
      </c>
      <c r="C26" s="99" t="s">
        <v>78</v>
      </c>
      <c r="D26" s="5" t="s">
        <v>79</v>
      </c>
      <c r="E26" s="118" t="s">
        <v>37</v>
      </c>
      <c r="F26" s="120" t="s">
        <v>80</v>
      </c>
      <c r="G26" s="133">
        <f t="shared" si="12"/>
        <v>2</v>
      </c>
      <c r="H26" s="78">
        <v>1</v>
      </c>
      <c r="I26" s="103"/>
      <c r="J26" s="103"/>
      <c r="K26" s="1">
        <v>1</v>
      </c>
      <c r="L26" s="105">
        <v>1</v>
      </c>
      <c r="M26" s="103"/>
      <c r="N26" s="103">
        <v>1</v>
      </c>
      <c r="O26" s="106"/>
      <c r="P26" s="64">
        <f t="shared" si="13"/>
        <v>1</v>
      </c>
      <c r="Q26" s="34" t="str">
        <f t="shared" si="9"/>
        <v>100%</v>
      </c>
      <c r="R26" s="34" t="str">
        <f t="shared" si="5"/>
        <v>100%</v>
      </c>
      <c r="S26" s="106"/>
      <c r="T26" s="71">
        <f t="shared" si="14"/>
        <v>1</v>
      </c>
      <c r="U26" s="84">
        <f t="shared" si="2"/>
        <v>2</v>
      </c>
      <c r="V26" s="72">
        <f t="shared" ref="V26:V28" si="15">IFERROR(((L26+M26+N26+O26)/(H26+I26+J26+K26)),"100%")</f>
        <v>1</v>
      </c>
      <c r="W26" s="185" t="s">
        <v>81</v>
      </c>
    </row>
    <row r="27" spans="2:23" ht="132.75" customHeight="1">
      <c r="B27" s="3" t="s">
        <v>40</v>
      </c>
      <c r="C27" s="99" t="s">
        <v>82</v>
      </c>
      <c r="D27" s="99" t="s">
        <v>83</v>
      </c>
      <c r="E27" s="118" t="s">
        <v>37</v>
      </c>
      <c r="F27" s="120" t="s">
        <v>84</v>
      </c>
      <c r="G27" s="133">
        <f t="shared" si="12"/>
        <v>10</v>
      </c>
      <c r="H27" s="103">
        <v>1</v>
      </c>
      <c r="I27" s="103">
        <v>3</v>
      </c>
      <c r="J27" s="1">
        <v>3</v>
      </c>
      <c r="K27" s="35">
        <v>3</v>
      </c>
      <c r="L27" s="105">
        <v>1</v>
      </c>
      <c r="M27" s="103">
        <v>3</v>
      </c>
      <c r="N27" s="103">
        <v>3</v>
      </c>
      <c r="O27" s="106">
        <v>3</v>
      </c>
      <c r="P27" s="64">
        <f t="shared" si="13"/>
        <v>1</v>
      </c>
      <c r="Q27" s="34">
        <f t="shared" si="9"/>
        <v>1</v>
      </c>
      <c r="R27" s="34">
        <f t="shared" si="5"/>
        <v>1</v>
      </c>
      <c r="S27" s="37">
        <f t="shared" ref="S27:S33" si="16">IFERROR((O27/K27),"100%")</f>
        <v>1</v>
      </c>
      <c r="T27" s="71">
        <f t="shared" si="14"/>
        <v>1</v>
      </c>
      <c r="U27" s="84">
        <f t="shared" si="2"/>
        <v>1</v>
      </c>
      <c r="V27" s="72">
        <f t="shared" si="15"/>
        <v>1</v>
      </c>
      <c r="W27" s="185" t="s">
        <v>85</v>
      </c>
    </row>
    <row r="28" spans="2:23" ht="121.5" customHeight="1">
      <c r="B28" s="3" t="s">
        <v>40</v>
      </c>
      <c r="C28" s="99" t="s">
        <v>86</v>
      </c>
      <c r="D28" s="99" t="s">
        <v>87</v>
      </c>
      <c r="E28" s="118" t="s">
        <v>37</v>
      </c>
      <c r="F28" s="120" t="s">
        <v>88</v>
      </c>
      <c r="G28" s="133">
        <f t="shared" si="12"/>
        <v>7</v>
      </c>
      <c r="H28" s="1">
        <v>2</v>
      </c>
      <c r="I28" s="1">
        <v>2</v>
      </c>
      <c r="J28" s="1">
        <v>2</v>
      </c>
      <c r="K28" s="35">
        <v>1</v>
      </c>
      <c r="L28" s="105">
        <v>2</v>
      </c>
      <c r="M28" s="103">
        <v>2</v>
      </c>
      <c r="N28" s="103">
        <v>2</v>
      </c>
      <c r="O28" s="106">
        <v>1</v>
      </c>
      <c r="P28" s="64">
        <f>IFERROR((L28/H28),"100%")</f>
        <v>1</v>
      </c>
      <c r="Q28" s="34">
        <f t="shared" si="9"/>
        <v>1</v>
      </c>
      <c r="R28" s="34">
        <f t="shared" si="5"/>
        <v>1</v>
      </c>
      <c r="S28" s="37">
        <f t="shared" si="16"/>
        <v>1</v>
      </c>
      <c r="T28" s="71">
        <f t="shared" si="14"/>
        <v>1</v>
      </c>
      <c r="U28" s="84">
        <f t="shared" si="2"/>
        <v>1</v>
      </c>
      <c r="V28" s="72">
        <f t="shared" si="15"/>
        <v>1</v>
      </c>
      <c r="W28" s="185" t="s">
        <v>89</v>
      </c>
    </row>
    <row r="29" spans="2:23" ht="131.25" customHeight="1">
      <c r="B29" s="121" t="s">
        <v>90</v>
      </c>
      <c r="C29" s="122" t="s">
        <v>91</v>
      </c>
      <c r="D29" s="129" t="s">
        <v>92</v>
      </c>
      <c r="E29" s="130" t="s">
        <v>37</v>
      </c>
      <c r="F29" s="128" t="s">
        <v>93</v>
      </c>
      <c r="G29" s="108">
        <f t="shared" ref="G29:G32" si="17">SUM(H29:K29)</f>
        <v>4440</v>
      </c>
      <c r="H29" s="1">
        <v>1110</v>
      </c>
      <c r="I29" s="1">
        <v>1110</v>
      </c>
      <c r="J29" s="1">
        <v>1110</v>
      </c>
      <c r="K29" s="1">
        <v>1110</v>
      </c>
      <c r="L29" s="105">
        <v>1110</v>
      </c>
      <c r="M29" s="1">
        <v>1110</v>
      </c>
      <c r="N29" s="1">
        <v>1110</v>
      </c>
      <c r="O29" s="2">
        <v>1110</v>
      </c>
      <c r="P29" s="64">
        <f t="shared" ref="P29:Q48" si="18">IFERROR((L29/H29),"100%")</f>
        <v>1</v>
      </c>
      <c r="Q29" s="34">
        <f t="shared" si="9"/>
        <v>1</v>
      </c>
      <c r="R29" s="34">
        <f t="shared" si="5"/>
        <v>1</v>
      </c>
      <c r="S29" s="37">
        <f t="shared" si="16"/>
        <v>1</v>
      </c>
      <c r="T29" s="71">
        <f t="shared" si="14"/>
        <v>1</v>
      </c>
      <c r="U29" s="84">
        <f t="shared" si="2"/>
        <v>1</v>
      </c>
      <c r="V29" s="72">
        <f>IFERROR(((L29+M29+N29+O29)/(H29+I29+J29+K29)),"100%")</f>
        <v>1</v>
      </c>
      <c r="W29" s="24" t="s">
        <v>94</v>
      </c>
    </row>
    <row r="30" spans="2:23" ht="118.5" customHeight="1">
      <c r="B30" s="123" t="s">
        <v>40</v>
      </c>
      <c r="C30" s="124" t="s">
        <v>95</v>
      </c>
      <c r="D30" s="125" t="s">
        <v>96</v>
      </c>
      <c r="E30" s="126" t="s">
        <v>37</v>
      </c>
      <c r="F30" s="179" t="s">
        <v>97</v>
      </c>
      <c r="G30" s="133">
        <f t="shared" si="17"/>
        <v>1480</v>
      </c>
      <c r="H30" s="1">
        <v>370</v>
      </c>
      <c r="I30" s="1">
        <v>370</v>
      </c>
      <c r="J30" s="1">
        <v>370</v>
      </c>
      <c r="K30" s="1">
        <v>370</v>
      </c>
      <c r="L30" s="105">
        <v>424</v>
      </c>
      <c r="M30" s="103">
        <v>262</v>
      </c>
      <c r="N30" s="103">
        <v>322</v>
      </c>
      <c r="O30" s="106">
        <v>393</v>
      </c>
      <c r="P30" s="64">
        <f>IFERROR((L30/H30),"100%")</f>
        <v>1.145945945945946</v>
      </c>
      <c r="Q30" s="34">
        <f t="shared" si="9"/>
        <v>0.70810810810810809</v>
      </c>
      <c r="R30" s="34">
        <f t="shared" si="5"/>
        <v>0.87027027027027026</v>
      </c>
      <c r="S30" s="37">
        <f t="shared" si="16"/>
        <v>1.0621621621621622</v>
      </c>
      <c r="T30" s="71">
        <f t="shared" si="14"/>
        <v>0.927027027027027</v>
      </c>
      <c r="U30" s="84">
        <f t="shared" si="2"/>
        <v>0.90810810810810816</v>
      </c>
      <c r="V30" s="72">
        <f>IFERROR(((L30+M30+N30+O30)/(H30+I30+J30+K30)),"100%")</f>
        <v>0.94662162162162167</v>
      </c>
      <c r="W30" s="25" t="s">
        <v>98</v>
      </c>
    </row>
    <row r="31" spans="2:23" ht="114" customHeight="1">
      <c r="B31" s="123" t="s">
        <v>40</v>
      </c>
      <c r="C31" s="125" t="s">
        <v>99</v>
      </c>
      <c r="D31" s="125" t="s">
        <v>100</v>
      </c>
      <c r="E31" s="126" t="s">
        <v>37</v>
      </c>
      <c r="F31" s="125" t="s">
        <v>101</v>
      </c>
      <c r="G31" s="133">
        <f t="shared" si="17"/>
        <v>276</v>
      </c>
      <c r="H31" s="1">
        <v>69</v>
      </c>
      <c r="I31" s="1">
        <v>69</v>
      </c>
      <c r="J31" s="1">
        <v>69</v>
      </c>
      <c r="K31" s="1">
        <v>69</v>
      </c>
      <c r="L31" s="105">
        <v>68</v>
      </c>
      <c r="M31" s="103">
        <v>49</v>
      </c>
      <c r="N31" s="103">
        <v>70</v>
      </c>
      <c r="O31" s="106">
        <v>69</v>
      </c>
      <c r="P31" s="64">
        <f t="shared" si="18"/>
        <v>0.98550724637681164</v>
      </c>
      <c r="Q31" s="34">
        <f t="shared" si="9"/>
        <v>0.71014492753623193</v>
      </c>
      <c r="R31" s="34">
        <f t="shared" si="5"/>
        <v>1.0144927536231885</v>
      </c>
      <c r="S31" s="37">
        <f t="shared" si="16"/>
        <v>1</v>
      </c>
      <c r="T31" s="71">
        <f t="shared" si="14"/>
        <v>0.84782608695652173</v>
      </c>
      <c r="U31" s="84">
        <f t="shared" si="2"/>
        <v>0.90338164251207731</v>
      </c>
      <c r="V31" s="72">
        <f>IFERROR(((L31+M31+N31+O31)/(H31+I31+J31+K31)),"100%")</f>
        <v>0.92753623188405798</v>
      </c>
      <c r="W31" s="25" t="s">
        <v>102</v>
      </c>
    </row>
    <row r="32" spans="2:23" ht="120.75" customHeight="1">
      <c r="B32" s="123" t="s">
        <v>40</v>
      </c>
      <c r="C32" s="124" t="s">
        <v>103</v>
      </c>
      <c r="D32" s="125" t="s">
        <v>104</v>
      </c>
      <c r="E32" s="126" t="s">
        <v>37</v>
      </c>
      <c r="F32" s="127" t="s">
        <v>105</v>
      </c>
      <c r="G32" s="133">
        <f t="shared" si="17"/>
        <v>33200</v>
      </c>
      <c r="H32" s="1">
        <v>8300</v>
      </c>
      <c r="I32" s="1">
        <v>8300</v>
      </c>
      <c r="J32" s="1">
        <v>8300</v>
      </c>
      <c r="K32" s="1">
        <v>8300</v>
      </c>
      <c r="L32" s="105">
        <v>9103</v>
      </c>
      <c r="M32" s="103">
        <v>7938</v>
      </c>
      <c r="N32" s="103">
        <v>9100</v>
      </c>
      <c r="O32" s="106">
        <v>13906</v>
      </c>
      <c r="P32" s="64">
        <f t="shared" si="18"/>
        <v>1.0967469879518073</v>
      </c>
      <c r="Q32" s="34">
        <f t="shared" si="9"/>
        <v>0.95638554216867466</v>
      </c>
      <c r="R32" s="34">
        <f t="shared" si="5"/>
        <v>1.0963855421686748</v>
      </c>
      <c r="S32" s="37">
        <f t="shared" si="16"/>
        <v>1.675421686746988</v>
      </c>
      <c r="T32" s="71">
        <f t="shared" si="14"/>
        <v>1.026566265060241</v>
      </c>
      <c r="U32" s="84">
        <f t="shared" si="2"/>
        <v>1.0498393574297189</v>
      </c>
      <c r="V32" s="72">
        <f>IFERROR(((L32+M32+N32+O32)/(H32+I32+J32+K32)),"100%")</f>
        <v>1.2062349397590362</v>
      </c>
      <c r="W32" s="25" t="s">
        <v>106</v>
      </c>
    </row>
    <row r="33" spans="2:23" ht="111.75" customHeight="1">
      <c r="B33" s="123" t="s">
        <v>40</v>
      </c>
      <c r="C33" s="125" t="s">
        <v>107</v>
      </c>
      <c r="D33" s="125" t="s">
        <v>108</v>
      </c>
      <c r="E33" s="126" t="s">
        <v>37</v>
      </c>
      <c r="F33" s="125" t="s">
        <v>109</v>
      </c>
      <c r="G33" s="133">
        <f>SUM(H33:K33)</f>
        <v>1440</v>
      </c>
      <c r="H33" s="1">
        <v>360</v>
      </c>
      <c r="I33" s="1">
        <v>360</v>
      </c>
      <c r="J33" s="1">
        <v>360</v>
      </c>
      <c r="K33" s="1">
        <v>360</v>
      </c>
      <c r="L33" s="105">
        <v>360</v>
      </c>
      <c r="M33" s="1">
        <v>574</v>
      </c>
      <c r="N33" s="1">
        <v>703</v>
      </c>
      <c r="O33" s="2">
        <v>336</v>
      </c>
      <c r="P33" s="64">
        <f t="shared" si="18"/>
        <v>1</v>
      </c>
      <c r="Q33" s="34">
        <f t="shared" si="18"/>
        <v>1.5944444444444446</v>
      </c>
      <c r="R33" s="34">
        <f t="shared" si="5"/>
        <v>1.9527777777777777</v>
      </c>
      <c r="S33" s="37">
        <f t="shared" si="16"/>
        <v>0.93333333333333335</v>
      </c>
      <c r="T33" s="71">
        <f t="shared" si="14"/>
        <v>1.2972222222222223</v>
      </c>
      <c r="U33" s="84">
        <f t="shared" si="2"/>
        <v>1.5157407407407408</v>
      </c>
      <c r="V33" s="72">
        <f>IFERROR(((L33+M33+N33+O33)/(H33+I33+J33+K33)),"100%")</f>
        <v>1.3701388888888888</v>
      </c>
      <c r="W33" s="25" t="s">
        <v>110</v>
      </c>
    </row>
    <row r="34" spans="2:23" ht="123.75" customHeight="1">
      <c r="B34" s="260" t="s">
        <v>111</v>
      </c>
      <c r="C34" s="263" t="s">
        <v>112</v>
      </c>
      <c r="D34" s="131" t="s">
        <v>113</v>
      </c>
      <c r="E34" s="107" t="s">
        <v>37</v>
      </c>
      <c r="F34" s="150" t="s">
        <v>114</v>
      </c>
      <c r="G34" s="174">
        <v>279493481.00000006</v>
      </c>
      <c r="H34" s="196">
        <f>(27949348.1)*3</f>
        <v>83848044.300000012</v>
      </c>
      <c r="I34" s="196">
        <f t="shared" ref="I34:J34" si="19">(27949348.1)*3</f>
        <v>83848044.300000012</v>
      </c>
      <c r="J34" s="196">
        <f t="shared" si="19"/>
        <v>83848044.300000012</v>
      </c>
      <c r="K34" s="197">
        <f>(27949348.1)*1</f>
        <v>27949348.100000001</v>
      </c>
      <c r="L34" s="158">
        <v>0</v>
      </c>
      <c r="M34" s="157">
        <v>17952088.760000002</v>
      </c>
      <c r="N34" s="157">
        <v>17312579.069999997</v>
      </c>
      <c r="O34" s="157">
        <v>258516614.88</v>
      </c>
      <c r="P34" s="64">
        <f t="shared" si="18"/>
        <v>0</v>
      </c>
      <c r="Q34" s="34">
        <f t="shared" si="18"/>
        <v>0.21410265331614894</v>
      </c>
      <c r="R34" s="34">
        <f t="shared" si="5"/>
        <v>0.2064756454909944</v>
      </c>
      <c r="S34" s="34">
        <f t="shared" si="5"/>
        <v>9.2494685011991375</v>
      </c>
      <c r="T34" s="71">
        <f t="shared" si="14"/>
        <v>0.10705132665807447</v>
      </c>
      <c r="U34" s="84">
        <f t="shared" si="2"/>
        <v>0.14019276626904778</v>
      </c>
      <c r="V34" s="84">
        <f>IFERROR((M34+N34+O34+L34)/(I34+J34+K34+H34),"NO DISPONIBLE")</f>
        <v>1.0511203397620568</v>
      </c>
      <c r="W34" s="24" t="s">
        <v>115</v>
      </c>
    </row>
    <row r="35" spans="2:23" ht="123.75" customHeight="1">
      <c r="B35" s="261"/>
      <c r="C35" s="264"/>
      <c r="D35" s="131" t="s">
        <v>116</v>
      </c>
      <c r="E35" s="107" t="s">
        <v>37</v>
      </c>
      <c r="F35" s="150" t="s">
        <v>114</v>
      </c>
      <c r="G35" s="175">
        <v>818421240</v>
      </c>
      <c r="H35" s="196">
        <f>(68201770)*3</f>
        <v>204605310</v>
      </c>
      <c r="I35" s="196">
        <f t="shared" ref="I35:K35" si="20">(68201770)*3</f>
        <v>204605310</v>
      </c>
      <c r="J35" s="196">
        <f t="shared" si="20"/>
        <v>204605310</v>
      </c>
      <c r="K35" s="197">
        <f t="shared" si="20"/>
        <v>204605310</v>
      </c>
      <c r="L35" s="158">
        <v>138853137.24000001</v>
      </c>
      <c r="M35" s="163">
        <v>228834602.38</v>
      </c>
      <c r="N35" s="163">
        <v>189113997.13999999</v>
      </c>
      <c r="O35" s="164">
        <v>280617636.93000001</v>
      </c>
      <c r="P35" s="64">
        <f>IFERROR((L35/H35),"100%")</f>
        <v>0.67863897197975953</v>
      </c>
      <c r="Q35" s="34">
        <f t="shared" si="18"/>
        <v>1.1184196655502245</v>
      </c>
      <c r="R35" s="34">
        <f t="shared" si="5"/>
        <v>0.92428684837162822</v>
      </c>
      <c r="S35" s="34">
        <f t="shared" si="5"/>
        <v>1.3715071076601091</v>
      </c>
      <c r="T35" s="71">
        <f t="shared" si="14"/>
        <v>0.89852931876499198</v>
      </c>
      <c r="U35" s="84">
        <f t="shared" si="2"/>
        <v>0.9071151619672041</v>
      </c>
      <c r="V35" s="84">
        <f>IFERROR((M35+N35+O35+L35)/(I35+J35+K35+H35),"NO DISPONIBLE")</f>
        <v>1.0232131483904303</v>
      </c>
      <c r="W35" s="24" t="s">
        <v>117</v>
      </c>
    </row>
    <row r="36" spans="2:23" ht="123.75" customHeight="1">
      <c r="B36" s="262"/>
      <c r="C36" s="265"/>
      <c r="D36" s="131" t="s">
        <v>118</v>
      </c>
      <c r="E36" s="107" t="s">
        <v>25</v>
      </c>
      <c r="F36" s="150" t="s">
        <v>119</v>
      </c>
      <c r="G36" s="176">
        <v>0.9</v>
      </c>
      <c r="H36" s="189">
        <v>0.9</v>
      </c>
      <c r="I36" s="189">
        <v>0.9</v>
      </c>
      <c r="J36" s="189">
        <v>0.9</v>
      </c>
      <c r="K36" s="189">
        <v>0.9</v>
      </c>
      <c r="L36" s="190">
        <v>0.88700000000000001</v>
      </c>
      <c r="M36" s="216">
        <v>0.90800000000000003</v>
      </c>
      <c r="N36" s="216">
        <v>0.90800000000000003</v>
      </c>
      <c r="O36" s="216">
        <v>0.90800000000000003</v>
      </c>
      <c r="P36" s="64">
        <f t="shared" si="18"/>
        <v>0.98555555555555552</v>
      </c>
      <c r="Q36" s="34">
        <f>IFERROR((M36/I36),"100%")</f>
        <v>1.0088888888888889</v>
      </c>
      <c r="R36" s="34">
        <f t="shared" si="5"/>
        <v>1.0088888888888889</v>
      </c>
      <c r="S36" s="34">
        <f>IFERROR((O36/K36),"100%")</f>
        <v>1.0088888888888889</v>
      </c>
      <c r="T36" s="71">
        <f t="shared" si="14"/>
        <v>0.99722222222222212</v>
      </c>
      <c r="U36" s="84">
        <f t="shared" si="2"/>
        <v>1.0011111111111111</v>
      </c>
      <c r="V36" s="84">
        <f t="shared" ref="V36:V48" si="21">IFERROR((M36+N36+O36+L36)/(I36+J36+K36+H36),"NO DISPONIBLE")</f>
        <v>1.0030555555555556</v>
      </c>
      <c r="W36" s="24" t="s">
        <v>120</v>
      </c>
    </row>
    <row r="37" spans="2:23" ht="130.5" customHeight="1">
      <c r="B37" s="3" t="s">
        <v>40</v>
      </c>
      <c r="C37" s="201" t="s">
        <v>121</v>
      </c>
      <c r="D37" s="201" t="s">
        <v>122</v>
      </c>
      <c r="E37" s="6" t="s">
        <v>37</v>
      </c>
      <c r="F37" s="206" t="s">
        <v>123</v>
      </c>
      <c r="G37" s="177">
        <v>0.9</v>
      </c>
      <c r="H37" s="165">
        <v>0.9</v>
      </c>
      <c r="I37" s="166">
        <v>0.9</v>
      </c>
      <c r="J37" s="166">
        <v>0.9</v>
      </c>
      <c r="K37" s="167">
        <v>0.9</v>
      </c>
      <c r="L37" s="168">
        <v>0.88700000000000001</v>
      </c>
      <c r="M37" s="215">
        <v>1</v>
      </c>
      <c r="N37" s="215">
        <v>1</v>
      </c>
      <c r="O37" s="215">
        <v>1</v>
      </c>
      <c r="P37" s="64">
        <f t="shared" si="18"/>
        <v>0.98555555555555552</v>
      </c>
      <c r="Q37" s="34">
        <f t="shared" si="18"/>
        <v>1.1111111111111112</v>
      </c>
      <c r="R37" s="34">
        <f t="shared" si="5"/>
        <v>1.1111111111111112</v>
      </c>
      <c r="S37" s="34">
        <f t="shared" ref="S37:S48" si="22">IFERROR((O37/K37),"100%")</f>
        <v>1.1111111111111112</v>
      </c>
      <c r="T37" s="71">
        <f t="shared" si="14"/>
        <v>1.0483333333333333</v>
      </c>
      <c r="U37" s="84">
        <f t="shared" si="2"/>
        <v>1.0692592592592591</v>
      </c>
      <c r="V37" s="84">
        <f t="shared" si="21"/>
        <v>1.0797222222222222</v>
      </c>
      <c r="W37" s="186" t="s">
        <v>124</v>
      </c>
    </row>
    <row r="38" spans="2:23" ht="135" customHeight="1">
      <c r="B38" s="3" t="s">
        <v>40</v>
      </c>
      <c r="C38" s="201" t="s">
        <v>125</v>
      </c>
      <c r="D38" s="201" t="s">
        <v>126</v>
      </c>
      <c r="E38" s="6" t="s">
        <v>37</v>
      </c>
      <c r="F38" s="206" t="s">
        <v>127</v>
      </c>
      <c r="G38" s="28">
        <v>6</v>
      </c>
      <c r="H38" s="102">
        <v>2</v>
      </c>
      <c r="I38" s="103">
        <v>2</v>
      </c>
      <c r="J38" s="103">
        <v>1</v>
      </c>
      <c r="K38" s="104">
        <v>1</v>
      </c>
      <c r="L38" s="105">
        <v>2</v>
      </c>
      <c r="M38" s="103">
        <v>2</v>
      </c>
      <c r="N38" s="103">
        <v>1</v>
      </c>
      <c r="O38" s="106">
        <v>1</v>
      </c>
      <c r="P38" s="64">
        <f t="shared" si="18"/>
        <v>1</v>
      </c>
      <c r="Q38" s="34">
        <f t="shared" si="18"/>
        <v>1</v>
      </c>
      <c r="R38" s="34">
        <f t="shared" si="5"/>
        <v>1</v>
      </c>
      <c r="S38" s="34">
        <f t="shared" si="22"/>
        <v>1</v>
      </c>
      <c r="T38" s="71">
        <f t="shared" si="14"/>
        <v>1</v>
      </c>
      <c r="U38" s="84">
        <f t="shared" si="2"/>
        <v>1</v>
      </c>
      <c r="V38" s="84">
        <f t="shared" si="21"/>
        <v>1</v>
      </c>
      <c r="W38" s="186" t="s">
        <v>128</v>
      </c>
    </row>
    <row r="39" spans="2:23" ht="125.25" customHeight="1">
      <c r="B39" s="266" t="s">
        <v>40</v>
      </c>
      <c r="C39" s="202" t="s">
        <v>129</v>
      </c>
      <c r="D39" s="202" t="s">
        <v>130</v>
      </c>
      <c r="E39" s="6" t="s">
        <v>37</v>
      </c>
      <c r="F39" s="206" t="s">
        <v>131</v>
      </c>
      <c r="G39" s="28">
        <v>6</v>
      </c>
      <c r="H39" s="102">
        <v>2</v>
      </c>
      <c r="I39" s="103">
        <v>2</v>
      </c>
      <c r="J39" s="103">
        <v>1</v>
      </c>
      <c r="K39" s="104">
        <v>1</v>
      </c>
      <c r="L39" s="105">
        <v>2</v>
      </c>
      <c r="M39" s="103">
        <v>2</v>
      </c>
      <c r="N39" s="103">
        <v>1</v>
      </c>
      <c r="O39" s="106">
        <v>1</v>
      </c>
      <c r="P39" s="64">
        <f t="shared" si="18"/>
        <v>1</v>
      </c>
      <c r="Q39" s="34">
        <f t="shared" si="18"/>
        <v>1</v>
      </c>
      <c r="R39" s="34">
        <f t="shared" si="5"/>
        <v>1</v>
      </c>
      <c r="S39" s="34">
        <f t="shared" si="22"/>
        <v>1</v>
      </c>
      <c r="T39" s="71">
        <f t="shared" si="14"/>
        <v>1</v>
      </c>
      <c r="U39" s="84">
        <f t="shared" si="2"/>
        <v>1</v>
      </c>
      <c r="V39" s="84">
        <f t="shared" si="21"/>
        <v>1</v>
      </c>
      <c r="W39" s="186" t="s">
        <v>132</v>
      </c>
    </row>
    <row r="40" spans="2:23" ht="120.75" customHeight="1">
      <c r="B40" s="267"/>
      <c r="C40" s="272" t="s">
        <v>133</v>
      </c>
      <c r="D40" s="203" t="s">
        <v>134</v>
      </c>
      <c r="E40" s="100" t="s">
        <v>37</v>
      </c>
      <c r="F40" s="206" t="s">
        <v>135</v>
      </c>
      <c r="G40" s="28">
        <v>40</v>
      </c>
      <c r="H40" s="102">
        <v>10</v>
      </c>
      <c r="I40" s="103">
        <v>10</v>
      </c>
      <c r="J40" s="103">
        <v>10</v>
      </c>
      <c r="K40" s="104">
        <v>10</v>
      </c>
      <c r="L40" s="105">
        <v>10</v>
      </c>
      <c r="M40" s="103">
        <v>10</v>
      </c>
      <c r="N40" s="103">
        <v>10</v>
      </c>
      <c r="O40" s="106">
        <v>10</v>
      </c>
      <c r="P40" s="64">
        <f t="shared" si="18"/>
        <v>1</v>
      </c>
      <c r="Q40" s="34">
        <f t="shared" si="18"/>
        <v>1</v>
      </c>
      <c r="R40" s="34">
        <f t="shared" si="5"/>
        <v>1</v>
      </c>
      <c r="S40" s="34">
        <f t="shared" si="22"/>
        <v>1</v>
      </c>
      <c r="T40" s="71">
        <f t="shared" si="14"/>
        <v>1</v>
      </c>
      <c r="U40" s="84">
        <f t="shared" si="2"/>
        <v>1</v>
      </c>
      <c r="V40" s="84">
        <f t="shared" si="21"/>
        <v>1</v>
      </c>
      <c r="W40" s="186" t="s">
        <v>136</v>
      </c>
    </row>
    <row r="41" spans="2:23" ht="127.5" customHeight="1">
      <c r="B41" s="3" t="s">
        <v>40</v>
      </c>
      <c r="C41" s="273"/>
      <c r="D41" s="204" t="s">
        <v>137</v>
      </c>
      <c r="E41" s="100" t="s">
        <v>37</v>
      </c>
      <c r="F41" s="207" t="s">
        <v>138</v>
      </c>
      <c r="G41" s="28">
        <v>12</v>
      </c>
      <c r="H41" s="102">
        <v>4</v>
      </c>
      <c r="I41" s="103">
        <v>4</v>
      </c>
      <c r="J41" s="103">
        <v>4</v>
      </c>
      <c r="K41" s="104">
        <v>4</v>
      </c>
      <c r="L41" s="105">
        <v>4</v>
      </c>
      <c r="M41" s="103">
        <v>4</v>
      </c>
      <c r="N41" s="103">
        <v>4</v>
      </c>
      <c r="O41" s="106">
        <v>4</v>
      </c>
      <c r="P41" s="64">
        <f t="shared" si="18"/>
        <v>1</v>
      </c>
      <c r="Q41" s="34">
        <f t="shared" si="18"/>
        <v>1</v>
      </c>
      <c r="R41" s="34">
        <f t="shared" si="5"/>
        <v>1</v>
      </c>
      <c r="S41" s="34">
        <f t="shared" si="22"/>
        <v>1</v>
      </c>
      <c r="T41" s="71">
        <f t="shared" si="14"/>
        <v>1</v>
      </c>
      <c r="U41" s="84">
        <f t="shared" si="2"/>
        <v>1</v>
      </c>
      <c r="V41" s="84">
        <f t="shared" si="21"/>
        <v>1</v>
      </c>
      <c r="W41" s="186" t="s">
        <v>136</v>
      </c>
    </row>
    <row r="42" spans="2:23" ht="133.5" customHeight="1">
      <c r="B42" s="155" t="s">
        <v>40</v>
      </c>
      <c r="C42" s="204" t="s">
        <v>139</v>
      </c>
      <c r="D42" s="204" t="s">
        <v>140</v>
      </c>
      <c r="E42" s="156" t="s">
        <v>37</v>
      </c>
      <c r="F42" s="207" t="s">
        <v>141</v>
      </c>
      <c r="G42" s="28">
        <v>48</v>
      </c>
      <c r="H42" s="102">
        <v>14</v>
      </c>
      <c r="I42" s="103">
        <v>14</v>
      </c>
      <c r="J42" s="103">
        <v>10</v>
      </c>
      <c r="K42" s="104">
        <v>10</v>
      </c>
      <c r="L42" s="105">
        <v>10</v>
      </c>
      <c r="M42" s="103">
        <v>14</v>
      </c>
      <c r="N42" s="103">
        <v>10</v>
      </c>
      <c r="O42" s="106">
        <v>10</v>
      </c>
      <c r="P42" s="64">
        <f t="shared" si="18"/>
        <v>0.7142857142857143</v>
      </c>
      <c r="Q42" s="34">
        <f t="shared" si="18"/>
        <v>1</v>
      </c>
      <c r="R42" s="34">
        <f t="shared" si="5"/>
        <v>1</v>
      </c>
      <c r="S42" s="34">
        <f t="shared" si="22"/>
        <v>1</v>
      </c>
      <c r="T42" s="71">
        <f t="shared" si="14"/>
        <v>0.8571428571428571</v>
      </c>
      <c r="U42" s="84">
        <f t="shared" si="2"/>
        <v>0.89473684210526316</v>
      </c>
      <c r="V42" s="84">
        <f t="shared" si="21"/>
        <v>0.91666666666666663</v>
      </c>
      <c r="W42" s="186" t="s">
        <v>142</v>
      </c>
    </row>
    <row r="43" spans="2:23" ht="133.5" customHeight="1">
      <c r="B43" s="155" t="s">
        <v>40</v>
      </c>
      <c r="C43" s="205" t="s">
        <v>143</v>
      </c>
      <c r="D43" s="205" t="s">
        <v>144</v>
      </c>
      <c r="E43" s="156" t="s">
        <v>37</v>
      </c>
      <c r="F43" s="208" t="s">
        <v>145</v>
      </c>
      <c r="G43" s="109" t="s">
        <v>146</v>
      </c>
      <c r="H43" s="102">
        <v>5</v>
      </c>
      <c r="I43" s="103">
        <v>5</v>
      </c>
      <c r="J43" s="103">
        <v>5</v>
      </c>
      <c r="K43" s="104">
        <v>5</v>
      </c>
      <c r="L43" s="105">
        <v>5</v>
      </c>
      <c r="M43" s="103">
        <v>5</v>
      </c>
      <c r="N43" s="103">
        <v>5</v>
      </c>
      <c r="O43" s="106">
        <v>5</v>
      </c>
      <c r="P43" s="64">
        <f t="shared" si="18"/>
        <v>1</v>
      </c>
      <c r="Q43" s="34">
        <f t="shared" si="18"/>
        <v>1</v>
      </c>
      <c r="R43" s="34">
        <f t="shared" si="5"/>
        <v>1</v>
      </c>
      <c r="S43" s="34">
        <f t="shared" si="22"/>
        <v>1</v>
      </c>
      <c r="T43" s="71">
        <f t="shared" si="14"/>
        <v>1</v>
      </c>
      <c r="U43" s="84">
        <f t="shared" si="2"/>
        <v>1</v>
      </c>
      <c r="V43" s="84">
        <f t="shared" si="21"/>
        <v>1</v>
      </c>
      <c r="W43" s="186" t="s">
        <v>147</v>
      </c>
    </row>
    <row r="44" spans="2:23" ht="133.5" customHeight="1">
      <c r="B44" s="155" t="s">
        <v>40</v>
      </c>
      <c r="C44" s="205" t="s">
        <v>148</v>
      </c>
      <c r="D44" s="205" t="s">
        <v>149</v>
      </c>
      <c r="E44" s="156" t="s">
        <v>37</v>
      </c>
      <c r="F44" s="208" t="s">
        <v>150</v>
      </c>
      <c r="G44" s="109">
        <v>32</v>
      </c>
      <c r="H44" s="102">
        <v>8</v>
      </c>
      <c r="I44" s="103">
        <v>8</v>
      </c>
      <c r="J44" s="103">
        <v>8</v>
      </c>
      <c r="K44" s="104">
        <v>8</v>
      </c>
      <c r="L44" s="105">
        <v>8</v>
      </c>
      <c r="M44" s="103">
        <v>8</v>
      </c>
      <c r="N44" s="103">
        <v>8</v>
      </c>
      <c r="O44" s="106">
        <v>7</v>
      </c>
      <c r="P44" s="64">
        <f t="shared" si="18"/>
        <v>1</v>
      </c>
      <c r="Q44" s="34">
        <f t="shared" si="18"/>
        <v>1</v>
      </c>
      <c r="R44" s="34">
        <f t="shared" si="5"/>
        <v>1</v>
      </c>
      <c r="S44" s="34">
        <f t="shared" si="22"/>
        <v>0.875</v>
      </c>
      <c r="T44" s="71">
        <f t="shared" si="14"/>
        <v>1</v>
      </c>
      <c r="U44" s="84">
        <f t="shared" si="2"/>
        <v>1</v>
      </c>
      <c r="V44" s="84">
        <f t="shared" si="21"/>
        <v>0.96875</v>
      </c>
      <c r="W44" s="186" t="s">
        <v>147</v>
      </c>
    </row>
    <row r="45" spans="2:23" ht="133.5" customHeight="1">
      <c r="B45" s="155" t="s">
        <v>40</v>
      </c>
      <c r="C45" s="205" t="s">
        <v>151</v>
      </c>
      <c r="D45" s="205" t="s">
        <v>152</v>
      </c>
      <c r="E45" s="156" t="s">
        <v>37</v>
      </c>
      <c r="F45" s="208" t="s">
        <v>153</v>
      </c>
      <c r="G45" s="109">
        <v>4000</v>
      </c>
      <c r="H45" s="102"/>
      <c r="I45" s="103"/>
      <c r="J45" s="103">
        <v>2000</v>
      </c>
      <c r="K45" s="104">
        <v>2000</v>
      </c>
      <c r="L45" s="105"/>
      <c r="M45" s="103"/>
      <c r="N45" s="103">
        <v>2000</v>
      </c>
      <c r="O45" s="106">
        <v>2000</v>
      </c>
      <c r="P45" s="64" t="str">
        <f t="shared" si="18"/>
        <v>100%</v>
      </c>
      <c r="Q45" s="34" t="str">
        <f t="shared" si="18"/>
        <v>100%</v>
      </c>
      <c r="R45" s="34">
        <f t="shared" si="5"/>
        <v>1</v>
      </c>
      <c r="S45" s="34">
        <f t="shared" si="22"/>
        <v>1</v>
      </c>
      <c r="T45" s="71" t="str">
        <f t="shared" si="14"/>
        <v>100%</v>
      </c>
      <c r="U45" s="84">
        <f t="shared" si="2"/>
        <v>1</v>
      </c>
      <c r="V45" s="84">
        <f t="shared" si="21"/>
        <v>1</v>
      </c>
      <c r="W45" s="186" t="s">
        <v>154</v>
      </c>
    </row>
    <row r="46" spans="2:23" ht="133.5" customHeight="1">
      <c r="B46" s="155" t="s">
        <v>40</v>
      </c>
      <c r="C46" s="205" t="s">
        <v>155</v>
      </c>
      <c r="D46" s="205" t="s">
        <v>156</v>
      </c>
      <c r="E46" s="156" t="s">
        <v>37</v>
      </c>
      <c r="F46" s="208" t="s">
        <v>157</v>
      </c>
      <c r="G46" s="109">
        <v>4</v>
      </c>
      <c r="H46" s="102">
        <v>1</v>
      </c>
      <c r="I46" s="103">
        <v>1</v>
      </c>
      <c r="J46" s="103">
        <v>1</v>
      </c>
      <c r="K46" s="104">
        <v>1</v>
      </c>
      <c r="L46" s="105">
        <v>1</v>
      </c>
      <c r="M46" s="103">
        <v>1</v>
      </c>
      <c r="N46" s="103">
        <v>1</v>
      </c>
      <c r="O46" s="106">
        <v>1</v>
      </c>
      <c r="P46" s="64">
        <f t="shared" si="18"/>
        <v>1</v>
      </c>
      <c r="Q46" s="34">
        <f t="shared" si="18"/>
        <v>1</v>
      </c>
      <c r="R46" s="34">
        <f t="shared" si="5"/>
        <v>1</v>
      </c>
      <c r="S46" s="34">
        <f t="shared" si="22"/>
        <v>1</v>
      </c>
      <c r="T46" s="71">
        <f t="shared" si="14"/>
        <v>1</v>
      </c>
      <c r="U46" s="84">
        <f t="shared" si="2"/>
        <v>1</v>
      </c>
      <c r="V46" s="84">
        <f t="shared" si="21"/>
        <v>1</v>
      </c>
      <c r="W46" s="186" t="s">
        <v>147</v>
      </c>
    </row>
    <row r="47" spans="2:23" ht="133.5" customHeight="1">
      <c r="B47" s="155" t="s">
        <v>40</v>
      </c>
      <c r="C47" s="205" t="s">
        <v>158</v>
      </c>
      <c r="D47" s="205" t="s">
        <v>159</v>
      </c>
      <c r="E47" s="156" t="s">
        <v>37</v>
      </c>
      <c r="F47" s="208" t="s">
        <v>160</v>
      </c>
      <c r="G47" s="109">
        <v>2</v>
      </c>
      <c r="H47" s="102"/>
      <c r="I47" s="103"/>
      <c r="J47" s="103">
        <v>1</v>
      </c>
      <c r="K47" s="104">
        <v>1</v>
      </c>
      <c r="L47" s="105"/>
      <c r="M47" s="103"/>
      <c r="N47" s="103">
        <v>1</v>
      </c>
      <c r="O47" s="106">
        <v>1</v>
      </c>
      <c r="P47" s="64" t="str">
        <f t="shared" si="18"/>
        <v>100%</v>
      </c>
      <c r="Q47" s="34" t="str">
        <f t="shared" si="18"/>
        <v>100%</v>
      </c>
      <c r="R47" s="34">
        <f t="shared" si="5"/>
        <v>1</v>
      </c>
      <c r="S47" s="34">
        <f t="shared" si="22"/>
        <v>1</v>
      </c>
      <c r="T47" s="71" t="str">
        <f t="shared" si="14"/>
        <v>100%</v>
      </c>
      <c r="U47" s="84">
        <f t="shared" si="2"/>
        <v>1</v>
      </c>
      <c r="V47" s="84">
        <f t="shared" si="21"/>
        <v>1</v>
      </c>
      <c r="W47" s="186" t="s">
        <v>154</v>
      </c>
    </row>
    <row r="48" spans="2:23" ht="133.5" customHeight="1">
      <c r="B48" s="155" t="s">
        <v>40</v>
      </c>
      <c r="C48" s="205" t="s">
        <v>161</v>
      </c>
      <c r="D48" s="205" t="s">
        <v>162</v>
      </c>
      <c r="E48" s="156" t="s">
        <v>37</v>
      </c>
      <c r="F48" s="209" t="s">
        <v>153</v>
      </c>
      <c r="G48" s="109">
        <v>4</v>
      </c>
      <c r="H48" s="102">
        <v>1</v>
      </c>
      <c r="I48" s="103">
        <v>1</v>
      </c>
      <c r="J48" s="103">
        <v>1</v>
      </c>
      <c r="K48" s="104">
        <v>1</v>
      </c>
      <c r="L48" s="105">
        <v>1</v>
      </c>
      <c r="M48" s="103">
        <v>1</v>
      </c>
      <c r="N48" s="103">
        <v>1</v>
      </c>
      <c r="O48" s="106">
        <v>1</v>
      </c>
      <c r="P48" s="64">
        <f t="shared" si="18"/>
        <v>1</v>
      </c>
      <c r="Q48" s="34">
        <f t="shared" si="18"/>
        <v>1</v>
      </c>
      <c r="R48" s="34">
        <f t="shared" si="5"/>
        <v>1</v>
      </c>
      <c r="S48" s="34">
        <f>IFERROR((O48/K48),"100%")</f>
        <v>1</v>
      </c>
      <c r="T48" s="71">
        <f t="shared" si="14"/>
        <v>1</v>
      </c>
      <c r="U48" s="84">
        <f t="shared" si="2"/>
        <v>1</v>
      </c>
      <c r="V48" s="84">
        <f t="shared" si="21"/>
        <v>1</v>
      </c>
      <c r="W48" s="186" t="s">
        <v>163</v>
      </c>
    </row>
    <row r="49" spans="2:23" ht="147" customHeight="1">
      <c r="B49" s="151" t="s">
        <v>164</v>
      </c>
      <c r="C49" s="152" t="s">
        <v>165</v>
      </c>
      <c r="D49" s="47" t="s">
        <v>166</v>
      </c>
      <c r="E49" s="153" t="s">
        <v>37</v>
      </c>
      <c r="F49" s="154" t="s">
        <v>167</v>
      </c>
      <c r="G49" s="178">
        <f>SUM(H49:K49)</f>
        <v>58</v>
      </c>
      <c r="H49" s="78">
        <v>14</v>
      </c>
      <c r="I49" s="1">
        <v>14</v>
      </c>
      <c r="J49" s="1">
        <v>15</v>
      </c>
      <c r="K49" s="35">
        <v>15</v>
      </c>
      <c r="L49" s="42">
        <v>14</v>
      </c>
      <c r="M49" s="1">
        <v>14</v>
      </c>
      <c r="N49" s="1">
        <v>15</v>
      </c>
      <c r="O49" s="2">
        <v>15</v>
      </c>
      <c r="P49" s="64">
        <f t="shared" ref="P49:P51" si="23">IFERROR((L49/H49),"100%")</f>
        <v>1</v>
      </c>
      <c r="Q49" s="34">
        <f t="shared" ref="Q49:Q54" si="24">IFERROR((M49/I49),"100%")</f>
        <v>1</v>
      </c>
      <c r="R49" s="34">
        <f t="shared" si="5"/>
        <v>1</v>
      </c>
      <c r="S49" s="37">
        <f t="shared" ref="S49:S56" si="25">IFERROR((O49/K49),"100%")</f>
        <v>1</v>
      </c>
      <c r="T49" s="71">
        <f>IFERROR(((L49+M49)/(H49+I49)),"100%")</f>
        <v>1</v>
      </c>
      <c r="U49" s="84">
        <f t="shared" si="2"/>
        <v>1</v>
      </c>
      <c r="V49" s="72">
        <f t="shared" ref="V49:V57" si="26">IFERROR(((L49+M49+N49+O49)/(H49+I49+J49+K49)),"100%")</f>
        <v>1</v>
      </c>
      <c r="W49" s="132" t="s">
        <v>168</v>
      </c>
    </row>
    <row r="50" spans="2:23" ht="122.25" customHeight="1">
      <c r="B50" s="3" t="s">
        <v>40</v>
      </c>
      <c r="C50" s="5" t="s">
        <v>169</v>
      </c>
      <c r="D50" s="5" t="s">
        <v>170</v>
      </c>
      <c r="E50" s="6" t="s">
        <v>37</v>
      </c>
      <c r="F50" s="7" t="s">
        <v>171</v>
      </c>
      <c r="G50" s="133">
        <f t="shared" ref="G50:G54" si="27">SUM(H50:K50)</f>
        <v>78</v>
      </c>
      <c r="H50" s="78">
        <v>17</v>
      </c>
      <c r="I50" s="1">
        <v>17</v>
      </c>
      <c r="J50" s="1">
        <v>20</v>
      </c>
      <c r="K50" s="35">
        <v>24</v>
      </c>
      <c r="L50" s="42">
        <v>24</v>
      </c>
      <c r="M50" s="1">
        <v>13</v>
      </c>
      <c r="N50" s="1">
        <v>31</v>
      </c>
      <c r="O50" s="2">
        <v>32</v>
      </c>
      <c r="P50" s="64">
        <f t="shared" si="23"/>
        <v>1.411764705882353</v>
      </c>
      <c r="Q50" s="34">
        <f t="shared" si="24"/>
        <v>0.76470588235294112</v>
      </c>
      <c r="R50" s="34">
        <f t="shared" si="5"/>
        <v>1.55</v>
      </c>
      <c r="S50" s="37">
        <f t="shared" si="25"/>
        <v>1.3333333333333333</v>
      </c>
      <c r="T50" s="71">
        <f t="shared" ref="T50:T51" si="28">IFERROR(((L50+M50)/(H50+I50)),"100%")</f>
        <v>1.088235294117647</v>
      </c>
      <c r="U50" s="84">
        <f t="shared" si="2"/>
        <v>1.2592592592592593</v>
      </c>
      <c r="V50" s="72">
        <f t="shared" si="26"/>
        <v>1.2820512820512822</v>
      </c>
      <c r="W50" s="210" t="s">
        <v>172</v>
      </c>
    </row>
    <row r="51" spans="2:23" ht="130.5" customHeight="1">
      <c r="B51" s="3" t="s">
        <v>40</v>
      </c>
      <c r="C51" s="98" t="s">
        <v>173</v>
      </c>
      <c r="D51" s="99" t="s">
        <v>174</v>
      </c>
      <c r="E51" s="100" t="s">
        <v>37</v>
      </c>
      <c r="F51" s="101" t="s">
        <v>175</v>
      </c>
      <c r="G51" s="133">
        <f t="shared" si="27"/>
        <v>44</v>
      </c>
      <c r="H51" s="78">
        <v>11</v>
      </c>
      <c r="I51" s="1">
        <v>11</v>
      </c>
      <c r="J51" s="1">
        <v>11</v>
      </c>
      <c r="K51" s="35">
        <v>11</v>
      </c>
      <c r="L51" s="42">
        <v>11</v>
      </c>
      <c r="M51" s="1">
        <v>11</v>
      </c>
      <c r="N51" s="1">
        <v>11</v>
      </c>
      <c r="O51" s="2">
        <v>11</v>
      </c>
      <c r="P51" s="64">
        <f t="shared" si="23"/>
        <v>1</v>
      </c>
      <c r="Q51" s="34">
        <f t="shared" si="24"/>
        <v>1</v>
      </c>
      <c r="R51" s="34">
        <f t="shared" si="5"/>
        <v>1</v>
      </c>
      <c r="S51" s="37">
        <f t="shared" si="25"/>
        <v>1</v>
      </c>
      <c r="T51" s="71">
        <f t="shared" si="28"/>
        <v>1</v>
      </c>
      <c r="U51" s="84">
        <f t="shared" si="2"/>
        <v>1</v>
      </c>
      <c r="V51" s="72">
        <f t="shared" si="26"/>
        <v>1</v>
      </c>
      <c r="W51" s="210" t="s">
        <v>176</v>
      </c>
    </row>
    <row r="52" spans="2:23" ht="178.5" customHeight="1">
      <c r="B52" s="41" t="s">
        <v>177</v>
      </c>
      <c r="C52" s="48" t="s">
        <v>178</v>
      </c>
      <c r="D52" s="47" t="s">
        <v>179</v>
      </c>
      <c r="E52" s="107" t="s">
        <v>37</v>
      </c>
      <c r="F52" s="47" t="s">
        <v>180</v>
      </c>
      <c r="G52" s="108">
        <f>SUM(H52:K52)</f>
        <v>25</v>
      </c>
      <c r="H52" s="78">
        <v>6</v>
      </c>
      <c r="I52" s="1">
        <v>6</v>
      </c>
      <c r="J52" s="1">
        <v>7</v>
      </c>
      <c r="K52" s="35">
        <v>6</v>
      </c>
      <c r="L52" s="42">
        <v>7</v>
      </c>
      <c r="M52" s="1"/>
      <c r="N52" s="1">
        <v>1</v>
      </c>
      <c r="O52" s="2">
        <v>6</v>
      </c>
      <c r="P52" s="64">
        <f>IFERROR((L52/H52),"100%")</f>
        <v>1.1666666666666667</v>
      </c>
      <c r="Q52" s="34">
        <f t="shared" si="24"/>
        <v>0</v>
      </c>
      <c r="R52" s="34">
        <f t="shared" si="5"/>
        <v>0.14285714285714285</v>
      </c>
      <c r="S52" s="37">
        <f t="shared" si="25"/>
        <v>1</v>
      </c>
      <c r="T52" s="71">
        <f t="shared" ref="T52:T59" si="29">IFERROR(((L52+M52)/(H52+I52)),"100%")</f>
        <v>0.58333333333333337</v>
      </c>
      <c r="U52" s="84">
        <f t="shared" si="2"/>
        <v>0.42105263157894735</v>
      </c>
      <c r="V52" s="72">
        <f t="shared" si="26"/>
        <v>0.56000000000000005</v>
      </c>
      <c r="W52" s="24" t="s">
        <v>181</v>
      </c>
    </row>
    <row r="53" spans="2:23" ht="180.75" customHeight="1">
      <c r="B53" s="3" t="s">
        <v>40</v>
      </c>
      <c r="C53" s="4" t="s">
        <v>182</v>
      </c>
      <c r="D53" s="5" t="s">
        <v>183</v>
      </c>
      <c r="E53" s="6" t="s">
        <v>37</v>
      </c>
      <c r="F53" s="7" t="s">
        <v>184</v>
      </c>
      <c r="G53" s="133">
        <f t="shared" si="27"/>
        <v>13</v>
      </c>
      <c r="H53" s="78">
        <v>2</v>
      </c>
      <c r="I53" s="1">
        <v>3</v>
      </c>
      <c r="J53" s="1">
        <v>3</v>
      </c>
      <c r="K53" s="35">
        <v>5</v>
      </c>
      <c r="L53" s="42">
        <v>2</v>
      </c>
      <c r="M53" s="1">
        <v>1</v>
      </c>
      <c r="N53" s="1">
        <v>6</v>
      </c>
      <c r="O53" s="2">
        <v>7</v>
      </c>
      <c r="P53" s="64">
        <f>IFERROR((L53/H53),"100%")</f>
        <v>1</v>
      </c>
      <c r="Q53" s="34">
        <f t="shared" si="24"/>
        <v>0.33333333333333331</v>
      </c>
      <c r="R53" s="34">
        <f t="shared" si="5"/>
        <v>2</v>
      </c>
      <c r="S53" s="37">
        <f t="shared" si="25"/>
        <v>1.4</v>
      </c>
      <c r="T53" s="71">
        <f t="shared" si="29"/>
        <v>0.6</v>
      </c>
      <c r="U53" s="84">
        <f t="shared" si="2"/>
        <v>1.125</v>
      </c>
      <c r="V53" s="72">
        <f t="shared" si="26"/>
        <v>1.2307692307692308</v>
      </c>
      <c r="W53" s="25" t="s">
        <v>185</v>
      </c>
    </row>
    <row r="54" spans="2:23" ht="174" customHeight="1">
      <c r="B54" s="3" t="s">
        <v>40</v>
      </c>
      <c r="C54" s="98" t="s">
        <v>186</v>
      </c>
      <c r="D54" s="98" t="s">
        <v>187</v>
      </c>
      <c r="E54" s="100" t="s">
        <v>37</v>
      </c>
      <c r="F54" s="98" t="s">
        <v>188</v>
      </c>
      <c r="G54" s="133">
        <f t="shared" si="27"/>
        <v>3000</v>
      </c>
      <c r="H54" s="78">
        <v>500</v>
      </c>
      <c r="I54" s="1">
        <v>1000</v>
      </c>
      <c r="J54" s="1">
        <v>1000</v>
      </c>
      <c r="K54" s="35">
        <v>500</v>
      </c>
      <c r="L54" s="42">
        <v>4742</v>
      </c>
      <c r="M54" s="1">
        <v>2098</v>
      </c>
      <c r="N54" s="1">
        <v>13524</v>
      </c>
      <c r="O54" s="2">
        <v>1371</v>
      </c>
      <c r="P54" s="64">
        <f>IFERROR((L54/H54),"100%")</f>
        <v>9.484</v>
      </c>
      <c r="Q54" s="34">
        <f t="shared" si="24"/>
        <v>2.0979999999999999</v>
      </c>
      <c r="R54" s="34">
        <f t="shared" si="5"/>
        <v>13.523999999999999</v>
      </c>
      <c r="S54" s="37">
        <f t="shared" si="25"/>
        <v>2.742</v>
      </c>
      <c r="T54" s="71">
        <f t="shared" si="29"/>
        <v>4.5599999999999996</v>
      </c>
      <c r="U54" s="84">
        <f t="shared" si="2"/>
        <v>8.1456</v>
      </c>
      <c r="V54" s="72">
        <f t="shared" si="26"/>
        <v>7.2450000000000001</v>
      </c>
      <c r="W54" s="25" t="s">
        <v>189</v>
      </c>
    </row>
    <row r="55" spans="2:23" ht="147.75" customHeight="1">
      <c r="B55" s="41" t="s">
        <v>190</v>
      </c>
      <c r="C55" s="48" t="s">
        <v>191</v>
      </c>
      <c r="D55" s="47" t="s">
        <v>192</v>
      </c>
      <c r="E55" s="107" t="s">
        <v>37</v>
      </c>
      <c r="F55" s="47" t="s">
        <v>193</v>
      </c>
      <c r="G55" s="108">
        <f t="shared" ref="G55:G73" si="30">SUM(H55:K55)</f>
        <v>780</v>
      </c>
      <c r="H55" s="78">
        <v>200</v>
      </c>
      <c r="I55" s="1">
        <v>180</v>
      </c>
      <c r="J55" s="1">
        <v>150</v>
      </c>
      <c r="K55" s="35">
        <v>250</v>
      </c>
      <c r="L55" s="42">
        <v>214</v>
      </c>
      <c r="M55" s="1">
        <v>224</v>
      </c>
      <c r="N55" s="1">
        <v>237</v>
      </c>
      <c r="O55" s="2">
        <v>158</v>
      </c>
      <c r="P55" s="64">
        <f t="shared" ref="P55:P62" si="31">IFERROR((L55/H55),"100%")</f>
        <v>1.07</v>
      </c>
      <c r="Q55" s="34">
        <f t="shared" ref="Q55:Q89" si="32">IFERROR((M55/I55),"100%")</f>
        <v>1.2444444444444445</v>
      </c>
      <c r="R55" s="34">
        <f t="shared" si="5"/>
        <v>1.58</v>
      </c>
      <c r="S55" s="37">
        <f t="shared" si="25"/>
        <v>0.63200000000000001</v>
      </c>
      <c r="T55" s="71">
        <f t="shared" si="29"/>
        <v>1.1526315789473685</v>
      </c>
      <c r="U55" s="84">
        <f t="shared" si="2"/>
        <v>1.2735849056603774</v>
      </c>
      <c r="V55" s="72">
        <f t="shared" si="26"/>
        <v>1.0679487179487179</v>
      </c>
      <c r="W55" s="136" t="s">
        <v>194</v>
      </c>
    </row>
    <row r="56" spans="2:23" ht="120.75" customHeight="1">
      <c r="B56" s="3" t="s">
        <v>40</v>
      </c>
      <c r="C56" s="4" t="s">
        <v>195</v>
      </c>
      <c r="D56" s="5" t="s">
        <v>196</v>
      </c>
      <c r="E56" s="6" t="s">
        <v>37</v>
      </c>
      <c r="F56" s="7" t="s">
        <v>197</v>
      </c>
      <c r="G56" s="138">
        <f>SUM(H56:K56)</f>
        <v>2000</v>
      </c>
      <c r="H56" s="78">
        <v>330</v>
      </c>
      <c r="I56" s="1">
        <v>420</v>
      </c>
      <c r="J56" s="1">
        <v>550</v>
      </c>
      <c r="K56" s="35">
        <v>700</v>
      </c>
      <c r="L56" s="42">
        <v>189</v>
      </c>
      <c r="M56" s="1">
        <v>283</v>
      </c>
      <c r="N56" s="1">
        <v>438</v>
      </c>
      <c r="O56" s="2">
        <v>488</v>
      </c>
      <c r="P56" s="64">
        <f t="shared" si="31"/>
        <v>0.57272727272727275</v>
      </c>
      <c r="Q56" s="34">
        <f t="shared" si="32"/>
        <v>0.67380952380952386</v>
      </c>
      <c r="R56" s="34">
        <f t="shared" si="5"/>
        <v>0.79636363636363638</v>
      </c>
      <c r="S56" s="37">
        <f t="shared" si="25"/>
        <v>0.69714285714285718</v>
      </c>
      <c r="T56" s="71">
        <f t="shared" si="29"/>
        <v>0.6293333333333333</v>
      </c>
      <c r="U56" s="84">
        <f t="shared" si="2"/>
        <v>0.7</v>
      </c>
      <c r="V56" s="72">
        <f t="shared" si="26"/>
        <v>0.69899999999999995</v>
      </c>
      <c r="W56" s="137" t="s">
        <v>198</v>
      </c>
    </row>
    <row r="57" spans="2:23" ht="150" customHeight="1">
      <c r="B57" s="3" t="s">
        <v>40</v>
      </c>
      <c r="C57" s="98" t="s">
        <v>199</v>
      </c>
      <c r="D57" s="99" t="s">
        <v>200</v>
      </c>
      <c r="E57" s="100" t="s">
        <v>37</v>
      </c>
      <c r="F57" s="101" t="s">
        <v>201</v>
      </c>
      <c r="G57" s="133">
        <f t="shared" si="30"/>
        <v>36</v>
      </c>
      <c r="H57" s="102">
        <v>12</v>
      </c>
      <c r="I57" s="103">
        <v>3</v>
      </c>
      <c r="J57" s="103">
        <v>12</v>
      </c>
      <c r="K57" s="104">
        <v>9</v>
      </c>
      <c r="L57" s="105">
        <v>15</v>
      </c>
      <c r="M57" s="103">
        <v>3</v>
      </c>
      <c r="N57" s="103">
        <v>2</v>
      </c>
      <c r="O57" s="106"/>
      <c r="P57" s="64">
        <f t="shared" si="31"/>
        <v>1.25</v>
      </c>
      <c r="Q57" s="34">
        <f t="shared" si="32"/>
        <v>1</v>
      </c>
      <c r="R57" s="34">
        <f t="shared" si="5"/>
        <v>0.16666666666666666</v>
      </c>
      <c r="S57" s="72"/>
      <c r="T57" s="71">
        <f t="shared" si="29"/>
        <v>1.2</v>
      </c>
      <c r="U57" s="84">
        <f t="shared" si="2"/>
        <v>0.7407407407407407</v>
      </c>
      <c r="V57" s="72">
        <f t="shared" si="26"/>
        <v>0.55555555555555558</v>
      </c>
      <c r="W57" s="137" t="s">
        <v>202</v>
      </c>
    </row>
    <row r="58" spans="2:23" ht="123" customHeight="1">
      <c r="B58" s="41" t="s">
        <v>203</v>
      </c>
      <c r="C58" s="48" t="s">
        <v>204</v>
      </c>
      <c r="D58" s="47" t="s">
        <v>205</v>
      </c>
      <c r="E58" s="107" t="s">
        <v>206</v>
      </c>
      <c r="F58" s="47" t="s">
        <v>207</v>
      </c>
      <c r="G58" s="108">
        <f t="shared" si="30"/>
        <v>20</v>
      </c>
      <c r="H58" s="78">
        <v>5</v>
      </c>
      <c r="I58" s="1">
        <v>5</v>
      </c>
      <c r="J58" s="1">
        <v>5</v>
      </c>
      <c r="K58" s="35">
        <v>5</v>
      </c>
      <c r="L58" s="42">
        <v>5</v>
      </c>
      <c r="M58" s="1">
        <v>5</v>
      </c>
      <c r="N58" s="1">
        <v>5</v>
      </c>
      <c r="O58" s="2">
        <v>5</v>
      </c>
      <c r="P58" s="64">
        <f t="shared" si="31"/>
        <v>1</v>
      </c>
      <c r="Q58" s="34">
        <f t="shared" si="32"/>
        <v>1</v>
      </c>
      <c r="R58" s="34">
        <f t="shared" si="5"/>
        <v>1</v>
      </c>
      <c r="S58" s="37">
        <f>IFERROR((O58/K58),"100%")</f>
        <v>1</v>
      </c>
      <c r="T58" s="71">
        <f t="shared" si="29"/>
        <v>1</v>
      </c>
      <c r="U58" s="84">
        <f t="shared" si="2"/>
        <v>1</v>
      </c>
      <c r="V58" s="72">
        <f t="shared" ref="V58:V62" si="33">IFERROR(((L58+M58+N58+O58)/(H58+I58+J58+K58)),"100%")</f>
        <v>1</v>
      </c>
      <c r="W58" s="136" t="s">
        <v>208</v>
      </c>
    </row>
    <row r="59" spans="2:23" ht="165" customHeight="1">
      <c r="B59" s="3" t="s">
        <v>40</v>
      </c>
      <c r="C59" s="4" t="s">
        <v>209</v>
      </c>
      <c r="D59" s="5" t="s">
        <v>210</v>
      </c>
      <c r="E59" s="6" t="s">
        <v>206</v>
      </c>
      <c r="F59" s="143" t="s">
        <v>211</v>
      </c>
      <c r="G59" s="138">
        <f>SUM(H59:K59)</f>
        <v>45</v>
      </c>
      <c r="H59" s="78">
        <v>15</v>
      </c>
      <c r="I59" s="1">
        <v>0</v>
      </c>
      <c r="J59" s="1">
        <v>15</v>
      </c>
      <c r="K59" s="35">
        <v>15</v>
      </c>
      <c r="L59" s="42">
        <v>15</v>
      </c>
      <c r="M59" s="1">
        <v>13</v>
      </c>
      <c r="N59" s="1">
        <v>15</v>
      </c>
      <c r="O59" s="2">
        <v>15</v>
      </c>
      <c r="P59" s="64">
        <f t="shared" si="31"/>
        <v>1</v>
      </c>
      <c r="Q59" s="34" t="str">
        <f t="shared" si="32"/>
        <v>100%</v>
      </c>
      <c r="R59" s="34">
        <f t="shared" si="5"/>
        <v>1</v>
      </c>
      <c r="S59" s="37">
        <f>IFERROR((O59/K59),"100%")</f>
        <v>1</v>
      </c>
      <c r="T59" s="71">
        <f t="shared" si="29"/>
        <v>1.8666666666666667</v>
      </c>
      <c r="U59" s="84">
        <f t="shared" si="2"/>
        <v>1.4333333333333333</v>
      </c>
      <c r="V59" s="72">
        <f t="shared" si="33"/>
        <v>1.288888888888889</v>
      </c>
      <c r="W59" s="25" t="s">
        <v>212</v>
      </c>
    </row>
    <row r="60" spans="2:23" ht="131.25" customHeight="1">
      <c r="B60" s="3" t="s">
        <v>40</v>
      </c>
      <c r="C60" s="98" t="s">
        <v>213</v>
      </c>
      <c r="D60" s="99" t="s">
        <v>214</v>
      </c>
      <c r="E60" s="100" t="s">
        <v>206</v>
      </c>
      <c r="F60" s="143" t="s">
        <v>215</v>
      </c>
      <c r="G60" s="138">
        <f t="shared" si="30"/>
        <v>9</v>
      </c>
      <c r="H60" s="102">
        <v>3</v>
      </c>
      <c r="I60" s="103">
        <v>0</v>
      </c>
      <c r="J60" s="103">
        <v>3</v>
      </c>
      <c r="K60" s="104">
        <v>3</v>
      </c>
      <c r="L60" s="105">
        <v>3</v>
      </c>
      <c r="M60" s="103"/>
      <c r="N60" s="103">
        <v>3</v>
      </c>
      <c r="O60" s="106">
        <v>3</v>
      </c>
      <c r="P60" s="64">
        <f t="shared" si="31"/>
        <v>1</v>
      </c>
      <c r="Q60" s="34" t="str">
        <f t="shared" si="32"/>
        <v>100%</v>
      </c>
      <c r="R60" s="34">
        <f t="shared" si="5"/>
        <v>1</v>
      </c>
      <c r="S60" s="37">
        <f t="shared" ref="S60:S62" si="34">IFERROR((O60/K60),"100%")</f>
        <v>1</v>
      </c>
      <c r="T60" s="71">
        <f t="shared" ref="T60:T89" si="35">IFERROR(((L60+M60)/(H60+I60)),"100%")</f>
        <v>1</v>
      </c>
      <c r="U60" s="84">
        <f t="shared" si="2"/>
        <v>1</v>
      </c>
      <c r="V60" s="72">
        <f t="shared" si="33"/>
        <v>1</v>
      </c>
      <c r="W60" s="25" t="s">
        <v>216</v>
      </c>
    </row>
    <row r="61" spans="2:23" ht="134.25" customHeight="1">
      <c r="B61" s="3" t="s">
        <v>40</v>
      </c>
      <c r="C61" s="98" t="s">
        <v>217</v>
      </c>
      <c r="D61" s="99" t="s">
        <v>218</v>
      </c>
      <c r="E61" s="100" t="s">
        <v>206</v>
      </c>
      <c r="F61" s="143" t="s">
        <v>219</v>
      </c>
      <c r="G61" s="138">
        <f t="shared" si="30"/>
        <v>5</v>
      </c>
      <c r="H61" s="102">
        <v>3</v>
      </c>
      <c r="I61" s="103">
        <v>0</v>
      </c>
      <c r="J61" s="103">
        <v>1</v>
      </c>
      <c r="K61" s="104">
        <v>1</v>
      </c>
      <c r="L61" s="105">
        <v>3</v>
      </c>
      <c r="M61" s="103">
        <v>1</v>
      </c>
      <c r="N61" s="103">
        <v>1</v>
      </c>
      <c r="O61" s="106">
        <v>1</v>
      </c>
      <c r="P61" s="64">
        <f t="shared" si="31"/>
        <v>1</v>
      </c>
      <c r="Q61" s="34" t="str">
        <f t="shared" si="32"/>
        <v>100%</v>
      </c>
      <c r="R61" s="34">
        <f t="shared" si="5"/>
        <v>1</v>
      </c>
      <c r="S61" s="37">
        <f t="shared" si="34"/>
        <v>1</v>
      </c>
      <c r="T61" s="71">
        <f t="shared" si="35"/>
        <v>1.3333333333333333</v>
      </c>
      <c r="U61" s="84">
        <f t="shared" si="2"/>
        <v>1.25</v>
      </c>
      <c r="V61" s="72">
        <f t="shared" si="33"/>
        <v>1.2</v>
      </c>
      <c r="W61" s="25" t="s">
        <v>220</v>
      </c>
    </row>
    <row r="62" spans="2:23" ht="132" customHeight="1">
      <c r="B62" s="3" t="s">
        <v>40</v>
      </c>
      <c r="C62" s="98" t="s">
        <v>221</v>
      </c>
      <c r="D62" s="99" t="s">
        <v>222</v>
      </c>
      <c r="E62" s="100" t="s">
        <v>206</v>
      </c>
      <c r="F62" s="143" t="s">
        <v>223</v>
      </c>
      <c r="G62" s="138">
        <f t="shared" si="30"/>
        <v>24</v>
      </c>
      <c r="H62" s="102">
        <v>8</v>
      </c>
      <c r="I62" s="103">
        <v>0</v>
      </c>
      <c r="J62" s="103">
        <v>8</v>
      </c>
      <c r="K62" s="104">
        <v>8</v>
      </c>
      <c r="L62" s="105">
        <v>8</v>
      </c>
      <c r="M62" s="103">
        <v>3</v>
      </c>
      <c r="N62" s="103">
        <v>12</v>
      </c>
      <c r="O62" s="106">
        <v>8</v>
      </c>
      <c r="P62" s="64">
        <f t="shared" si="31"/>
        <v>1</v>
      </c>
      <c r="Q62" s="34" t="str">
        <f t="shared" si="32"/>
        <v>100%</v>
      </c>
      <c r="R62" s="34">
        <f t="shared" si="5"/>
        <v>1.5</v>
      </c>
      <c r="S62" s="37">
        <f t="shared" si="34"/>
        <v>1</v>
      </c>
      <c r="T62" s="71">
        <f t="shared" si="35"/>
        <v>1.375</v>
      </c>
      <c r="U62" s="84">
        <f t="shared" si="2"/>
        <v>1.4375</v>
      </c>
      <c r="V62" s="72">
        <f t="shared" si="33"/>
        <v>1.2916666666666667</v>
      </c>
      <c r="W62" s="25" t="s">
        <v>224</v>
      </c>
    </row>
    <row r="63" spans="2:23" ht="132.75" customHeight="1">
      <c r="B63" s="3" t="s">
        <v>40</v>
      </c>
      <c r="C63" s="98" t="s">
        <v>225</v>
      </c>
      <c r="D63" s="99" t="s">
        <v>226</v>
      </c>
      <c r="E63" s="100" t="s">
        <v>206</v>
      </c>
      <c r="F63" s="143" t="s">
        <v>227</v>
      </c>
      <c r="G63" s="138">
        <f t="shared" si="30"/>
        <v>4</v>
      </c>
      <c r="H63" s="102">
        <v>1</v>
      </c>
      <c r="I63" s="103">
        <v>1</v>
      </c>
      <c r="J63" s="103">
        <v>1</v>
      </c>
      <c r="K63" s="104">
        <v>1</v>
      </c>
      <c r="L63" s="105">
        <v>1</v>
      </c>
      <c r="M63" s="103">
        <v>1</v>
      </c>
      <c r="N63" s="103">
        <v>0</v>
      </c>
      <c r="O63" s="106">
        <v>2</v>
      </c>
      <c r="P63" s="64">
        <f>IFERROR((L63/H63),"100%")</f>
        <v>1</v>
      </c>
      <c r="Q63" s="34">
        <f t="shared" si="32"/>
        <v>1</v>
      </c>
      <c r="R63" s="34">
        <f t="shared" si="5"/>
        <v>0</v>
      </c>
      <c r="S63" s="37">
        <f>IFERROR((O63/K63),"100%")</f>
        <v>2</v>
      </c>
      <c r="T63" s="71">
        <f t="shared" si="35"/>
        <v>1</v>
      </c>
      <c r="U63" s="84">
        <f t="shared" si="2"/>
        <v>0.66666666666666663</v>
      </c>
      <c r="V63" s="72">
        <f t="shared" ref="V63:V73" si="36">IFERROR(((L63+M63+N63+O63)/(H63+I63+J63+K63)),"100%")</f>
        <v>1</v>
      </c>
      <c r="W63" s="25" t="s">
        <v>228</v>
      </c>
    </row>
    <row r="64" spans="2:23" ht="129" customHeight="1">
      <c r="B64" s="270" t="s">
        <v>229</v>
      </c>
      <c r="C64" s="268" t="s">
        <v>230</v>
      </c>
      <c r="D64" s="47" t="s">
        <v>231</v>
      </c>
      <c r="E64" s="116" t="s">
        <v>37</v>
      </c>
      <c r="F64" s="180" t="s">
        <v>232</v>
      </c>
      <c r="G64" s="178">
        <f t="shared" si="30"/>
        <v>491</v>
      </c>
      <c r="H64" s="78">
        <v>123</v>
      </c>
      <c r="I64" s="1">
        <v>122</v>
      </c>
      <c r="J64" s="1">
        <v>123</v>
      </c>
      <c r="K64" s="35">
        <v>123</v>
      </c>
      <c r="L64" s="42">
        <v>158</v>
      </c>
      <c r="M64" s="1">
        <v>141</v>
      </c>
      <c r="N64" s="1">
        <v>155</v>
      </c>
      <c r="O64" s="2">
        <v>72</v>
      </c>
      <c r="P64" s="64">
        <f t="shared" ref="P64:P70" si="37">IFERROR((L64/H64),"100%")</f>
        <v>1.2845528455284554</v>
      </c>
      <c r="Q64" s="34">
        <f t="shared" si="32"/>
        <v>1.1557377049180328</v>
      </c>
      <c r="R64" s="34">
        <f t="shared" si="5"/>
        <v>1.2601626016260163</v>
      </c>
      <c r="S64" s="37">
        <f>IFERROR((O64/K64),"100%")</f>
        <v>0.58536585365853655</v>
      </c>
      <c r="T64" s="71">
        <f t="shared" si="35"/>
        <v>1.2204081632653061</v>
      </c>
      <c r="U64" s="84">
        <f t="shared" si="2"/>
        <v>1.2336956521739131</v>
      </c>
      <c r="V64" s="72">
        <f t="shared" si="36"/>
        <v>1.0712830957230142</v>
      </c>
      <c r="W64" s="24" t="s">
        <v>233</v>
      </c>
    </row>
    <row r="65" spans="2:23" ht="122.25" customHeight="1">
      <c r="B65" s="271"/>
      <c r="C65" s="269"/>
      <c r="D65" s="47" t="s">
        <v>234</v>
      </c>
      <c r="E65" s="116" t="s">
        <v>37</v>
      </c>
      <c r="F65" s="180" t="s">
        <v>235</v>
      </c>
      <c r="G65" s="178">
        <f t="shared" si="30"/>
        <v>176</v>
      </c>
      <c r="H65" s="78">
        <v>44</v>
      </c>
      <c r="I65" s="1">
        <v>44</v>
      </c>
      <c r="J65" s="1">
        <v>44</v>
      </c>
      <c r="K65" s="35">
        <v>44</v>
      </c>
      <c r="L65" s="42">
        <v>43</v>
      </c>
      <c r="M65" s="1">
        <v>40</v>
      </c>
      <c r="N65" s="1">
        <v>42</v>
      </c>
      <c r="O65" s="2">
        <v>45</v>
      </c>
      <c r="P65" s="64">
        <f t="shared" si="37"/>
        <v>0.97727272727272729</v>
      </c>
      <c r="Q65" s="34">
        <f t="shared" si="32"/>
        <v>0.90909090909090906</v>
      </c>
      <c r="R65" s="34">
        <f t="shared" si="5"/>
        <v>0.95454545454545459</v>
      </c>
      <c r="S65" s="37">
        <f t="shared" ref="S65:S67" si="38">IFERROR((O65/K65),"100%")</f>
        <v>1.0227272727272727</v>
      </c>
      <c r="T65" s="71">
        <f t="shared" si="35"/>
        <v>0.94318181818181823</v>
      </c>
      <c r="U65" s="84">
        <f t="shared" si="2"/>
        <v>0.94696969696969702</v>
      </c>
      <c r="V65" s="72">
        <f t="shared" si="36"/>
        <v>0.96590909090909094</v>
      </c>
      <c r="W65" s="24" t="s">
        <v>236</v>
      </c>
    </row>
    <row r="66" spans="2:23" ht="120.75" customHeight="1">
      <c r="B66" s="3" t="s">
        <v>40</v>
      </c>
      <c r="C66" s="139" t="s">
        <v>237</v>
      </c>
      <c r="D66" s="5" t="s">
        <v>238</v>
      </c>
      <c r="E66" s="6" t="s">
        <v>37</v>
      </c>
      <c r="F66" s="139" t="s">
        <v>239</v>
      </c>
      <c r="G66" s="138">
        <f t="shared" si="30"/>
        <v>176</v>
      </c>
      <c r="H66" s="78">
        <v>44</v>
      </c>
      <c r="I66" s="1">
        <v>44</v>
      </c>
      <c r="J66" s="1">
        <v>44</v>
      </c>
      <c r="K66" s="35">
        <v>44</v>
      </c>
      <c r="L66" s="42">
        <v>49</v>
      </c>
      <c r="M66" s="1">
        <v>49</v>
      </c>
      <c r="N66" s="1">
        <v>46</v>
      </c>
      <c r="O66" s="2">
        <v>47</v>
      </c>
      <c r="P66" s="64">
        <f t="shared" si="37"/>
        <v>1.1136363636363635</v>
      </c>
      <c r="Q66" s="34">
        <f t="shared" si="32"/>
        <v>1.1136363636363635</v>
      </c>
      <c r="R66" s="34">
        <f t="shared" si="5"/>
        <v>1.0454545454545454</v>
      </c>
      <c r="S66" s="37">
        <f t="shared" si="38"/>
        <v>1.0681818181818181</v>
      </c>
      <c r="T66" s="71">
        <f t="shared" si="35"/>
        <v>1.1136363636363635</v>
      </c>
      <c r="U66" s="84">
        <f t="shared" si="2"/>
        <v>1.0909090909090908</v>
      </c>
      <c r="V66" s="72">
        <f t="shared" si="36"/>
        <v>1.0852272727272727</v>
      </c>
      <c r="W66" s="25" t="s">
        <v>240</v>
      </c>
    </row>
    <row r="67" spans="2:23" ht="132" customHeight="1">
      <c r="B67" s="3" t="s">
        <v>40</v>
      </c>
      <c r="C67" s="141" t="s">
        <v>241</v>
      </c>
      <c r="D67" s="140" t="s">
        <v>242</v>
      </c>
      <c r="E67" s="6" t="s">
        <v>37</v>
      </c>
      <c r="F67" s="139" t="s">
        <v>243</v>
      </c>
      <c r="G67" s="138">
        <f>SUM(H67:K67)</f>
        <v>16</v>
      </c>
      <c r="H67" s="102">
        <v>4</v>
      </c>
      <c r="I67" s="103">
        <v>4</v>
      </c>
      <c r="J67" s="103">
        <v>4</v>
      </c>
      <c r="K67" s="104">
        <v>4</v>
      </c>
      <c r="L67" s="105">
        <v>5</v>
      </c>
      <c r="M67" s="103">
        <v>2</v>
      </c>
      <c r="N67" s="1">
        <v>1</v>
      </c>
      <c r="O67" s="106">
        <v>13</v>
      </c>
      <c r="P67" s="64">
        <f t="shared" si="37"/>
        <v>1.25</v>
      </c>
      <c r="Q67" s="34">
        <f t="shared" si="32"/>
        <v>0.5</v>
      </c>
      <c r="R67" s="34">
        <f t="shared" si="5"/>
        <v>0.25</v>
      </c>
      <c r="S67" s="37">
        <f t="shared" si="38"/>
        <v>3.25</v>
      </c>
      <c r="T67" s="71">
        <f t="shared" si="35"/>
        <v>0.875</v>
      </c>
      <c r="U67" s="84">
        <f t="shared" si="2"/>
        <v>0.66666666666666663</v>
      </c>
      <c r="V67" s="72">
        <f t="shared" si="36"/>
        <v>1.3125</v>
      </c>
      <c r="W67" s="25" t="s">
        <v>244</v>
      </c>
    </row>
    <row r="68" spans="2:23" ht="129.75" customHeight="1">
      <c r="B68" s="3" t="s">
        <v>40</v>
      </c>
      <c r="C68" s="142" t="s">
        <v>245</v>
      </c>
      <c r="D68" s="140" t="s">
        <v>246</v>
      </c>
      <c r="E68" s="6" t="s">
        <v>37</v>
      </c>
      <c r="F68" s="139" t="s">
        <v>247</v>
      </c>
      <c r="G68" s="138">
        <f t="shared" si="30"/>
        <v>20</v>
      </c>
      <c r="H68" s="102">
        <v>6</v>
      </c>
      <c r="I68" s="103">
        <v>4</v>
      </c>
      <c r="J68" s="103">
        <v>3</v>
      </c>
      <c r="K68" s="104">
        <v>7</v>
      </c>
      <c r="L68" s="105">
        <v>4</v>
      </c>
      <c r="M68" s="103">
        <v>4</v>
      </c>
      <c r="N68" s="1">
        <v>1</v>
      </c>
      <c r="O68" s="106">
        <v>2</v>
      </c>
      <c r="P68" s="64">
        <f t="shared" si="37"/>
        <v>0.66666666666666663</v>
      </c>
      <c r="Q68" s="34">
        <f t="shared" si="32"/>
        <v>1</v>
      </c>
      <c r="R68" s="34">
        <f t="shared" si="5"/>
        <v>0.33333333333333331</v>
      </c>
      <c r="S68" s="37">
        <f>IFERROR((O68/K68),"100%")</f>
        <v>0.2857142857142857</v>
      </c>
      <c r="T68" s="71">
        <f t="shared" si="35"/>
        <v>0.8</v>
      </c>
      <c r="U68" s="84">
        <f t="shared" si="2"/>
        <v>0.69230769230769229</v>
      </c>
      <c r="V68" s="72">
        <f t="shared" si="36"/>
        <v>0.55000000000000004</v>
      </c>
      <c r="W68" s="25" t="s">
        <v>248</v>
      </c>
    </row>
    <row r="69" spans="2:23" ht="121.5" customHeight="1">
      <c r="B69" s="3" t="s">
        <v>40</v>
      </c>
      <c r="C69" s="5" t="s">
        <v>249</v>
      </c>
      <c r="D69" s="5" t="s">
        <v>250</v>
      </c>
      <c r="E69" s="6" t="s">
        <v>37</v>
      </c>
      <c r="F69" s="139" t="s">
        <v>251</v>
      </c>
      <c r="G69" s="138">
        <f t="shared" si="30"/>
        <v>11</v>
      </c>
      <c r="H69" s="102">
        <v>2</v>
      </c>
      <c r="I69" s="103">
        <v>3</v>
      </c>
      <c r="J69" s="103">
        <v>3</v>
      </c>
      <c r="K69" s="104">
        <v>3</v>
      </c>
      <c r="L69" s="105">
        <v>4</v>
      </c>
      <c r="M69" s="103">
        <v>49</v>
      </c>
      <c r="N69" s="1">
        <v>7</v>
      </c>
      <c r="O69" s="106">
        <v>3</v>
      </c>
      <c r="P69" s="64">
        <f t="shared" si="37"/>
        <v>2</v>
      </c>
      <c r="Q69" s="34">
        <f t="shared" si="32"/>
        <v>16.333333333333332</v>
      </c>
      <c r="R69" s="34">
        <f t="shared" si="5"/>
        <v>2.3333333333333335</v>
      </c>
      <c r="S69" s="37">
        <f>IFERROR((O69/K69),"100%")</f>
        <v>1</v>
      </c>
      <c r="T69" s="71">
        <f t="shared" si="35"/>
        <v>10.6</v>
      </c>
      <c r="U69" s="84">
        <f t="shared" si="2"/>
        <v>7.5</v>
      </c>
      <c r="V69" s="72">
        <f t="shared" si="36"/>
        <v>5.7272727272727275</v>
      </c>
      <c r="W69" s="25" t="s">
        <v>252</v>
      </c>
    </row>
    <row r="70" spans="2:23" ht="126" customHeight="1">
      <c r="B70" s="3" t="s">
        <v>40</v>
      </c>
      <c r="C70" s="5" t="s">
        <v>253</v>
      </c>
      <c r="D70" s="5" t="s">
        <v>254</v>
      </c>
      <c r="E70" s="6" t="s">
        <v>37</v>
      </c>
      <c r="F70" s="139" t="s">
        <v>255</v>
      </c>
      <c r="G70" s="138">
        <f t="shared" si="30"/>
        <v>12</v>
      </c>
      <c r="H70" s="102">
        <v>3</v>
      </c>
      <c r="I70" s="103">
        <v>3</v>
      </c>
      <c r="J70" s="103">
        <v>3</v>
      </c>
      <c r="K70" s="104">
        <v>3</v>
      </c>
      <c r="L70" s="105">
        <v>2</v>
      </c>
      <c r="M70" s="103">
        <v>1</v>
      </c>
      <c r="N70" s="1">
        <v>3</v>
      </c>
      <c r="O70" s="106"/>
      <c r="P70" s="64">
        <f t="shared" si="37"/>
        <v>0.66666666666666663</v>
      </c>
      <c r="Q70" s="34">
        <f t="shared" si="32"/>
        <v>0.33333333333333331</v>
      </c>
      <c r="R70" s="34">
        <f t="shared" si="5"/>
        <v>1</v>
      </c>
      <c r="S70" s="72"/>
      <c r="T70" s="71">
        <f t="shared" si="35"/>
        <v>0.5</v>
      </c>
      <c r="U70" s="84">
        <f t="shared" si="2"/>
        <v>0.66666666666666663</v>
      </c>
      <c r="V70" s="72">
        <f t="shared" si="36"/>
        <v>0.5</v>
      </c>
      <c r="W70" s="25" t="s">
        <v>256</v>
      </c>
    </row>
    <row r="71" spans="2:23" ht="123" customHeight="1">
      <c r="B71" s="3" t="s">
        <v>40</v>
      </c>
      <c r="C71" s="5" t="s">
        <v>257</v>
      </c>
      <c r="D71" s="5" t="s">
        <v>258</v>
      </c>
      <c r="E71" s="6" t="s">
        <v>37</v>
      </c>
      <c r="F71" s="139" t="s">
        <v>255</v>
      </c>
      <c r="G71" s="138">
        <f t="shared" si="30"/>
        <v>1</v>
      </c>
      <c r="H71" s="102"/>
      <c r="I71" s="103">
        <v>1</v>
      </c>
      <c r="J71" s="103"/>
      <c r="K71" s="104"/>
      <c r="L71" s="105"/>
      <c r="M71" s="103"/>
      <c r="N71" s="1">
        <v>0</v>
      </c>
      <c r="O71" s="106"/>
      <c r="P71" s="64" t="str">
        <f>IFERROR((L71/H71),"100%")</f>
        <v>100%</v>
      </c>
      <c r="Q71" s="34">
        <f>IFERROR((M71/I71),"100%")</f>
        <v>0</v>
      </c>
      <c r="R71" s="34" t="str">
        <f t="shared" si="5"/>
        <v>100%</v>
      </c>
      <c r="S71" s="72"/>
      <c r="T71" s="71">
        <f t="shared" si="35"/>
        <v>0</v>
      </c>
      <c r="U71" s="84">
        <f t="shared" si="2"/>
        <v>0</v>
      </c>
      <c r="V71" s="72">
        <f t="shared" si="36"/>
        <v>0</v>
      </c>
      <c r="W71" s="25" t="s">
        <v>259</v>
      </c>
    </row>
    <row r="72" spans="2:23" ht="128.25" customHeight="1">
      <c r="B72" s="3" t="s">
        <v>40</v>
      </c>
      <c r="C72" s="5" t="s">
        <v>260</v>
      </c>
      <c r="D72" s="5" t="s">
        <v>261</v>
      </c>
      <c r="E72" s="6" t="s">
        <v>37</v>
      </c>
      <c r="F72" s="139" t="s">
        <v>262</v>
      </c>
      <c r="G72" s="138">
        <f t="shared" si="30"/>
        <v>150</v>
      </c>
      <c r="H72" s="102">
        <v>40</v>
      </c>
      <c r="I72" s="103">
        <v>40</v>
      </c>
      <c r="J72" s="103">
        <v>30</v>
      </c>
      <c r="K72" s="104">
        <v>40</v>
      </c>
      <c r="L72" s="105">
        <v>4</v>
      </c>
      <c r="M72" s="103">
        <v>42</v>
      </c>
      <c r="N72" s="1">
        <v>38</v>
      </c>
      <c r="O72" s="106">
        <v>100</v>
      </c>
      <c r="P72" s="64">
        <f>IFERROR((L72/H72),"100%")</f>
        <v>0.1</v>
      </c>
      <c r="Q72" s="34">
        <f t="shared" si="32"/>
        <v>1.05</v>
      </c>
      <c r="R72" s="34">
        <f t="shared" si="5"/>
        <v>1.2666666666666666</v>
      </c>
      <c r="S72" s="37">
        <f>IFERROR((O72/K72),"100%")</f>
        <v>2.5</v>
      </c>
      <c r="T72" s="71">
        <f t="shared" si="35"/>
        <v>0.57499999999999996</v>
      </c>
      <c r="U72" s="84">
        <f t="shared" si="2"/>
        <v>0.76363636363636367</v>
      </c>
      <c r="V72" s="72">
        <f t="shared" si="36"/>
        <v>1.2266666666666666</v>
      </c>
      <c r="W72" s="25" t="s">
        <v>263</v>
      </c>
    </row>
    <row r="73" spans="2:23" ht="143.25" customHeight="1">
      <c r="B73" s="3" t="s">
        <v>40</v>
      </c>
      <c r="C73" s="5" t="s">
        <v>264</v>
      </c>
      <c r="D73" s="5" t="s">
        <v>265</v>
      </c>
      <c r="E73" s="6" t="s">
        <v>37</v>
      </c>
      <c r="F73" s="139" t="s">
        <v>266</v>
      </c>
      <c r="G73" s="138">
        <f t="shared" si="30"/>
        <v>5</v>
      </c>
      <c r="H73" s="102">
        <v>1</v>
      </c>
      <c r="I73" s="103">
        <v>2</v>
      </c>
      <c r="J73" s="103">
        <v>1</v>
      </c>
      <c r="K73" s="104">
        <v>1</v>
      </c>
      <c r="L73" s="105">
        <v>1</v>
      </c>
      <c r="M73" s="103">
        <v>6</v>
      </c>
      <c r="N73" s="103">
        <v>3</v>
      </c>
      <c r="O73" s="106">
        <v>2</v>
      </c>
      <c r="P73" s="64">
        <f>IFERROR((L73/H73),"100%")</f>
        <v>1</v>
      </c>
      <c r="Q73" s="34">
        <f t="shared" si="32"/>
        <v>3</v>
      </c>
      <c r="R73" s="34">
        <f t="shared" si="5"/>
        <v>3</v>
      </c>
      <c r="S73" s="37">
        <f>IFERROR((O73/K73),"100%")</f>
        <v>2</v>
      </c>
      <c r="T73" s="71">
        <f t="shared" si="35"/>
        <v>2.3333333333333335</v>
      </c>
      <c r="U73" s="34">
        <f t="shared" si="2"/>
        <v>2.5</v>
      </c>
      <c r="V73" s="72">
        <f t="shared" si="36"/>
        <v>2.4</v>
      </c>
      <c r="W73" s="25" t="s">
        <v>267</v>
      </c>
    </row>
    <row r="74" spans="2:23" ht="130.5" customHeight="1">
      <c r="B74" s="41" t="s">
        <v>268</v>
      </c>
      <c r="C74" s="48" t="s">
        <v>269</v>
      </c>
      <c r="D74" s="47" t="s">
        <v>270</v>
      </c>
      <c r="E74" s="107" t="s">
        <v>37</v>
      </c>
      <c r="F74" s="47" t="s">
        <v>271</v>
      </c>
      <c r="G74" s="96">
        <v>4670</v>
      </c>
      <c r="H74" s="78">
        <v>1168</v>
      </c>
      <c r="I74" s="1">
        <v>1167</v>
      </c>
      <c r="J74" s="1">
        <v>1168</v>
      </c>
      <c r="K74" s="35">
        <v>1167</v>
      </c>
      <c r="L74" s="42">
        <v>1951</v>
      </c>
      <c r="M74" s="1">
        <v>1671</v>
      </c>
      <c r="N74" s="1">
        <v>1862</v>
      </c>
      <c r="O74" s="2">
        <v>2307</v>
      </c>
      <c r="P74" s="64">
        <f t="shared" ref="P74:P87" si="39">IFERROR((L74/H74),"100%")</f>
        <v>1.6703767123287672</v>
      </c>
      <c r="Q74" s="34">
        <f t="shared" si="32"/>
        <v>1.4318766066838047</v>
      </c>
      <c r="R74" s="34">
        <f t="shared" si="5"/>
        <v>1.5941780821917808</v>
      </c>
      <c r="S74" s="37">
        <f>IFERROR((O74/K74),"100%")</f>
        <v>1.9768637532133677</v>
      </c>
      <c r="T74" s="71">
        <f t="shared" si="35"/>
        <v>1.5511777301927194</v>
      </c>
      <c r="U74" s="84">
        <f t="shared" si="2"/>
        <v>1.5655152726234656</v>
      </c>
      <c r="V74" s="72">
        <f t="shared" ref="V74:V85" si="40">IFERROR(((L74+M74+N74+O74)/(H74+I74+J74+K74)),"100%")</f>
        <v>1.6683083511777301</v>
      </c>
      <c r="W74" s="24" t="s">
        <v>272</v>
      </c>
    </row>
    <row r="75" spans="2:23" ht="123" customHeight="1">
      <c r="B75" s="3" t="s">
        <v>40</v>
      </c>
      <c r="C75" s="4" t="s">
        <v>273</v>
      </c>
      <c r="D75" s="5" t="s">
        <v>274</v>
      </c>
      <c r="E75" s="6" t="s">
        <v>37</v>
      </c>
      <c r="F75" s="7" t="s">
        <v>275</v>
      </c>
      <c r="G75" s="134">
        <v>27</v>
      </c>
      <c r="H75" s="78">
        <v>9</v>
      </c>
      <c r="I75" s="1">
        <v>6</v>
      </c>
      <c r="J75" s="1">
        <v>6</v>
      </c>
      <c r="K75" s="35">
        <v>6</v>
      </c>
      <c r="L75" s="42">
        <v>29</v>
      </c>
      <c r="M75" s="1">
        <v>52</v>
      </c>
      <c r="N75" s="1">
        <v>31</v>
      </c>
      <c r="O75" s="2">
        <v>99</v>
      </c>
      <c r="P75" s="64">
        <f t="shared" si="39"/>
        <v>3.2222222222222223</v>
      </c>
      <c r="Q75" s="34">
        <f t="shared" si="32"/>
        <v>8.6666666666666661</v>
      </c>
      <c r="R75" s="34">
        <f t="shared" si="5"/>
        <v>5.166666666666667</v>
      </c>
      <c r="S75" s="37">
        <f t="shared" ref="S75:S84" si="41">IFERROR((O75/K75),"100%")</f>
        <v>16.5</v>
      </c>
      <c r="T75" s="71">
        <f t="shared" si="35"/>
        <v>5.4</v>
      </c>
      <c r="U75" s="84">
        <f t="shared" si="2"/>
        <v>5.333333333333333</v>
      </c>
      <c r="V75" s="72">
        <f t="shared" si="40"/>
        <v>7.8148148148148149</v>
      </c>
      <c r="W75" s="25" t="s">
        <v>276</v>
      </c>
    </row>
    <row r="76" spans="2:23" ht="128.25" customHeight="1">
      <c r="B76" s="3" t="s">
        <v>40</v>
      </c>
      <c r="C76" s="98" t="s">
        <v>277</v>
      </c>
      <c r="D76" s="99" t="s">
        <v>278</v>
      </c>
      <c r="E76" s="6" t="s">
        <v>37</v>
      </c>
      <c r="F76" s="7" t="s">
        <v>275</v>
      </c>
      <c r="G76" s="134">
        <v>210</v>
      </c>
      <c r="H76" s="102">
        <v>53</v>
      </c>
      <c r="I76" s="103">
        <v>52</v>
      </c>
      <c r="J76" s="103">
        <v>53</v>
      </c>
      <c r="K76" s="104">
        <v>52</v>
      </c>
      <c r="L76" s="105">
        <v>55</v>
      </c>
      <c r="M76" s="103">
        <v>50</v>
      </c>
      <c r="N76" s="103">
        <v>45</v>
      </c>
      <c r="O76" s="106">
        <v>45</v>
      </c>
      <c r="P76" s="64">
        <f t="shared" si="39"/>
        <v>1.0377358490566038</v>
      </c>
      <c r="Q76" s="34">
        <f t="shared" si="32"/>
        <v>0.96153846153846156</v>
      </c>
      <c r="R76" s="34">
        <f t="shared" si="5"/>
        <v>0.84905660377358494</v>
      </c>
      <c r="S76" s="37">
        <f t="shared" si="41"/>
        <v>0.86538461538461542</v>
      </c>
      <c r="T76" s="71">
        <f t="shared" si="35"/>
        <v>1</v>
      </c>
      <c r="U76" s="84">
        <f t="shared" si="2"/>
        <v>0.94936708860759489</v>
      </c>
      <c r="V76" s="72">
        <f t="shared" si="40"/>
        <v>0.9285714285714286</v>
      </c>
      <c r="W76" s="25" t="s">
        <v>279</v>
      </c>
    </row>
    <row r="77" spans="2:23" ht="152.25" customHeight="1">
      <c r="B77" s="3" t="s">
        <v>40</v>
      </c>
      <c r="C77" s="98" t="s">
        <v>280</v>
      </c>
      <c r="D77" s="99" t="s">
        <v>281</v>
      </c>
      <c r="E77" s="6" t="s">
        <v>37</v>
      </c>
      <c r="F77" s="7" t="s">
        <v>275</v>
      </c>
      <c r="G77" s="134">
        <v>48</v>
      </c>
      <c r="H77" s="102">
        <v>12</v>
      </c>
      <c r="I77" s="103">
        <v>12</v>
      </c>
      <c r="J77" s="103">
        <v>12</v>
      </c>
      <c r="K77" s="104">
        <v>12</v>
      </c>
      <c r="L77" s="105">
        <v>45</v>
      </c>
      <c r="M77" s="103">
        <v>45</v>
      </c>
      <c r="N77" s="103">
        <v>45</v>
      </c>
      <c r="O77" s="106">
        <v>45</v>
      </c>
      <c r="P77" s="64">
        <f t="shared" si="39"/>
        <v>3.75</v>
      </c>
      <c r="Q77" s="34">
        <f t="shared" si="32"/>
        <v>3.75</v>
      </c>
      <c r="R77" s="34">
        <f t="shared" si="5"/>
        <v>3.75</v>
      </c>
      <c r="S77" s="37">
        <f t="shared" si="41"/>
        <v>3.75</v>
      </c>
      <c r="T77" s="71">
        <f t="shared" si="35"/>
        <v>3.75</v>
      </c>
      <c r="U77" s="84">
        <f t="shared" si="2"/>
        <v>3.75</v>
      </c>
      <c r="V77" s="72">
        <f t="shared" si="40"/>
        <v>3.75</v>
      </c>
      <c r="W77" s="25" t="s">
        <v>282</v>
      </c>
    </row>
    <row r="78" spans="2:23" ht="124.5" customHeight="1">
      <c r="B78" s="3" t="s">
        <v>40</v>
      </c>
      <c r="C78" s="98" t="s">
        <v>283</v>
      </c>
      <c r="D78" s="99" t="s">
        <v>284</v>
      </c>
      <c r="E78" s="6" t="s">
        <v>37</v>
      </c>
      <c r="F78" s="101" t="s">
        <v>285</v>
      </c>
      <c r="G78" s="134">
        <v>180</v>
      </c>
      <c r="H78" s="102">
        <v>45</v>
      </c>
      <c r="I78" s="103">
        <v>45</v>
      </c>
      <c r="J78" s="103">
        <v>45</v>
      </c>
      <c r="K78" s="104">
        <v>45</v>
      </c>
      <c r="L78" s="105">
        <v>45</v>
      </c>
      <c r="M78" s="103">
        <v>45</v>
      </c>
      <c r="N78" s="103">
        <v>45</v>
      </c>
      <c r="O78" s="106">
        <v>45</v>
      </c>
      <c r="P78" s="64">
        <f t="shared" si="39"/>
        <v>1</v>
      </c>
      <c r="Q78" s="34">
        <f t="shared" si="32"/>
        <v>1</v>
      </c>
      <c r="R78" s="34">
        <f t="shared" si="5"/>
        <v>1</v>
      </c>
      <c r="S78" s="37">
        <f t="shared" si="41"/>
        <v>1</v>
      </c>
      <c r="T78" s="71">
        <f t="shared" si="35"/>
        <v>1</v>
      </c>
      <c r="U78" s="34">
        <f t="shared" ref="U78:U89" si="42">IFERROR((L78+M78+N78)/(H78+I78+J78),"NO DISPONIBLE")</f>
        <v>1</v>
      </c>
      <c r="V78" s="72">
        <f t="shared" si="40"/>
        <v>1</v>
      </c>
      <c r="W78" s="25" t="s">
        <v>286</v>
      </c>
    </row>
    <row r="79" spans="2:23" ht="126.75" customHeight="1">
      <c r="B79" s="3" t="s">
        <v>40</v>
      </c>
      <c r="C79" s="98" t="s">
        <v>287</v>
      </c>
      <c r="D79" s="99" t="s">
        <v>288</v>
      </c>
      <c r="E79" s="6" t="s">
        <v>37</v>
      </c>
      <c r="F79" s="101" t="s">
        <v>289</v>
      </c>
      <c r="G79" s="134">
        <v>16</v>
      </c>
      <c r="H79" s="102">
        <v>3</v>
      </c>
      <c r="I79" s="103">
        <v>5</v>
      </c>
      <c r="J79" s="103">
        <v>3</v>
      </c>
      <c r="K79" s="104">
        <v>5</v>
      </c>
      <c r="L79" s="105">
        <v>3</v>
      </c>
      <c r="M79" s="103">
        <v>5</v>
      </c>
      <c r="N79" s="103">
        <v>3</v>
      </c>
      <c r="O79" s="106">
        <v>5</v>
      </c>
      <c r="P79" s="64">
        <f t="shared" si="39"/>
        <v>1</v>
      </c>
      <c r="Q79" s="34">
        <f t="shared" si="32"/>
        <v>1</v>
      </c>
      <c r="R79" s="34">
        <f t="shared" si="5"/>
        <v>1</v>
      </c>
      <c r="S79" s="37">
        <f>IFERROR((O79/K79),"100%")</f>
        <v>1</v>
      </c>
      <c r="T79" s="71">
        <f t="shared" si="35"/>
        <v>1</v>
      </c>
      <c r="U79" s="34">
        <f t="shared" si="42"/>
        <v>1</v>
      </c>
      <c r="V79" s="72">
        <f t="shared" si="40"/>
        <v>1</v>
      </c>
      <c r="W79" s="25" t="s">
        <v>290</v>
      </c>
    </row>
    <row r="80" spans="2:23" ht="119.25" customHeight="1">
      <c r="B80" s="3" t="s">
        <v>40</v>
      </c>
      <c r="C80" s="98" t="s">
        <v>291</v>
      </c>
      <c r="D80" s="99" t="s">
        <v>292</v>
      </c>
      <c r="E80" s="6" t="s">
        <v>37</v>
      </c>
      <c r="F80" s="101" t="s">
        <v>293</v>
      </c>
      <c r="G80" s="134">
        <v>2161</v>
      </c>
      <c r="H80" s="102">
        <v>540</v>
      </c>
      <c r="I80" s="103">
        <v>540</v>
      </c>
      <c r="J80" s="103">
        <v>540</v>
      </c>
      <c r="K80" s="104">
        <v>541</v>
      </c>
      <c r="L80" s="105">
        <v>804</v>
      </c>
      <c r="M80" s="103">
        <v>673</v>
      </c>
      <c r="N80" s="103">
        <v>731</v>
      </c>
      <c r="O80" s="106">
        <v>894</v>
      </c>
      <c r="P80" s="64">
        <f t="shared" si="39"/>
        <v>1.4888888888888889</v>
      </c>
      <c r="Q80" s="34">
        <f t="shared" si="32"/>
        <v>1.2462962962962962</v>
      </c>
      <c r="R80" s="34">
        <f t="shared" ref="R80:R84" si="43">IFERROR((N80/J80),"100%")</f>
        <v>1.3537037037037036</v>
      </c>
      <c r="S80" s="37">
        <f t="shared" si="41"/>
        <v>1.6524953789279113</v>
      </c>
      <c r="T80" s="71">
        <f t="shared" si="35"/>
        <v>1.3675925925925927</v>
      </c>
      <c r="U80" s="34">
        <f t="shared" si="42"/>
        <v>1.3629629629629629</v>
      </c>
      <c r="V80" s="72">
        <f t="shared" si="40"/>
        <v>1.4354465525219806</v>
      </c>
      <c r="W80" s="25" t="s">
        <v>294</v>
      </c>
    </row>
    <row r="81" spans="2:23" ht="149.25" customHeight="1">
      <c r="B81" s="3" t="s">
        <v>40</v>
      </c>
      <c r="C81" s="98" t="s">
        <v>295</v>
      </c>
      <c r="D81" s="99" t="s">
        <v>296</v>
      </c>
      <c r="E81" s="6" t="s">
        <v>37</v>
      </c>
      <c r="F81" s="101" t="s">
        <v>297</v>
      </c>
      <c r="G81" s="134">
        <v>430</v>
      </c>
      <c r="H81" s="102">
        <v>107</v>
      </c>
      <c r="I81" s="103">
        <v>109</v>
      </c>
      <c r="J81" s="103">
        <v>107</v>
      </c>
      <c r="K81" s="104">
        <v>107</v>
      </c>
      <c r="L81" s="105">
        <v>179</v>
      </c>
      <c r="M81" s="103">
        <v>216</v>
      </c>
      <c r="N81" s="103">
        <v>158</v>
      </c>
      <c r="O81" s="106">
        <v>186</v>
      </c>
      <c r="P81" s="64">
        <f t="shared" si="39"/>
        <v>1.6728971962616823</v>
      </c>
      <c r="Q81" s="34">
        <f t="shared" si="32"/>
        <v>1.9816513761467891</v>
      </c>
      <c r="R81" s="34">
        <f t="shared" si="43"/>
        <v>1.4766355140186915</v>
      </c>
      <c r="S81" s="37">
        <f>IFERROR((O81/K81),"100%")</f>
        <v>1.7383177570093458</v>
      </c>
      <c r="T81" s="71">
        <f t="shared" si="35"/>
        <v>1.8287037037037037</v>
      </c>
      <c r="U81" s="84">
        <f t="shared" si="42"/>
        <v>1.7120743034055728</v>
      </c>
      <c r="V81" s="72">
        <f t="shared" si="40"/>
        <v>1.7186046511627906</v>
      </c>
      <c r="W81" s="25" t="s">
        <v>298</v>
      </c>
    </row>
    <row r="82" spans="2:23" ht="154.5" customHeight="1">
      <c r="B82" s="3" t="s">
        <v>40</v>
      </c>
      <c r="C82" s="98" t="s">
        <v>299</v>
      </c>
      <c r="D82" s="99" t="s">
        <v>300</v>
      </c>
      <c r="E82" s="6" t="s">
        <v>37</v>
      </c>
      <c r="F82" s="101" t="s">
        <v>301</v>
      </c>
      <c r="G82" s="134">
        <v>1000</v>
      </c>
      <c r="H82" s="102">
        <v>250</v>
      </c>
      <c r="I82" s="103">
        <v>250</v>
      </c>
      <c r="J82" s="103">
        <v>250</v>
      </c>
      <c r="K82" s="104">
        <v>250</v>
      </c>
      <c r="L82" s="105">
        <v>578</v>
      </c>
      <c r="M82" s="103">
        <v>448</v>
      </c>
      <c r="N82" s="103">
        <v>753</v>
      </c>
      <c r="O82" s="106">
        <v>612</v>
      </c>
      <c r="P82" s="64">
        <f t="shared" si="39"/>
        <v>2.3119999999999998</v>
      </c>
      <c r="Q82" s="34">
        <f t="shared" si="32"/>
        <v>1.792</v>
      </c>
      <c r="R82" s="34">
        <f t="shared" si="43"/>
        <v>3.012</v>
      </c>
      <c r="S82" s="37">
        <f t="shared" si="41"/>
        <v>2.448</v>
      </c>
      <c r="T82" s="71">
        <f t="shared" si="35"/>
        <v>2.052</v>
      </c>
      <c r="U82" s="84">
        <f t="shared" si="42"/>
        <v>2.3719999999999999</v>
      </c>
      <c r="V82" s="72">
        <f t="shared" si="40"/>
        <v>2.391</v>
      </c>
      <c r="W82" s="25" t="s">
        <v>302</v>
      </c>
    </row>
    <row r="83" spans="2:23" ht="138" customHeight="1">
      <c r="B83" s="3" t="s">
        <v>40</v>
      </c>
      <c r="C83" s="98" t="s">
        <v>303</v>
      </c>
      <c r="D83" s="99" t="s">
        <v>304</v>
      </c>
      <c r="E83" s="6" t="s">
        <v>37</v>
      </c>
      <c r="F83" s="101" t="s">
        <v>305</v>
      </c>
      <c r="G83" s="134">
        <v>1056</v>
      </c>
      <c r="H83" s="102">
        <v>264</v>
      </c>
      <c r="I83" s="103">
        <v>264</v>
      </c>
      <c r="J83" s="103">
        <v>264</v>
      </c>
      <c r="K83" s="104">
        <v>264</v>
      </c>
      <c r="L83" s="105">
        <v>340</v>
      </c>
      <c r="M83" s="103">
        <v>280</v>
      </c>
      <c r="N83" s="103">
        <v>327</v>
      </c>
      <c r="O83" s="106">
        <v>373</v>
      </c>
      <c r="P83" s="64">
        <f t="shared" si="39"/>
        <v>1.2878787878787878</v>
      </c>
      <c r="Q83" s="34">
        <f t="shared" si="32"/>
        <v>1.0606060606060606</v>
      </c>
      <c r="R83" s="34">
        <f t="shared" si="43"/>
        <v>1.2386363636363635</v>
      </c>
      <c r="S83" s="37">
        <f t="shared" si="41"/>
        <v>1.4128787878787878</v>
      </c>
      <c r="T83" s="71">
        <f t="shared" si="35"/>
        <v>1.1742424242424243</v>
      </c>
      <c r="U83" s="84">
        <f t="shared" si="42"/>
        <v>1.1957070707070707</v>
      </c>
      <c r="V83" s="72">
        <f t="shared" si="40"/>
        <v>1.25</v>
      </c>
      <c r="W83" s="25" t="s">
        <v>306</v>
      </c>
    </row>
    <row r="84" spans="2:23" ht="137.25" customHeight="1">
      <c r="B84" s="3" t="s">
        <v>40</v>
      </c>
      <c r="C84" s="98" t="s">
        <v>307</v>
      </c>
      <c r="D84" s="99" t="s">
        <v>308</v>
      </c>
      <c r="E84" s="6" t="s">
        <v>37</v>
      </c>
      <c r="F84" s="101" t="s">
        <v>184</v>
      </c>
      <c r="G84" s="134">
        <v>6</v>
      </c>
      <c r="H84" s="102">
        <v>1</v>
      </c>
      <c r="I84" s="103">
        <v>1</v>
      </c>
      <c r="J84" s="103">
        <v>2</v>
      </c>
      <c r="K84" s="104">
        <v>2</v>
      </c>
      <c r="L84" s="105">
        <v>5</v>
      </c>
      <c r="M84" s="103">
        <v>9</v>
      </c>
      <c r="N84" s="103">
        <v>6</v>
      </c>
      <c r="O84" s="106">
        <v>3</v>
      </c>
      <c r="P84" s="64">
        <f t="shared" si="39"/>
        <v>5</v>
      </c>
      <c r="Q84" s="34">
        <f t="shared" si="32"/>
        <v>9</v>
      </c>
      <c r="R84" s="34">
        <f t="shared" si="43"/>
        <v>3</v>
      </c>
      <c r="S84" s="37">
        <f t="shared" si="41"/>
        <v>1.5</v>
      </c>
      <c r="T84" s="71">
        <f t="shared" si="35"/>
        <v>7</v>
      </c>
      <c r="U84" s="84">
        <f t="shared" si="42"/>
        <v>5</v>
      </c>
      <c r="V84" s="72">
        <f t="shared" si="40"/>
        <v>3.8333333333333335</v>
      </c>
      <c r="W84" s="211" t="s">
        <v>309</v>
      </c>
    </row>
    <row r="85" spans="2:23" ht="236.25" customHeight="1">
      <c r="B85" s="41" t="s">
        <v>310</v>
      </c>
      <c r="C85" s="48" t="s">
        <v>311</v>
      </c>
      <c r="D85" s="47" t="s">
        <v>312</v>
      </c>
      <c r="E85" s="107" t="s">
        <v>37</v>
      </c>
      <c r="F85" s="47" t="s">
        <v>313</v>
      </c>
      <c r="G85" s="96">
        <v>700</v>
      </c>
      <c r="H85" s="78">
        <v>100</v>
      </c>
      <c r="I85" s="1">
        <v>250</v>
      </c>
      <c r="J85" s="1">
        <v>250</v>
      </c>
      <c r="K85" s="35">
        <v>100</v>
      </c>
      <c r="L85" s="42">
        <v>349</v>
      </c>
      <c r="M85" s="103">
        <v>250</v>
      </c>
      <c r="N85" s="103">
        <v>250</v>
      </c>
      <c r="O85" s="106">
        <v>413</v>
      </c>
      <c r="P85" s="64">
        <f t="shared" si="39"/>
        <v>3.49</v>
      </c>
      <c r="Q85" s="34">
        <f t="shared" si="32"/>
        <v>1</v>
      </c>
      <c r="R85" s="34">
        <f>IFERROR((N85/J85),"100%")</f>
        <v>1</v>
      </c>
      <c r="S85" s="37">
        <f>IFERROR((O85/K85),"100%")</f>
        <v>4.13</v>
      </c>
      <c r="T85" s="71">
        <f t="shared" si="35"/>
        <v>1.7114285714285715</v>
      </c>
      <c r="U85" s="84">
        <f t="shared" si="42"/>
        <v>1.415</v>
      </c>
      <c r="V85" s="72">
        <f t="shared" si="40"/>
        <v>1.8028571428571429</v>
      </c>
      <c r="W85" s="24" t="s">
        <v>314</v>
      </c>
    </row>
    <row r="86" spans="2:23" ht="176.25" customHeight="1">
      <c r="B86" s="3" t="s">
        <v>40</v>
      </c>
      <c r="C86" s="4" t="s">
        <v>315</v>
      </c>
      <c r="D86" s="5" t="s">
        <v>316</v>
      </c>
      <c r="E86" s="6" t="s">
        <v>37</v>
      </c>
      <c r="F86" s="7" t="s">
        <v>317</v>
      </c>
      <c r="G86" s="134">
        <v>5</v>
      </c>
      <c r="H86" s="78"/>
      <c r="I86" s="1">
        <v>2</v>
      </c>
      <c r="J86" s="1">
        <v>2</v>
      </c>
      <c r="K86" s="35">
        <v>1</v>
      </c>
      <c r="L86" s="42">
        <v>6</v>
      </c>
      <c r="M86" s="103">
        <v>2</v>
      </c>
      <c r="N86" s="103">
        <v>8</v>
      </c>
      <c r="O86" s="106">
        <v>1</v>
      </c>
      <c r="P86" s="64" t="str">
        <f t="shared" si="39"/>
        <v>100%</v>
      </c>
      <c r="Q86" s="34">
        <f t="shared" si="32"/>
        <v>1</v>
      </c>
      <c r="R86" s="34">
        <f>IFERROR((N86/J86),"100%")</f>
        <v>4</v>
      </c>
      <c r="S86" s="37">
        <f t="shared" ref="S86:S88" si="44">IFERROR((O86/K86),"100%")</f>
        <v>1</v>
      </c>
      <c r="T86" s="71">
        <f t="shared" si="35"/>
        <v>4</v>
      </c>
      <c r="U86" s="84">
        <f t="shared" si="42"/>
        <v>4</v>
      </c>
      <c r="V86" s="72">
        <f t="shared" ref="V86:V88" si="45">IFERROR(((L86+M86+N86+O86)/(H86+I86+J86+K86)),"100%")</f>
        <v>3.4</v>
      </c>
      <c r="W86" s="25" t="s">
        <v>318</v>
      </c>
    </row>
    <row r="87" spans="2:23" ht="194.25" customHeight="1">
      <c r="B87" s="97" t="s">
        <v>40</v>
      </c>
      <c r="C87" s="98" t="s">
        <v>319</v>
      </c>
      <c r="D87" s="99" t="s">
        <v>320</v>
      </c>
      <c r="E87" s="100" t="s">
        <v>37</v>
      </c>
      <c r="F87" s="101" t="s">
        <v>321</v>
      </c>
      <c r="G87" s="134">
        <v>2</v>
      </c>
      <c r="H87" s="102"/>
      <c r="I87" s="103">
        <v>1</v>
      </c>
      <c r="J87" s="103">
        <v>1</v>
      </c>
      <c r="K87" s="104"/>
      <c r="L87" s="105">
        <v>1</v>
      </c>
      <c r="M87" s="103"/>
      <c r="N87" s="103">
        <v>1</v>
      </c>
      <c r="O87" s="106">
        <v>1</v>
      </c>
      <c r="P87" s="64" t="str">
        <f t="shared" si="39"/>
        <v>100%</v>
      </c>
      <c r="Q87" s="34">
        <f t="shared" si="32"/>
        <v>0</v>
      </c>
      <c r="R87" s="34">
        <f>IFERROR((N87/J87),"100%")</f>
        <v>1</v>
      </c>
      <c r="S87" s="37" t="str">
        <f t="shared" si="44"/>
        <v>100%</v>
      </c>
      <c r="T87" s="71">
        <f t="shared" si="35"/>
        <v>1</v>
      </c>
      <c r="U87" s="84">
        <f t="shared" si="42"/>
        <v>1</v>
      </c>
      <c r="V87" s="72">
        <f t="shared" si="45"/>
        <v>1.5</v>
      </c>
      <c r="W87" s="185" t="s">
        <v>322</v>
      </c>
    </row>
    <row r="88" spans="2:23" ht="180.75" customHeight="1">
      <c r="B88" s="97" t="s">
        <v>40</v>
      </c>
      <c r="C88" s="98" t="s">
        <v>323</v>
      </c>
      <c r="D88" s="99" t="s">
        <v>324</v>
      </c>
      <c r="E88" s="100" t="s">
        <v>37</v>
      </c>
      <c r="F88" s="101" t="s">
        <v>325</v>
      </c>
      <c r="G88" s="146">
        <v>15</v>
      </c>
      <c r="H88" s="102">
        <v>2</v>
      </c>
      <c r="I88" s="103">
        <v>5</v>
      </c>
      <c r="J88" s="103">
        <v>5</v>
      </c>
      <c r="K88" s="104">
        <v>3</v>
      </c>
      <c r="L88" s="105">
        <v>5</v>
      </c>
      <c r="M88" s="103">
        <v>5</v>
      </c>
      <c r="N88" s="103">
        <v>10</v>
      </c>
      <c r="O88" s="106">
        <v>5</v>
      </c>
      <c r="P88" s="64">
        <f>IFERROR((L88/H88),"100%")</f>
        <v>2.5</v>
      </c>
      <c r="Q88" s="34">
        <f t="shared" si="32"/>
        <v>1</v>
      </c>
      <c r="R88" s="34">
        <f>IFERROR((N88/J88),"100%")</f>
        <v>2</v>
      </c>
      <c r="S88" s="37">
        <f t="shared" si="44"/>
        <v>1.6666666666666667</v>
      </c>
      <c r="T88" s="71">
        <f t="shared" si="35"/>
        <v>1.4285714285714286</v>
      </c>
      <c r="U88" s="84">
        <f t="shared" si="42"/>
        <v>1.6666666666666667</v>
      </c>
      <c r="V88" s="72">
        <f t="shared" si="45"/>
        <v>1.6666666666666667</v>
      </c>
      <c r="W88" s="185" t="s">
        <v>326</v>
      </c>
    </row>
    <row r="89" spans="2:23" ht="257.25" customHeight="1" thickBot="1">
      <c r="B89" s="8" t="s">
        <v>40</v>
      </c>
      <c r="C89" s="9" t="s">
        <v>327</v>
      </c>
      <c r="D89" s="10" t="s">
        <v>328</v>
      </c>
      <c r="E89" s="11" t="s">
        <v>37</v>
      </c>
      <c r="F89" s="12" t="s">
        <v>329</v>
      </c>
      <c r="G89" s="135">
        <v>8</v>
      </c>
      <c r="H89" s="79"/>
      <c r="I89" s="38">
        <v>2</v>
      </c>
      <c r="J89" s="38">
        <v>3</v>
      </c>
      <c r="K89" s="46">
        <v>3</v>
      </c>
      <c r="L89" s="45">
        <v>2</v>
      </c>
      <c r="M89" s="38">
        <v>5</v>
      </c>
      <c r="N89" s="38">
        <v>3</v>
      </c>
      <c r="O89" s="39">
        <v>4</v>
      </c>
      <c r="P89" s="64" t="str">
        <f>IFERROR((L89/H89),"100%")</f>
        <v>100%</v>
      </c>
      <c r="Q89" s="34">
        <f t="shared" si="32"/>
        <v>2.5</v>
      </c>
      <c r="R89" s="34">
        <f>IFERROR((N89/J89),"100%")</f>
        <v>1</v>
      </c>
      <c r="S89" s="37">
        <f>IFERROR((O89/K89),"100%")</f>
        <v>1.3333333333333333</v>
      </c>
      <c r="T89" s="71">
        <f t="shared" si="35"/>
        <v>3.5</v>
      </c>
      <c r="U89" s="84">
        <f t="shared" si="42"/>
        <v>2</v>
      </c>
      <c r="V89" s="72">
        <f>IFERROR(((L89+M89+N89+O89)/(H89+I89+J89+K89)),"100%")</f>
        <v>1.75</v>
      </c>
      <c r="W89" s="183" t="s">
        <v>330</v>
      </c>
    </row>
    <row r="90" spans="2:23" ht="32.25" customHeight="1">
      <c r="C90" s="257"/>
      <c r="D90" s="257"/>
      <c r="E90" s="257"/>
      <c r="F90" s="257"/>
      <c r="G90" s="75"/>
      <c r="P90" s="69">
        <f t="shared" ref="P90:V90" si="46">AVERAGE(P17:P89)</f>
        <v>1.3820860036664055</v>
      </c>
      <c r="Q90" s="69">
        <f t="shared" si="46"/>
        <v>1.5530498767318845</v>
      </c>
      <c r="R90" s="69">
        <f t="shared" si="46"/>
        <v>1.4624288120568538</v>
      </c>
      <c r="S90" s="69">
        <f t="shared" si="46"/>
        <v>1.6627786226758836</v>
      </c>
      <c r="T90" s="69">
        <f t="shared" si="46"/>
        <v>1.5129185188180339</v>
      </c>
      <c r="U90" s="69">
        <f t="shared" si="46"/>
        <v>1.4653283157211594</v>
      </c>
      <c r="V90" s="69">
        <f t="shared" si="46"/>
        <v>1.4690236414049158</v>
      </c>
    </row>
    <row r="91" spans="2:23" ht="69" customHeight="1"/>
    <row r="92" spans="2:23">
      <c r="F92" s="36"/>
      <c r="G92" s="36"/>
    </row>
    <row r="93" spans="2:23" ht="47.25" customHeight="1">
      <c r="C93" s="253" t="s">
        <v>331</v>
      </c>
      <c r="D93" s="254"/>
      <c r="E93" s="254"/>
      <c r="F93" s="26"/>
      <c r="G93" s="76"/>
      <c r="L93" s="255" t="s">
        <v>332</v>
      </c>
      <c r="M93" s="256"/>
      <c r="N93" s="256"/>
      <c r="O93" s="256"/>
      <c r="P93" s="256"/>
      <c r="Q93" s="256"/>
      <c r="U93" s="253" t="s">
        <v>333</v>
      </c>
      <c r="V93" s="254"/>
      <c r="W93" s="254"/>
    </row>
    <row r="95" spans="2:23" ht="15" hidden="1" thickBot="1"/>
    <row r="96" spans="2:23" ht="15" hidden="1" thickBot="1">
      <c r="E96" s="241" t="s">
        <v>334</v>
      </c>
      <c r="F96" s="242"/>
      <c r="G96" s="242"/>
      <c r="H96" s="242"/>
      <c r="I96" s="242"/>
      <c r="J96" s="242"/>
      <c r="K96" s="242"/>
      <c r="L96" s="242"/>
      <c r="M96" s="242"/>
      <c r="N96" s="242"/>
      <c r="O96" s="242"/>
      <c r="P96" s="242"/>
      <c r="Q96" s="242"/>
      <c r="R96" s="242"/>
      <c r="S96" s="242"/>
      <c r="T96" s="242"/>
      <c r="U96" s="242"/>
      <c r="V96" s="242"/>
      <c r="W96" s="243"/>
    </row>
    <row r="97" spans="5:23" ht="15" hidden="1" thickBot="1">
      <c r="E97" s="244" t="s">
        <v>335</v>
      </c>
      <c r="F97" s="244" t="s">
        <v>336</v>
      </c>
      <c r="G97" s="235" t="s">
        <v>337</v>
      </c>
      <c r="H97" s="236"/>
      <c r="I97" s="236"/>
      <c r="J97" s="237"/>
      <c r="K97" s="235" t="s">
        <v>338</v>
      </c>
      <c r="L97" s="236"/>
      <c r="M97" s="236"/>
      <c r="N97" s="237"/>
      <c r="O97" s="238" t="s">
        <v>339</v>
      </c>
      <c r="P97" s="239"/>
      <c r="Q97" s="239"/>
      <c r="R97" s="240"/>
      <c r="S97" s="238" t="s">
        <v>340</v>
      </c>
      <c r="T97" s="239"/>
      <c r="U97" s="239"/>
      <c r="V97" s="240"/>
      <c r="W97" s="246" t="s">
        <v>341</v>
      </c>
    </row>
    <row r="98" spans="5:23" ht="28.15" hidden="1" thickBot="1">
      <c r="E98" s="245"/>
      <c r="F98" s="245"/>
      <c r="G98" s="13" t="s">
        <v>342</v>
      </c>
      <c r="H98" s="14" t="s">
        <v>343</v>
      </c>
      <c r="I98" s="15" t="s">
        <v>344</v>
      </c>
      <c r="J98" s="16" t="s">
        <v>345</v>
      </c>
      <c r="K98" s="13" t="s">
        <v>342</v>
      </c>
      <c r="L98" s="14" t="s">
        <v>343</v>
      </c>
      <c r="M98" s="15" t="s">
        <v>344</v>
      </c>
      <c r="N98" s="16" t="s">
        <v>345</v>
      </c>
      <c r="O98" s="13" t="s">
        <v>18</v>
      </c>
      <c r="P98" s="17" t="s">
        <v>19</v>
      </c>
      <c r="Q98" s="18" t="s">
        <v>20</v>
      </c>
      <c r="R98" s="19" t="s">
        <v>21</v>
      </c>
      <c r="S98" s="20" t="s">
        <v>18</v>
      </c>
      <c r="T98" s="21" t="s">
        <v>19</v>
      </c>
      <c r="U98" s="18" t="s">
        <v>20</v>
      </c>
      <c r="V98" s="21" t="s">
        <v>21</v>
      </c>
      <c r="W98" s="247"/>
    </row>
    <row r="99" spans="5:23" ht="15" hidden="1" thickBot="1">
      <c r="E99" s="225"/>
      <c r="F99" s="226"/>
      <c r="G99" s="65"/>
      <c r="H99" s="66"/>
      <c r="I99" s="66"/>
      <c r="J99" s="67"/>
      <c r="K99" s="65"/>
      <c r="L99" s="66"/>
      <c r="M99" s="66"/>
      <c r="N99" s="68"/>
      <c r="O99" s="64" t="str">
        <f>IFERROR((K99/G99),"100%")</f>
        <v>100%</v>
      </c>
      <c r="P99" s="34" t="str">
        <f>IFERROR((L99/H99),"100%")</f>
        <v>100%</v>
      </c>
      <c r="Q99" s="34" t="str">
        <f>IFERROR((M99/I99),"100%")</f>
        <v>100%</v>
      </c>
      <c r="R99" s="37" t="str">
        <f>IFERROR((N99/J99),"100%")</f>
        <v>100%</v>
      </c>
      <c r="S99" s="64" t="str">
        <f>IFERROR(((K99)/(G99)),"100%")</f>
        <v>100%</v>
      </c>
      <c r="T99" s="64" t="str">
        <f>IFERROR(((L99+M99)/(H99+I99)),"100%")</f>
        <v>100%</v>
      </c>
      <c r="U99" s="34" t="str">
        <f>IFERROR(((L99+M99+N99)/(H99+I99+J99)),"100%")</f>
        <v>100%</v>
      </c>
      <c r="V99" s="37" t="str">
        <f>IFERROR(((L99+M99+N99+O99)/(H99+I99+J99+K99)),"100%")</f>
        <v>100%</v>
      </c>
      <c r="W99" s="74"/>
    </row>
    <row r="100" spans="5:23" ht="62.25" hidden="1" customHeight="1">
      <c r="E100" s="27" t="s">
        <v>346</v>
      </c>
      <c r="F100" s="22">
        <v>6500000</v>
      </c>
      <c r="G100" s="49">
        <v>1500800</v>
      </c>
      <c r="H100" s="50">
        <v>1683700</v>
      </c>
      <c r="I100" s="50">
        <v>1736200</v>
      </c>
      <c r="J100" s="51">
        <v>1579300</v>
      </c>
      <c r="K100" s="49"/>
      <c r="L100" s="52"/>
      <c r="M100" s="52"/>
      <c r="N100" s="53"/>
      <c r="O100" s="57"/>
      <c r="P100" s="57"/>
      <c r="Q100" s="57"/>
      <c r="R100" s="57"/>
      <c r="S100" s="57"/>
      <c r="T100" s="57"/>
      <c r="U100" s="57"/>
      <c r="V100" s="57"/>
      <c r="W100" s="31" t="s">
        <v>347</v>
      </c>
    </row>
    <row r="101" spans="5:23" ht="72" hidden="1">
      <c r="E101" s="28" t="s">
        <v>348</v>
      </c>
      <c r="F101" s="23">
        <v>5700000</v>
      </c>
      <c r="G101" s="54">
        <v>899000</v>
      </c>
      <c r="H101" s="55"/>
      <c r="I101" s="55">
        <v>1677000</v>
      </c>
      <c r="J101" s="56">
        <v>1739000</v>
      </c>
      <c r="K101" s="54">
        <v>1385000</v>
      </c>
      <c r="L101" s="57"/>
      <c r="M101" s="57"/>
      <c r="N101" s="58"/>
      <c r="O101" s="64">
        <f>IFERROR(K101/G101,"100"%)</f>
        <v>1.5406006674082313</v>
      </c>
      <c r="P101" s="57"/>
      <c r="Q101" s="57"/>
      <c r="R101" s="57"/>
      <c r="S101" s="40">
        <f t="shared" ref="S101:S107" si="47">IFERROR(K101/F101,"100%")</f>
        <v>0.24298245614035088</v>
      </c>
      <c r="T101" s="57"/>
      <c r="U101" s="57"/>
      <c r="V101" s="57"/>
      <c r="W101" s="144" t="s">
        <v>349</v>
      </c>
    </row>
    <row r="102" spans="5:23" ht="57.6" hidden="1">
      <c r="E102" s="28" t="s">
        <v>350</v>
      </c>
      <c r="F102" s="23">
        <v>150000</v>
      </c>
      <c r="G102" s="54">
        <v>100000</v>
      </c>
      <c r="H102" s="55">
        <v>50000</v>
      </c>
      <c r="I102" s="55"/>
      <c r="J102" s="56"/>
      <c r="K102" s="57"/>
      <c r="L102" s="57"/>
      <c r="M102" s="57"/>
      <c r="N102" s="57"/>
      <c r="O102" s="57"/>
      <c r="P102" s="114"/>
      <c r="Q102" s="114"/>
      <c r="R102" s="114"/>
      <c r="S102" s="57"/>
      <c r="T102" s="57"/>
      <c r="U102" s="57"/>
      <c r="V102" s="57"/>
      <c r="W102" s="145" t="s">
        <v>351</v>
      </c>
    </row>
    <row r="103" spans="5:23" ht="72.75" hidden="1" customHeight="1">
      <c r="E103" s="109" t="s">
        <v>352</v>
      </c>
      <c r="F103" s="110">
        <v>120500000</v>
      </c>
      <c r="G103" s="111">
        <v>29720000</v>
      </c>
      <c r="H103" s="112">
        <v>31340000</v>
      </c>
      <c r="I103" s="112">
        <v>29720000</v>
      </c>
      <c r="J103" s="113">
        <v>29720000</v>
      </c>
      <c r="K103" s="111">
        <v>29595000</v>
      </c>
      <c r="L103" s="57"/>
      <c r="M103" s="57"/>
      <c r="N103" s="57"/>
      <c r="O103" s="64">
        <f t="shared" ref="O103" si="48">IFERROR((K103/G103),"100%")</f>
        <v>0.99579407806191123</v>
      </c>
      <c r="P103" s="114"/>
      <c r="Q103" s="114"/>
      <c r="R103" s="114"/>
      <c r="S103" s="40">
        <f t="shared" si="47"/>
        <v>0.24560165975103734</v>
      </c>
      <c r="T103" s="57"/>
      <c r="U103" s="57"/>
      <c r="V103" s="57"/>
      <c r="W103" s="145" t="s">
        <v>353</v>
      </c>
    </row>
    <row r="104" spans="5:23" ht="54" hidden="1" customHeight="1">
      <c r="E104" s="109" t="s">
        <v>354</v>
      </c>
      <c r="F104" s="110"/>
      <c r="G104" s="111"/>
      <c r="H104" s="112"/>
      <c r="I104" s="112"/>
      <c r="J104" s="113"/>
      <c r="K104" s="111"/>
      <c r="L104" s="57"/>
      <c r="M104" s="57"/>
      <c r="N104" s="57"/>
      <c r="O104" s="114"/>
      <c r="P104" s="114"/>
      <c r="Q104" s="114"/>
      <c r="R104" s="114"/>
      <c r="S104" s="57"/>
      <c r="T104" s="57"/>
      <c r="U104" s="57"/>
      <c r="V104" s="57"/>
      <c r="W104" s="145"/>
    </row>
    <row r="105" spans="5:23" ht="57.6" hidden="1">
      <c r="E105" s="109" t="s">
        <v>355</v>
      </c>
      <c r="F105" s="110">
        <v>100000</v>
      </c>
      <c r="G105" s="111">
        <v>32247</v>
      </c>
      <c r="H105" s="112">
        <v>21112</v>
      </c>
      <c r="I105" s="112">
        <v>25087</v>
      </c>
      <c r="J105" s="113">
        <v>21554</v>
      </c>
      <c r="K105" s="111"/>
      <c r="L105" s="57"/>
      <c r="M105" s="57"/>
      <c r="N105" s="57"/>
      <c r="O105" s="114"/>
      <c r="P105" s="114"/>
      <c r="Q105" s="114"/>
      <c r="R105" s="114"/>
      <c r="S105" s="57"/>
      <c r="T105" s="57"/>
      <c r="U105" s="57"/>
      <c r="V105" s="57"/>
      <c r="W105" s="145" t="s">
        <v>356</v>
      </c>
    </row>
    <row r="106" spans="5:23" ht="28.9" hidden="1">
      <c r="E106" s="109" t="s">
        <v>357</v>
      </c>
      <c r="F106" s="110">
        <v>1400000</v>
      </c>
      <c r="G106" s="111">
        <v>389800</v>
      </c>
      <c r="H106" s="112">
        <v>327600</v>
      </c>
      <c r="I106" s="112">
        <v>393400</v>
      </c>
      <c r="J106" s="113">
        <v>289200</v>
      </c>
      <c r="K106" s="111">
        <v>482195.20000000001</v>
      </c>
      <c r="L106" s="57"/>
      <c r="M106" s="57"/>
      <c r="N106" s="57"/>
      <c r="O106" s="64">
        <f t="shared" ref="O106" si="49">IFERROR(K106/G106,"100"%)</f>
        <v>1.2370323242688559</v>
      </c>
      <c r="P106" s="114"/>
      <c r="Q106" s="114"/>
      <c r="R106" s="114"/>
      <c r="S106" s="40">
        <f t="shared" si="47"/>
        <v>0.34442514285714287</v>
      </c>
      <c r="T106" s="57"/>
      <c r="U106" s="57"/>
      <c r="V106" s="57"/>
      <c r="W106" s="145" t="s">
        <v>358</v>
      </c>
    </row>
    <row r="107" spans="5:23" ht="43.15" hidden="1">
      <c r="E107" s="109" t="s">
        <v>359</v>
      </c>
      <c r="F107" s="110">
        <v>1600000</v>
      </c>
      <c r="G107" s="111">
        <v>314500</v>
      </c>
      <c r="H107" s="112">
        <v>561500</v>
      </c>
      <c r="I107" s="112">
        <v>360500</v>
      </c>
      <c r="J107" s="113">
        <v>363500</v>
      </c>
      <c r="K107" s="111">
        <v>229298.71</v>
      </c>
      <c r="L107" s="57"/>
      <c r="M107" s="114"/>
      <c r="N107" s="115"/>
      <c r="O107" s="64">
        <f>IFERROR((K107/G107),"100%")</f>
        <v>0.72908969793322731</v>
      </c>
      <c r="P107" s="114"/>
      <c r="Q107" s="114"/>
      <c r="R107" s="114"/>
      <c r="S107" s="40">
        <f t="shared" si="47"/>
        <v>0.14331169375</v>
      </c>
      <c r="T107" s="114"/>
      <c r="U107" s="114"/>
      <c r="V107" s="114"/>
      <c r="W107" s="145" t="s">
        <v>360</v>
      </c>
    </row>
    <row r="108" spans="5:23" ht="72.75" hidden="1" customHeight="1" thickBot="1">
      <c r="E108" s="109" t="s">
        <v>361</v>
      </c>
      <c r="F108" s="110">
        <v>250000</v>
      </c>
      <c r="G108" s="111">
        <v>138658</v>
      </c>
      <c r="H108" s="112">
        <v>46114</v>
      </c>
      <c r="I108" s="112">
        <v>30614</v>
      </c>
      <c r="J108" s="113">
        <v>34614</v>
      </c>
      <c r="K108" s="111"/>
      <c r="L108" s="57"/>
      <c r="M108" s="114"/>
      <c r="N108" s="115"/>
      <c r="O108" s="114"/>
      <c r="P108" s="114"/>
      <c r="Q108" s="114"/>
      <c r="R108" s="114"/>
      <c r="S108" s="57"/>
      <c r="T108" s="57"/>
      <c r="U108" s="57"/>
      <c r="V108" s="57"/>
      <c r="W108" s="145" t="s">
        <v>347</v>
      </c>
    </row>
    <row r="109" spans="5:23" ht="57.75" hidden="1" customHeight="1">
      <c r="E109" s="109" t="s">
        <v>362</v>
      </c>
      <c r="F109" s="110">
        <v>700000</v>
      </c>
      <c r="G109" s="111">
        <v>225370</v>
      </c>
      <c r="H109" s="112">
        <v>166730</v>
      </c>
      <c r="I109" s="112">
        <v>173670</v>
      </c>
      <c r="J109" s="113">
        <v>134230</v>
      </c>
      <c r="K109" s="111"/>
      <c r="L109" s="57"/>
      <c r="M109" s="114"/>
      <c r="N109" s="115"/>
      <c r="O109" s="114"/>
      <c r="P109" s="114"/>
      <c r="Q109" s="114"/>
      <c r="R109" s="114"/>
      <c r="S109" s="57"/>
      <c r="T109" s="57"/>
      <c r="U109" s="57"/>
      <c r="V109" s="57"/>
      <c r="W109" s="31" t="s">
        <v>347</v>
      </c>
    </row>
    <row r="110" spans="5:23" ht="87.75" hidden="1" customHeight="1">
      <c r="E110" s="109" t="s">
        <v>363</v>
      </c>
      <c r="F110" s="110">
        <v>13226826.07</v>
      </c>
      <c r="G110" s="111">
        <v>2840360.07</v>
      </c>
      <c r="H110" s="112">
        <v>3139697</v>
      </c>
      <c r="I110" s="112">
        <v>3293565</v>
      </c>
      <c r="J110" s="113">
        <v>3953204</v>
      </c>
      <c r="K110" s="111"/>
      <c r="L110" s="57"/>
      <c r="M110" s="114"/>
      <c r="N110" s="115"/>
      <c r="O110" s="114"/>
      <c r="P110" s="114"/>
      <c r="Q110" s="114"/>
      <c r="R110" s="114"/>
      <c r="S110" s="57"/>
      <c r="T110" s="57"/>
      <c r="U110" s="57"/>
      <c r="V110" s="57"/>
      <c r="W110" s="181" t="s">
        <v>364</v>
      </c>
    </row>
    <row r="111" spans="5:23" ht="96" hidden="1" customHeight="1" thickBot="1">
      <c r="E111" s="29" t="s">
        <v>365</v>
      </c>
      <c r="F111" s="30">
        <v>250000</v>
      </c>
      <c r="G111" s="59">
        <v>27000</v>
      </c>
      <c r="H111" s="60">
        <v>66000</v>
      </c>
      <c r="I111" s="60">
        <v>90000</v>
      </c>
      <c r="J111" s="61">
        <v>67000</v>
      </c>
      <c r="K111" s="59">
        <v>14906.96</v>
      </c>
      <c r="L111" s="62"/>
      <c r="M111" s="62"/>
      <c r="N111" s="63"/>
      <c r="O111" s="147">
        <f t="shared" ref="O111" si="50">IFERROR((K111/G111),"100%")</f>
        <v>0.55210962962962962</v>
      </c>
      <c r="P111" s="62"/>
      <c r="Q111" s="62"/>
      <c r="R111" s="62"/>
      <c r="S111" s="148">
        <f t="shared" ref="S111" si="51">IFERROR(K111/F111,"100%")</f>
        <v>5.9627839999999994E-2</v>
      </c>
      <c r="T111" s="62"/>
      <c r="U111" s="62"/>
      <c r="V111" s="62"/>
      <c r="W111" s="182" t="s">
        <v>366</v>
      </c>
    </row>
    <row r="112" spans="5:23" hidden="1"/>
    <row r="113" hidden="1"/>
  </sheetData>
  <mergeCells count="33">
    <mergeCell ref="P11:S11"/>
    <mergeCell ref="T11:V11"/>
    <mergeCell ref="B11:B12"/>
    <mergeCell ref="C11:C12"/>
    <mergeCell ref="D11:F11"/>
    <mergeCell ref="G11:K11"/>
    <mergeCell ref="C93:E93"/>
    <mergeCell ref="L93:Q93"/>
    <mergeCell ref="U93:W93"/>
    <mergeCell ref="C90:F90"/>
    <mergeCell ref="B14:F14"/>
    <mergeCell ref="B34:B36"/>
    <mergeCell ref="C34:C36"/>
    <mergeCell ref="B39:B40"/>
    <mergeCell ref="C64:C65"/>
    <mergeCell ref="B64:B65"/>
    <mergeCell ref="C40:C41"/>
    <mergeCell ref="E99:F99"/>
    <mergeCell ref="E2:S2"/>
    <mergeCell ref="E3:S3"/>
    <mergeCell ref="E4:S4"/>
    <mergeCell ref="L11:O11"/>
    <mergeCell ref="E5:S5"/>
    <mergeCell ref="K97:N97"/>
    <mergeCell ref="O97:R97"/>
    <mergeCell ref="S97:V97"/>
    <mergeCell ref="E96:W96"/>
    <mergeCell ref="E97:E98"/>
    <mergeCell ref="W97:W98"/>
    <mergeCell ref="F97:F98"/>
    <mergeCell ref="G97:J97"/>
    <mergeCell ref="G10:V10"/>
    <mergeCell ref="W11:W12"/>
  </mergeCells>
  <conditionalFormatting sqref="H13:K89 G99:J111">
    <cfRule type="containsBlanks" dxfId="95" priority="139">
      <formula>LEN(TRIM(G13))=0</formula>
    </cfRule>
  </conditionalFormatting>
  <conditionalFormatting sqref="K107">
    <cfRule type="containsBlanks" dxfId="94" priority="140">
      <formula>LEN(TRIM(K107))=0</formula>
    </cfRule>
  </conditionalFormatting>
  <conditionalFormatting sqref="K99:N105">
    <cfRule type="containsBlanks" dxfId="93" priority="220">
      <formula>LEN(TRIM(K99))=0</formula>
    </cfRule>
  </conditionalFormatting>
  <conditionalFormatting sqref="K108:N111">
    <cfRule type="containsBlanks" dxfId="92" priority="445">
      <formula>LEN(TRIM(K108))=0</formula>
    </cfRule>
  </conditionalFormatting>
  <conditionalFormatting sqref="L106:N107">
    <cfRule type="containsBlanks" dxfId="91" priority="122">
      <formula>LEN(TRIM(L106))=0</formula>
    </cfRule>
  </conditionalFormatting>
  <conditionalFormatting sqref="L14:O89">
    <cfRule type="containsBlanks" dxfId="90" priority="62">
      <formula>LEN(TRIM(L14))=0</formula>
    </cfRule>
  </conditionalFormatting>
  <conditionalFormatting sqref="L13:V13 U14:U89 V15 V34:V48">
    <cfRule type="containsText" dxfId="89" priority="77" operator="containsText" text="NO DISPONIBLE">
      <formula>NOT(ISERROR(SEARCH("NO DISPONIBLE",L13)))</formula>
    </cfRule>
  </conditionalFormatting>
  <conditionalFormatting sqref="O100">
    <cfRule type="containsBlanks" dxfId="88" priority="94">
      <formula>LEN(TRIM(O100))=0</formula>
    </cfRule>
  </conditionalFormatting>
  <conditionalFormatting sqref="O102">
    <cfRule type="containsBlanks" dxfId="87" priority="93">
      <formula>LEN(TRIM(O102))=0</formula>
    </cfRule>
  </conditionalFormatting>
  <conditionalFormatting sqref="O104:O105">
    <cfRule type="containsBlanks" dxfId="86" priority="95">
      <formula>LEN(TRIM(O104))=0</formula>
    </cfRule>
  </conditionalFormatting>
  <conditionalFormatting sqref="O108:O110">
    <cfRule type="containsBlanks" dxfId="85" priority="92">
      <formula>LEN(TRIM(O108))=0</formula>
    </cfRule>
  </conditionalFormatting>
  <conditionalFormatting sqref="O99:V99 P14:P89">
    <cfRule type="cellIs" dxfId="84" priority="302" stopIfTrue="1" operator="equal">
      <formula>"100%"</formula>
    </cfRule>
  </conditionalFormatting>
  <conditionalFormatting sqref="P14:P15 K106">
    <cfRule type="containsBlanks" dxfId="83" priority="180">
      <formula>LEN(TRIM(K14))=0</formula>
    </cfRule>
  </conditionalFormatting>
  <conditionalFormatting sqref="P14:P89 O99:V99">
    <cfRule type="containsBlanks" dxfId="82" priority="307" stopIfTrue="1">
      <formula>LEN(TRIM(O14))=0</formula>
    </cfRule>
    <cfRule type="cellIs" dxfId="81" priority="304" stopIfTrue="1" operator="between">
      <formula>0.5</formula>
      <formula>0.7</formula>
    </cfRule>
    <cfRule type="cellIs" dxfId="80" priority="303" stopIfTrue="1" operator="lessThan">
      <formula>0.5</formula>
    </cfRule>
    <cfRule type="cellIs" dxfId="79" priority="306" stopIfTrue="1" operator="greaterThanOrEqual">
      <formula>1.2</formula>
    </cfRule>
    <cfRule type="cellIs" dxfId="78" priority="305" stopIfTrue="1" operator="between">
      <formula>0.7</formula>
      <formula>1.2</formula>
    </cfRule>
  </conditionalFormatting>
  <conditionalFormatting sqref="P100:R111">
    <cfRule type="containsBlanks" dxfId="77" priority="121">
      <formula>LEN(TRIM(P100))=0</formula>
    </cfRule>
  </conditionalFormatting>
  <conditionalFormatting sqref="P13:V13 U14:U89 V15 V34:V48">
    <cfRule type="cellIs" dxfId="76" priority="80" stopIfTrue="1" operator="lessThanOrEqual">
      <formula>0.5</formula>
    </cfRule>
    <cfRule type="cellIs" dxfId="75" priority="79" operator="between">
      <formula>0.5</formula>
      <formula>0.7</formula>
    </cfRule>
    <cfRule type="cellIs" dxfId="74" priority="78" stopIfTrue="1" operator="greaterThanOrEqual">
      <formula>0.7</formula>
    </cfRule>
  </conditionalFormatting>
  <conditionalFormatting sqref="Q15:R89 S15 S34:S48">
    <cfRule type="cellIs" dxfId="73" priority="67" stopIfTrue="1" operator="between">
      <formula>0.5</formula>
      <formula>0.7</formula>
    </cfRule>
    <cfRule type="cellIs" dxfId="72" priority="68" stopIfTrue="1" operator="between">
      <formula>0.7</formula>
      <formula>1.2</formula>
    </cfRule>
    <cfRule type="cellIs" dxfId="71" priority="69" stopIfTrue="1" operator="greaterThanOrEqual">
      <formula>1.2</formula>
    </cfRule>
    <cfRule type="containsBlanks" dxfId="70" priority="70" stopIfTrue="1">
      <formula>LEN(TRIM(Q15))=0</formula>
    </cfRule>
    <cfRule type="cellIs" dxfId="69" priority="66" stopIfTrue="1" operator="lessThan">
      <formula>0.5</formula>
    </cfRule>
    <cfRule type="cellIs" dxfId="68" priority="65" stopIfTrue="1" operator="equal">
      <formula>"100%"</formula>
    </cfRule>
  </conditionalFormatting>
  <conditionalFormatting sqref="Q14:S14 O101 O103 O106:O107 O111">
    <cfRule type="cellIs" dxfId="67" priority="141" stopIfTrue="1" operator="equal">
      <formula>"100%"</formula>
    </cfRule>
    <cfRule type="cellIs" dxfId="66" priority="142" stopIfTrue="1" operator="lessThan">
      <formula>0.5</formula>
    </cfRule>
    <cfRule type="cellIs" dxfId="65" priority="143" stopIfTrue="1" operator="between">
      <formula>0.5</formula>
      <formula>0.7</formula>
    </cfRule>
    <cfRule type="cellIs" dxfId="64" priority="145" stopIfTrue="1" operator="greaterThanOrEqual">
      <formula>1.2</formula>
    </cfRule>
    <cfRule type="containsBlanks" dxfId="63" priority="146" stopIfTrue="1">
      <formula>LEN(TRIM(O14))=0</formula>
    </cfRule>
    <cfRule type="cellIs" dxfId="62" priority="144" stopIfTrue="1" operator="between">
      <formula>0.7</formula>
      <formula>1.2</formula>
    </cfRule>
  </conditionalFormatting>
  <conditionalFormatting sqref="S16:S19">
    <cfRule type="cellIs" dxfId="61" priority="2" stopIfTrue="1" operator="lessThan">
      <formula>0.5</formula>
    </cfRule>
    <cfRule type="cellIs" dxfId="60" priority="3" stopIfTrue="1" operator="between">
      <formula>0.5</formula>
      <formula>0.7</formula>
    </cfRule>
    <cfRule type="cellIs" dxfId="59" priority="4" stopIfTrue="1" operator="between">
      <formula>0.7</formula>
      <formula>1.2</formula>
    </cfRule>
    <cfRule type="cellIs" dxfId="58" priority="5" stopIfTrue="1" operator="greaterThanOrEqual">
      <formula>1.2</formula>
    </cfRule>
    <cfRule type="cellIs" dxfId="57" priority="1" stopIfTrue="1" operator="equal">
      <formula>"100%"</formula>
    </cfRule>
    <cfRule type="containsBlanks" dxfId="56" priority="6" stopIfTrue="1">
      <formula>LEN(TRIM(S16))=0</formula>
    </cfRule>
  </conditionalFormatting>
  <conditionalFormatting sqref="S21:S22">
    <cfRule type="cellIs" dxfId="55" priority="45" stopIfTrue="1" operator="lessThan">
      <formula>0.5</formula>
    </cfRule>
    <cfRule type="cellIs" dxfId="54" priority="46" stopIfTrue="1" operator="between">
      <formula>0.5</formula>
      <formula>0.7</formula>
    </cfRule>
    <cfRule type="cellIs" dxfId="53" priority="47" stopIfTrue="1" operator="between">
      <formula>0.7</formula>
      <formula>1.2</formula>
    </cfRule>
    <cfRule type="cellIs" dxfId="52" priority="48" stopIfTrue="1" operator="greaterThanOrEqual">
      <formula>1.2</formula>
    </cfRule>
    <cfRule type="containsBlanks" dxfId="51" priority="49" stopIfTrue="1">
      <formula>LEN(TRIM(S21))=0</formula>
    </cfRule>
    <cfRule type="cellIs" dxfId="50" priority="44" stopIfTrue="1" operator="equal">
      <formula>"100%"</formula>
    </cfRule>
  </conditionalFormatting>
  <conditionalFormatting sqref="S24:S25 S27:S33">
    <cfRule type="cellIs" dxfId="49" priority="17" stopIfTrue="1" operator="between">
      <formula>0.7</formula>
      <formula>1.2</formula>
    </cfRule>
    <cfRule type="cellIs" dxfId="48" priority="16" stopIfTrue="1" operator="between">
      <formula>0.5</formula>
      <formula>0.7</formula>
    </cfRule>
    <cfRule type="containsBlanks" dxfId="47" priority="19" stopIfTrue="1">
      <formula>LEN(TRIM(S24))=0</formula>
    </cfRule>
    <cfRule type="cellIs" dxfId="46" priority="18" stopIfTrue="1" operator="greaterThanOrEqual">
      <formula>1.2</formula>
    </cfRule>
    <cfRule type="cellIs" dxfId="45" priority="15" stopIfTrue="1" operator="lessThan">
      <formula>0.5</formula>
    </cfRule>
    <cfRule type="cellIs" dxfId="44" priority="14" stopIfTrue="1" operator="equal">
      <formula>"100%"</formula>
    </cfRule>
  </conditionalFormatting>
  <conditionalFormatting sqref="S26">
    <cfRule type="containsBlanks" dxfId="43" priority="13">
      <formula>LEN(TRIM(S26))=0</formula>
    </cfRule>
  </conditionalFormatting>
  <conditionalFormatting sqref="S49:S56">
    <cfRule type="cellIs" dxfId="42" priority="35" stopIfTrue="1" operator="between">
      <formula>0.7</formula>
      <formula>1.2</formula>
    </cfRule>
    <cfRule type="cellIs" dxfId="41" priority="34" stopIfTrue="1" operator="between">
      <formula>0.5</formula>
      <formula>0.7</formula>
    </cfRule>
    <cfRule type="containsBlanks" dxfId="40" priority="37" stopIfTrue="1">
      <formula>LEN(TRIM(S49))=0</formula>
    </cfRule>
    <cfRule type="cellIs" dxfId="39" priority="36" stopIfTrue="1" operator="greaterThanOrEqual">
      <formula>1.2</formula>
    </cfRule>
    <cfRule type="cellIs" dxfId="38" priority="33" stopIfTrue="1" operator="lessThan">
      <formula>0.5</formula>
    </cfRule>
    <cfRule type="cellIs" dxfId="37" priority="32" stopIfTrue="1" operator="equal">
      <formula>"100%"</formula>
    </cfRule>
  </conditionalFormatting>
  <conditionalFormatting sqref="S58:S69">
    <cfRule type="containsBlanks" dxfId="36" priority="31" stopIfTrue="1">
      <formula>LEN(TRIM(S58))=0</formula>
    </cfRule>
    <cfRule type="cellIs" dxfId="35" priority="30" stopIfTrue="1" operator="greaterThanOrEqual">
      <formula>1.2</formula>
    </cfRule>
    <cfRule type="cellIs" dxfId="34" priority="29" stopIfTrue="1" operator="between">
      <formula>0.7</formula>
      <formula>1.2</formula>
    </cfRule>
    <cfRule type="cellIs" dxfId="33" priority="28" stopIfTrue="1" operator="between">
      <formula>0.5</formula>
      <formula>0.7</formula>
    </cfRule>
    <cfRule type="cellIs" dxfId="32" priority="27" stopIfTrue="1" operator="lessThan">
      <formula>0.5</formula>
    </cfRule>
    <cfRule type="cellIs" dxfId="31" priority="26" stopIfTrue="1" operator="equal">
      <formula>"100%"</formula>
    </cfRule>
  </conditionalFormatting>
  <conditionalFormatting sqref="S72:S89">
    <cfRule type="cellIs" dxfId="30" priority="7" stopIfTrue="1" operator="equal">
      <formula>"100%"</formula>
    </cfRule>
    <cfRule type="cellIs" dxfId="29" priority="8" stopIfTrue="1" operator="lessThan">
      <formula>0.5</formula>
    </cfRule>
    <cfRule type="cellIs" dxfId="28" priority="9" stopIfTrue="1" operator="between">
      <formula>0.5</formula>
      <formula>0.7</formula>
    </cfRule>
    <cfRule type="cellIs" dxfId="27" priority="10" stopIfTrue="1" operator="between">
      <formula>0.7</formula>
      <formula>1.2</formula>
    </cfRule>
    <cfRule type="containsBlanks" dxfId="26" priority="12" stopIfTrue="1">
      <formula>LEN(TRIM(S72))=0</formula>
    </cfRule>
    <cfRule type="cellIs" dxfId="25" priority="11" stopIfTrue="1" operator="greaterThanOrEqual">
      <formula>1.2</formula>
    </cfRule>
  </conditionalFormatting>
  <conditionalFormatting sqref="S100">
    <cfRule type="containsBlanks" dxfId="24" priority="91">
      <formula>LEN(TRIM(S100))=0</formula>
    </cfRule>
  </conditionalFormatting>
  <conditionalFormatting sqref="S101 S103">
    <cfRule type="cellIs" dxfId="23" priority="405" stopIfTrue="1" operator="equal">
      <formula>"100%"</formula>
    </cfRule>
    <cfRule type="cellIs" dxfId="22" priority="407" stopIfTrue="1" operator="between">
      <formula>0.5</formula>
      <formula>0.7</formula>
    </cfRule>
    <cfRule type="cellIs" dxfId="21" priority="408" stopIfTrue="1" operator="between">
      <formula>0.7</formula>
      <formula>1.2</formula>
    </cfRule>
    <cfRule type="cellIs" dxfId="20" priority="409" stopIfTrue="1" operator="greaterThanOrEqual">
      <formula>1.2</formula>
    </cfRule>
    <cfRule type="containsBlanks" dxfId="19" priority="410" stopIfTrue="1">
      <formula>LEN(TRIM(S101))=0</formula>
    </cfRule>
    <cfRule type="cellIs" dxfId="18" priority="406" stopIfTrue="1" operator="lessThan">
      <formula>0.5</formula>
    </cfRule>
  </conditionalFormatting>
  <conditionalFormatting sqref="S102">
    <cfRule type="containsBlanks" dxfId="17" priority="90">
      <formula>LEN(TRIM(S102))=0</formula>
    </cfRule>
  </conditionalFormatting>
  <conditionalFormatting sqref="S104:S105">
    <cfRule type="containsBlanks" dxfId="16" priority="96">
      <formula>LEN(TRIM(S104))=0</formula>
    </cfRule>
  </conditionalFormatting>
  <conditionalFormatting sqref="S106:S107 S111">
    <cfRule type="cellIs" dxfId="15" priority="150" stopIfTrue="1" operator="equal">
      <formula>"100%"</formula>
    </cfRule>
    <cfRule type="cellIs" dxfId="14" priority="151" stopIfTrue="1" operator="lessThan">
      <formula>0.5</formula>
    </cfRule>
    <cfRule type="cellIs" dxfId="13" priority="152" stopIfTrue="1" operator="between">
      <formula>0.5</formula>
      <formula>0.7</formula>
    </cfRule>
    <cfRule type="cellIs" dxfId="12" priority="153" stopIfTrue="1" operator="between">
      <formula>0.7</formula>
      <formula>1.2</formula>
    </cfRule>
    <cfRule type="cellIs" dxfId="11" priority="154" stopIfTrue="1" operator="greaterThanOrEqual">
      <formula>1.2</formula>
    </cfRule>
    <cfRule type="containsBlanks" dxfId="10" priority="155" stopIfTrue="1">
      <formula>LEN(TRIM(S106))=0</formula>
    </cfRule>
  </conditionalFormatting>
  <conditionalFormatting sqref="S108:S110">
    <cfRule type="containsBlanks" dxfId="9" priority="89">
      <formula>LEN(TRIM(S108))=0</formula>
    </cfRule>
  </conditionalFormatting>
  <conditionalFormatting sqref="S99:V99">
    <cfRule type="containsBlanks" dxfId="8" priority="301">
      <formula>LEN(TRIM(S99))=0</formula>
    </cfRule>
  </conditionalFormatting>
  <conditionalFormatting sqref="T14:T89 V14 V16:V33 V49:V89">
    <cfRule type="cellIs" dxfId="7" priority="100" stopIfTrue="1" operator="between">
      <formula>0.5</formula>
      <formula>0.7</formula>
    </cfRule>
    <cfRule type="cellIs" dxfId="6" priority="98" stopIfTrue="1" operator="equal">
      <formula>"100%"</formula>
    </cfRule>
    <cfRule type="containsBlanks" dxfId="5" priority="97">
      <formula>LEN(TRIM(T14))=0</formula>
    </cfRule>
    <cfRule type="cellIs" dxfId="4" priority="99" stopIfTrue="1" operator="lessThan">
      <formula>0.5</formula>
    </cfRule>
    <cfRule type="containsBlanks" dxfId="3" priority="103" stopIfTrue="1">
      <formula>LEN(TRIM(T14))=0</formula>
    </cfRule>
    <cfRule type="cellIs" dxfId="2" priority="102" stopIfTrue="1" operator="greaterThanOrEqual">
      <formula>1.2</formula>
    </cfRule>
    <cfRule type="cellIs" dxfId="1" priority="101" stopIfTrue="1" operator="between">
      <formula>0.7</formula>
      <formula>1.2</formula>
    </cfRule>
  </conditionalFormatting>
  <conditionalFormatting sqref="T100:V111">
    <cfRule type="containsBlanks" dxfId="0" priority="120">
      <formula>LEN(TRIM(T100))=0</formula>
    </cfRule>
  </conditionalFormatting>
  <pageMargins left="0.7" right="0.7" top="0.75" bottom="0.75" header="0.3" footer="0.3"/>
  <pageSetup paperSize="17"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defaultColWidth="11.42578125" defaultRowHeight="14.45"/>
  <cols>
    <col min="1" max="1" width="20.28515625" customWidth="1"/>
    <col min="2" max="2" width="34.7109375" customWidth="1"/>
  </cols>
  <sheetData>
    <row r="1" spans="1:2">
      <c r="A1" s="44" t="s">
        <v>367</v>
      </c>
    </row>
    <row r="3" spans="1:2" ht="120" customHeight="1">
      <c r="A3" s="286" t="s">
        <v>368</v>
      </c>
      <c r="B3" s="286"/>
    </row>
    <row r="5" spans="1:2" ht="43.15">
      <c r="A5" s="32"/>
      <c r="B5" s="43" t="s">
        <v>369</v>
      </c>
    </row>
    <row r="6" spans="1:2" ht="57.6">
      <c r="A6" s="33"/>
      <c r="B6" s="43" t="s">
        <v>370</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2020-03-29T15:30:51Z</dcterms:created>
  <dcterms:modified xsi:type="dcterms:W3CDTF">2025-01-17T23:30:44Z</dcterms:modified>
  <cp:category/>
  <cp:contentStatus/>
</cp:coreProperties>
</file>