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mc:AlternateContent xmlns:mc="http://schemas.openxmlformats.org/markup-compatibility/2006">
    <mc:Choice Requires="x15">
      <x15ac:absPath xmlns:x15ac="http://schemas.microsoft.com/office/spreadsheetml/2010/11/ac" url="C:\Users\planeacion\Downloads\"/>
    </mc:Choice>
  </mc:AlternateContent>
  <xr:revisionPtr revIDLastSave="8" documentId="13_ncr:1_{0F15B53F-78F9-458D-82A5-65793C63371C}" xr6:coauthVersionLast="47" xr6:coauthVersionMax="47" xr10:uidLastSave="{016BDF12-44F9-45BF-B457-BF75F1A9E6E4}"/>
  <bookViews>
    <workbookView xWindow="-120" yWindow="-120" windowWidth="29040" windowHeight="15840" xr2:uid="{00000000-000D-0000-FFFF-FFFF00000000}"/>
  </bookViews>
  <sheets>
    <sheet name="SEGUIMIENTO EJE 3" sheetId="1" r:id="rId1"/>
    <sheet name="Instrucciones" sheetId="3" r:id="rId2"/>
    <sheet name="Hoja1" sheetId="2" r:id="rId3"/>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2" i="1" l="1"/>
  <c r="V18" i="1"/>
  <c r="V19" i="1"/>
  <c r="V20" i="1"/>
  <c r="V21" i="1"/>
  <c r="V22" i="1"/>
  <c r="V23" i="1"/>
  <c r="V24" i="1"/>
  <c r="V25" i="1"/>
  <c r="V26" i="1"/>
  <c r="V27" i="1"/>
  <c r="V28" i="1"/>
  <c r="V29" i="1"/>
  <c r="V30" i="1"/>
  <c r="V31" i="1"/>
  <c r="V33" i="1"/>
  <c r="V34" i="1"/>
  <c r="V35" i="1"/>
  <c r="V36" i="1"/>
  <c r="V37" i="1"/>
  <c r="V17" i="1"/>
  <c r="T23" i="1" l="1"/>
  <c r="U17" i="1"/>
  <c r="S18" i="1"/>
  <c r="S19" i="1"/>
  <c r="S20" i="1"/>
  <c r="S21" i="1"/>
  <c r="S22" i="1"/>
  <c r="S23" i="1"/>
  <c r="S24" i="1"/>
  <c r="S25" i="1"/>
  <c r="S26" i="1"/>
  <c r="S27" i="1"/>
  <c r="S28" i="1"/>
  <c r="S29" i="1"/>
  <c r="S30" i="1"/>
  <c r="S31" i="1"/>
  <c r="S32" i="1"/>
  <c r="S33" i="1"/>
  <c r="S34" i="1"/>
  <c r="S35" i="1"/>
  <c r="S36" i="1"/>
  <c r="S37" i="1"/>
  <c r="S17" i="1"/>
  <c r="R37" i="1"/>
  <c r="U33" i="1"/>
  <c r="U37" i="1"/>
  <c r="Q50" i="1"/>
  <c r="U19" i="1" l="1"/>
  <c r="U20" i="1"/>
  <c r="U21" i="1"/>
  <c r="U22" i="1"/>
  <c r="U24" i="1"/>
  <c r="U25" i="1"/>
  <c r="U26" i="1"/>
  <c r="U27" i="1"/>
  <c r="U28" i="1"/>
  <c r="U29" i="1"/>
  <c r="U30" i="1"/>
  <c r="U31" i="1"/>
  <c r="U32" i="1"/>
  <c r="U34" i="1"/>
  <c r="U35" i="1"/>
  <c r="U36" i="1"/>
  <c r="Q18" i="1"/>
  <c r="R18" i="1"/>
  <c r="Q19" i="1"/>
  <c r="R19" i="1"/>
  <c r="Q20" i="1"/>
  <c r="R20" i="1"/>
  <c r="Q21" i="1"/>
  <c r="R21" i="1"/>
  <c r="Q22" i="1"/>
  <c r="R22" i="1"/>
  <c r="Q23" i="1"/>
  <c r="Q24" i="1"/>
  <c r="R24" i="1"/>
  <c r="Q25" i="1"/>
  <c r="R25" i="1"/>
  <c r="Q26" i="1"/>
  <c r="R26" i="1"/>
  <c r="Q27" i="1"/>
  <c r="R27" i="1"/>
  <c r="Q28" i="1"/>
  <c r="R28" i="1"/>
  <c r="Q29" i="1"/>
  <c r="R29" i="1"/>
  <c r="Q30" i="1"/>
  <c r="R30" i="1"/>
  <c r="Q31" i="1"/>
  <c r="R31" i="1"/>
  <c r="Q32" i="1"/>
  <c r="R32" i="1"/>
  <c r="Q33" i="1"/>
  <c r="R33" i="1"/>
  <c r="Q34" i="1"/>
  <c r="R34" i="1"/>
  <c r="Q35" i="1"/>
  <c r="R35" i="1"/>
  <c r="Q36" i="1"/>
  <c r="R36" i="1"/>
  <c r="Q37" i="1"/>
  <c r="Q17" i="1"/>
  <c r="R17" i="1"/>
  <c r="P17" i="1"/>
  <c r="T17" i="1"/>
  <c r="P18" i="1"/>
  <c r="T18" i="1"/>
  <c r="U18" i="1"/>
  <c r="P19" i="1"/>
  <c r="T19" i="1"/>
  <c r="P20" i="1"/>
  <c r="T20" i="1"/>
  <c r="P21" i="1"/>
  <c r="T21" i="1"/>
  <c r="P22" i="1"/>
  <c r="T22" i="1"/>
  <c r="P24" i="1"/>
  <c r="T24" i="1"/>
  <c r="P25" i="1"/>
  <c r="T25" i="1"/>
  <c r="P26" i="1"/>
  <c r="T26" i="1"/>
  <c r="P27" i="1"/>
  <c r="T27" i="1"/>
  <c r="P28" i="1"/>
  <c r="T28" i="1"/>
  <c r="P29" i="1"/>
  <c r="T29" i="1"/>
  <c r="P30" i="1"/>
  <c r="T30" i="1"/>
  <c r="P31" i="1"/>
  <c r="T31" i="1"/>
  <c r="P32" i="1"/>
  <c r="T32" i="1"/>
  <c r="P33" i="1"/>
  <c r="T33" i="1"/>
  <c r="P34" i="1"/>
  <c r="T34" i="1"/>
  <c r="P35" i="1"/>
  <c r="T35" i="1"/>
  <c r="P36" i="1"/>
  <c r="T36" i="1"/>
  <c r="P37" i="1"/>
  <c r="T37" i="1"/>
  <c r="S38" i="1"/>
  <c r="V38" i="1"/>
  <c r="R15" i="1"/>
  <c r="P38" i="1" l="1"/>
  <c r="R38" i="1"/>
  <c r="Q38" i="1"/>
  <c r="T38" i="1"/>
  <c r="U38" i="1"/>
  <c r="U15" i="1"/>
  <c r="T15" i="1"/>
  <c r="V15" i="1" l="1"/>
  <c r="S15" i="1"/>
  <c r="Q15" i="1"/>
  <c r="P15" i="1"/>
  <c r="P16" i="1" l="1"/>
  <c r="Q16" i="1"/>
  <c r="R16" i="1"/>
  <c r="S16" i="1"/>
  <c r="T16" i="1"/>
  <c r="U16" i="1"/>
  <c r="V16" i="1"/>
  <c r="S8" i="2" l="1"/>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<sst xmlns="http://schemas.openxmlformats.org/spreadsheetml/2006/main" count="220" uniqueCount="145">
  <si>
    <t>SEGUIMIENTO DE AVANCE EN CUMPLIMIENTO DE METAS Y OBJETIVOS 2024</t>
  </si>
  <si>
    <t>EJE 3: MEDIO AMBIENTE SOSTENIBLE</t>
  </si>
  <si>
    <t>CLAVE Y NOMBRE DEL PPA:3.4. PROGRAMA DE RECOLECCIÓN, TRASLADO Y DISPOSICIÓN FINAL DE RESIDUOS SÓLIDOS URBANOS</t>
  </si>
  <si>
    <t>SOLUCIÓN INTEGRAL DE RESIDUOS SÓLIDOS CANCÚN</t>
  </si>
  <si>
    <t>AVANCE EN CUMPLIMIENTO DE METAS TRIMESTRAL Y ANUAL ACUMULADO 2024</t>
  </si>
  <si>
    <t>Nivel.
(unidad administrativa responsable)</t>
  </si>
  <si>
    <t>Resumen narrativo u objetivos.
Clave: Número del Eje, Número del Programa, 1 para el Fin, 1 para el Propósito, Número del Componente, Número de las Actividades.</t>
  </si>
  <si>
    <t>INDICADOR</t>
  </si>
  <si>
    <t>META PROGRAMADA 2024</t>
  </si>
  <si>
    <t>META ALCANZADA 2024</t>
  </si>
  <si>
    <t>PORCENTAJE DE AVANCE TRIMESTRAL 2024</t>
  </si>
  <si>
    <t>PORCENTAJE DE AVANCE TRIMESTRAL ACUMULADO 2024</t>
  </si>
  <si>
    <t>JUSTIFICACION TRIMESTRAL DE AVANCE DE RESULTADOS 2024</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</si>
  <si>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</si>
  <si>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</si>
  <si>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</si>
  <si>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</si>
  <si>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</si>
  <si>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</si>
  <si>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</si>
  <si>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</si>
  <si>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(DP de la DGPM)</t>
  </si>
  <si>
    <t>3.4  Contribuir a garantizar la preservación de la riqueza natural única que tiene nuestro municipio mediante un crecimiento ordenado, sostenible y con responsabilidad compartida mediante servicio de recolección y disposición final de los Residuos Sólidos Urbanos en el Municipio de Benito Juárez, fomentando la responsabilidad social, para la protección del medio ambiente.</t>
  </si>
  <si>
    <r>
      <rPr>
        <b/>
        <sz val="11"/>
        <color theme="1"/>
        <rFont val="Arial"/>
        <family val="2"/>
      </rPr>
      <t>IMSMA:</t>
    </r>
    <r>
      <rPr>
        <sz val="11"/>
        <color theme="1"/>
        <rFont val="Arial"/>
        <family val="2"/>
      </rPr>
      <t xml:space="preserve"> Índice del Manejo Sustentable del Medio Ambiente. </t>
    </r>
  </si>
  <si>
    <t>Anual</t>
  </si>
  <si>
    <r>
      <rPr>
        <b/>
        <sz val="11"/>
        <color theme="1"/>
        <rFont val="Arial"/>
        <family val="2"/>
      </rPr>
      <t xml:space="preserve">Unidad de medida del indicador: </t>
    </r>
    <r>
      <rPr>
        <sz val="11"/>
        <color theme="1"/>
        <rFont val="Arial"/>
        <family val="2"/>
      </rPr>
      <t xml:space="preserve">
Posición</t>
    </r>
  </si>
  <si>
    <r>
      <rPr>
        <b/>
        <sz val="11"/>
        <color theme="1"/>
        <rFont val="Arial"/>
        <family val="2"/>
      </rPr>
      <t>Este indicador se modificó en la actualización del Plan Municipal de Desarrollo 2021-2024.
Meta Trimestral</t>
    </r>
    <r>
      <rPr>
        <sz val="11"/>
        <color theme="1"/>
        <rFont val="Arial"/>
        <family val="2"/>
      </rPr>
      <t xml:space="preserve">: El Instituto Mexicano para la Competitividad A. C. IMCO actualiza y pública las posiciones que ocupa la ciudad de Cancún en Medio ambiente. En 2023 la posición que se logró fue la 22 superior a la esperada para el año. Queda la posibilidad de que en el 2024 se mejore esta posición.
</t>
    </r>
    <r>
      <rPr>
        <b/>
        <sz val="11"/>
        <color theme="1"/>
        <rFont val="Arial"/>
        <family val="2"/>
      </rPr>
      <t>Meta Anual</t>
    </r>
    <r>
      <rPr>
        <sz val="11"/>
        <color theme="1"/>
        <rFont val="Arial"/>
        <family val="2"/>
      </rPr>
      <t>: El avance anual se mantiene igual al avance trimestral ya que es un indicador ascendente no acumulativo.</t>
    </r>
  </si>
  <si>
    <t>P.SIRESOL Cancún</t>
  </si>
  <si>
    <t>3.4.1  Mejorar la calidad del servicio de recolección y Disposición Final de los residuos sólidos urbanos para la protección del medio ambiente.</t>
  </si>
  <si>
    <r>
      <t xml:space="preserve">RSUG (t,t-1) </t>
    </r>
    <r>
      <rPr>
        <sz val="11"/>
        <rFont val="Arial"/>
        <family val="2"/>
      </rPr>
      <t>= Tasa de variación de los Residuos Sólidos Urbanos que se generan mensualmente e ingresan al relleno sanitario, parcela 196</t>
    </r>
  </si>
  <si>
    <t>Trimestral</t>
  </si>
  <si>
    <r>
      <t xml:space="preserve">Unidad de Medida del Indicador :                  </t>
    </r>
    <r>
      <rPr>
        <sz val="11"/>
        <rFont val="Arial"/>
        <family val="2"/>
      </rPr>
      <t xml:space="preserve"> Porcentaje </t>
    </r>
    <r>
      <rPr>
        <b/>
        <sz val="11"/>
        <rFont val="Arial"/>
        <family val="2"/>
      </rPr>
      <t xml:space="preserve">
Unidad de medida de la variable:
</t>
    </r>
    <r>
      <rPr>
        <sz val="11"/>
        <rFont val="Arial"/>
        <family val="2"/>
      </rPr>
      <t>Verificaciones de recolección de RSU</t>
    </r>
  </si>
  <si>
    <r>
      <t xml:space="preserve">Meta trimestral: </t>
    </r>
    <r>
      <rPr>
        <sz val="11"/>
        <color theme="1"/>
        <rFont val="Arial"/>
        <family val="2"/>
      </rPr>
      <t>Se ingresaron 143,869 toneladas de residuos  sólidos urbanos ingresados  en  la parcela 175 de las 115,451 toneladas proyectadas, teniendo un 124.61%  de avance en el Cuarto Trimestre 2024.</t>
    </r>
    <r>
      <rPr>
        <b/>
        <sz val="11"/>
        <color theme="1"/>
        <rFont val="Arial"/>
        <family val="2"/>
      </rPr>
      <t xml:space="preserve">
Meta Anual: </t>
    </r>
    <r>
      <rPr>
        <sz val="11"/>
        <color theme="1"/>
        <rFont val="Arial"/>
        <family val="2"/>
      </rPr>
      <t>Se ingresaron 482,484 toneladas de residuos sólidos urbanos en la parcela 175, de las 449,832 toneladas programadas en todo al año 2024, teniendo un avance anual  de 119.59%.</t>
    </r>
  </si>
  <si>
    <t>Recolección</t>
  </si>
  <si>
    <t>3.4.1.1 Verificación de la recolección de Residuos Sólidos Urbanos en el municipio de Benito Juárez realizada</t>
  </si>
  <si>
    <r>
      <t xml:space="preserve">PRSU: </t>
    </r>
    <r>
      <rPr>
        <sz val="11"/>
        <color theme="1"/>
        <rFont val="Arial"/>
        <family val="2"/>
      </rPr>
      <t>Porcentaje de verificaciones de la recolección de RSU realizadas.</t>
    </r>
  </si>
  <si>
    <r>
      <t xml:space="preserve">Unidad de Medida del Indicador :               </t>
    </r>
    <r>
      <rPr>
        <sz val="11"/>
        <color theme="1"/>
        <rFont val="Arial"/>
        <family val="2"/>
      </rPr>
      <t>Porcentaje</t>
    </r>
    <r>
      <rPr>
        <b/>
        <sz val="11"/>
        <color theme="1"/>
        <rFont val="Arial"/>
        <family val="2"/>
      </rPr>
      <t xml:space="preserve">
Unidad de medida de la variable:
</t>
    </r>
    <r>
      <rPr>
        <sz val="11"/>
        <color theme="1"/>
        <rFont val="Arial"/>
        <family val="2"/>
      </rPr>
      <t>Verificaciones de recolección de RSU.</t>
    </r>
  </si>
  <si>
    <r>
      <t xml:space="preserve">Meta Trimestral: </t>
    </r>
    <r>
      <rPr>
        <sz val="11"/>
        <color theme="1"/>
        <rFont val="Arial"/>
        <family val="2"/>
      </rPr>
      <t xml:space="preserve">Se realizaron 550 verificaciones de la recolección de residuos sólidos en el Municipio de Benito Juárez, de las 550 que estaban programadas, teniendo el 100% de avance en el Cuarto Trimestre 2024.  </t>
    </r>
    <r>
      <rPr>
        <b/>
        <sz val="11"/>
        <color theme="1"/>
        <rFont val="Arial"/>
        <family val="2"/>
      </rPr>
      <t xml:space="preserve">                                                                                                                                                       Meta Anual: </t>
    </r>
    <r>
      <rPr>
        <sz val="11"/>
        <color theme="1"/>
        <rFont val="Arial"/>
        <family val="2"/>
      </rPr>
      <t>Se realizaron 2200 verificaciones de la recolección de residuos sólidos en el Municipio de Benito Juárez, de las programadas de las 2,200 que estaban programadas durante todo el 2024 .con un avance anual acumulado de 100%.</t>
    </r>
  </si>
  <si>
    <t>ACTIVIDAD</t>
  </si>
  <si>
    <t>3.4.1.1.1. Supervisar rutas de recolección de los Residuos Sólidos Urbanos.</t>
  </si>
  <si>
    <t xml:space="preserve">PRS: Porcentaje de rutas de recolección de RSU supervisadas </t>
  </si>
  <si>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Rutas de recolección</t>
    </r>
  </si>
  <si>
    <t>Meta Trimestral: Se realizaron 10396 supervisiones de rutas de recolección de los residuos sólidos urbanos, de las 10396 que estaban programadas, con un avance de  el 100%  en el  Cuarto Trimestre 2024.                                                                                                                                                                            Meta Anual: Se realizaron 41245 supervisiones de rutas de recolección de los residuos sólidos , de las 41245 programadas en todo el 2024, con un avance anual acumulado del 100%.</t>
  </si>
  <si>
    <t>3.4.1.1.2. Atender quejas ciudadanas respecto a la recolección de RSU con el propósito de mejorar el servicio.</t>
  </si>
  <si>
    <t>PQCA: Porcentaje de quejas ciudadanas atendidas.</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</si>
  <si>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Quejas ciudadanas</t>
    </r>
  </si>
  <si>
    <r>
      <rPr>
        <b/>
        <sz val="11"/>
        <color theme="1"/>
        <rFont val="Arial"/>
        <family val="2"/>
      </rPr>
      <t>Meta Trimestra</t>
    </r>
    <r>
      <rPr>
        <sz val="11"/>
        <color theme="1"/>
        <rFont val="Arial"/>
        <family val="2"/>
      </rPr>
      <t xml:space="preserve">l: Se recibieron 78 quejas  ciudadanas, de las 135 que estaban programadas con un avance 57.78% en el  Cuarto Trimestre 2024.                                                                                                                          </t>
    </r>
    <r>
      <rPr>
        <b/>
        <sz val="11"/>
        <color theme="1"/>
        <rFont val="Arial"/>
        <family val="2"/>
      </rPr>
      <t>Meta Anual:</t>
    </r>
    <r>
      <rPr>
        <sz val="11"/>
        <color theme="1"/>
        <rFont val="Arial"/>
        <family val="2"/>
      </rPr>
      <t xml:space="preserve"> Se registraron 906 quejas ciudadanas, de las 770 estimadas en todo el 2024 con un avance anual acumulado del 112.42%.                                                                                         </t>
    </r>
    <r>
      <rPr>
        <b/>
        <sz val="11"/>
        <color theme="1"/>
        <rFont val="Arial"/>
        <family val="2"/>
      </rPr>
      <t>Nota:</t>
    </r>
    <r>
      <rPr>
        <sz val="11"/>
        <color theme="1"/>
        <rFont val="Arial"/>
        <family val="2"/>
      </rPr>
      <t xml:space="preserve"> Debido a la gran cantidad de fenómenos meteorológicos registrados este año, se registró un aumento en las quejas ciudadanas por la recolección de residuos, superando la meta programada para 2024.</t>
    </r>
  </si>
  <si>
    <t xml:space="preserve">3.4.1.1.3.  Identificación y limpieza  de tiraderos clandestinos </t>
  </si>
  <si>
    <t>PBCC: Porcentaje de basureros clandestinos clausurados.</t>
  </si>
  <si>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 xml:space="preserve"> 
Basureros clandestinos</t>
    </r>
  </si>
  <si>
    <r>
      <rPr>
        <b/>
        <sz val="11"/>
        <color theme="1"/>
        <rFont val="Arial"/>
        <family val="2"/>
      </rPr>
      <t>Meta Trimestral:</t>
    </r>
    <r>
      <rPr>
        <sz val="11"/>
        <color theme="1"/>
        <rFont val="Arial"/>
        <family val="2"/>
      </rPr>
      <t xml:space="preserve"> Se limpiaron 208  basureros clandestinos, de las 131.88 que estaban programadas, teniendo el 160% de avance en el Cuarto Trimestre 2024.                                                                                                                                                                             </t>
    </r>
    <r>
      <rPr>
        <b/>
        <sz val="11"/>
        <color theme="1"/>
        <rFont val="Arial"/>
        <family val="2"/>
      </rPr>
      <t>Meta Anual:</t>
    </r>
    <r>
      <rPr>
        <sz val="11"/>
        <color theme="1"/>
        <rFont val="Arial"/>
        <family val="2"/>
      </rPr>
      <t xml:space="preserve"> Se limpiaron 720 basureros clandestinos de las 645 programadas en todo el 2024, con un avance anual acumulado del 144.48%.                </t>
    </r>
  </si>
  <si>
    <t>3.4.1.1.4 Supervisar el  servicio de barrido mecánico y manual de calles y avenidas realizadas.</t>
  </si>
  <si>
    <r>
      <rPr>
        <b/>
        <sz val="11"/>
        <color indexed="8"/>
        <rFont val="Arial"/>
        <family val="2"/>
      </rPr>
      <t>PSBMM:</t>
    </r>
    <r>
      <rPr>
        <sz val="11"/>
        <color indexed="8"/>
        <rFont val="Arial"/>
        <family val="2"/>
      </rPr>
      <t xml:space="preserve"> </t>
    </r>
    <r>
      <rPr>
        <sz val="11"/>
        <color rgb="FF000000"/>
        <rFont val="Arial"/>
        <family val="2"/>
      </rPr>
      <t xml:space="preserve">Porcentaje de supervisión del de barrido   mecánico y manual de los RSU de calles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</si>
  <si>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Reportes de Barrido mecánico y manual de RSU calles</t>
    </r>
  </si>
  <si>
    <r>
      <rPr>
        <b/>
        <sz val="11"/>
        <color theme="1"/>
        <rFont val="Arial"/>
        <family val="2"/>
      </rPr>
      <t>Meta Trimestral:</t>
    </r>
    <r>
      <rPr>
        <sz val="11"/>
        <color theme="1"/>
        <rFont val="Arial"/>
        <family val="2"/>
      </rPr>
      <t xml:space="preserve"> Se realizaron 1975  supervisión de Barridos mecánico y manual de calles  de las 1975 que estaban programadas, teniendo el 100% de avance en el Cuarto Trimestre 2024.                                                                                                                                                                             M</t>
    </r>
    <r>
      <rPr>
        <b/>
        <sz val="11"/>
        <color theme="1"/>
        <rFont val="Arial"/>
        <family val="2"/>
      </rPr>
      <t>eta Anual:</t>
    </r>
    <r>
      <rPr>
        <sz val="11"/>
        <color theme="1"/>
        <rFont val="Arial"/>
        <family val="2"/>
      </rPr>
      <t xml:space="preserve"> Se limpiaron 7175 supervisión de Barridos mecánico y manual de calles de las 7175 programadas en todo el 2024, con un avance anual acumulado del 100%.         </t>
    </r>
  </si>
  <si>
    <t>C. Disposicón Final</t>
  </si>
  <si>
    <t>C.3.4.2. Reportes de la operación de los sitios de la disposición final realizados.</t>
  </si>
  <si>
    <t xml:space="preserve">PROR: Porcentaje de reportes de Operación realizados. </t>
  </si>
  <si>
    <r>
      <rPr>
        <b/>
        <sz val="11"/>
        <color theme="1"/>
        <rFont val="Arial"/>
        <family val="2"/>
      </rPr>
      <t>Meta Trimestral</t>
    </r>
    <r>
      <rPr>
        <sz val="11"/>
        <color theme="1"/>
        <rFont val="Arial"/>
        <family val="2"/>
      </rPr>
      <t xml:space="preserve">: Se realizaron 2 informe semestral de la operación de los sitios de la disposición final  de los residuos sólidos urbanos logrando, de las 2 que estaban programadas logrando el 100% de avance en el Cuarto Trimestre 2024.                                                                                                                                              </t>
    </r>
    <r>
      <rPr>
        <b/>
        <sz val="11"/>
        <color theme="1"/>
        <rFont val="Arial"/>
        <family val="2"/>
      </rPr>
      <t xml:space="preserve">Meta Anual: </t>
    </r>
    <r>
      <rPr>
        <sz val="11"/>
        <color theme="1"/>
        <rFont val="Arial"/>
        <family val="2"/>
      </rPr>
      <t xml:space="preserve">se realizaron 2 reportes de la operación de los sitios de la disposición final  de los residuos sólidos urbanos de las 4 programadas en todo el 2024, logrando el 50% de avance anual acumulada.                                                                                                                    </t>
    </r>
    <r>
      <rPr>
        <b/>
        <sz val="11"/>
        <color theme="1"/>
        <rFont val="Arial"/>
        <family val="2"/>
      </rPr>
      <t>Nota</t>
    </r>
    <r>
      <rPr>
        <sz val="11"/>
        <color theme="1"/>
        <rFont val="Arial"/>
        <family val="2"/>
      </rPr>
      <t>: Esto es debido a que los reportes son semestrales a SEMA y PPA del Gobierno del Estado, se ingresan en el mes de junio y diciembre.</t>
    </r>
  </si>
  <si>
    <t>3.4.2.1 Supervisar y realizar mantenimiento y saneamiento del sitio clausurado de la parcela 1113.</t>
  </si>
  <si>
    <t xml:space="preserve">PRPA1: Porcentaje de Reportes de la Parcela 1113 atendidos         </t>
  </si>
  <si>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 xml:space="preserve"> 
Reportes de la Parcela 1113</t>
    </r>
  </si>
  <si>
    <r>
      <rPr>
        <b/>
        <sz val="11"/>
        <color theme="1"/>
        <rFont val="Arial"/>
        <family val="2"/>
      </rPr>
      <t>Meta Trimestral:</t>
    </r>
    <r>
      <rPr>
        <sz val="11"/>
        <color theme="1"/>
        <rFont val="Arial"/>
        <family val="2"/>
      </rPr>
      <t xml:space="preserve"> Se realizaron 3 informes mensuales del mantenimiento y saneamiento del sitio clausurado de la Parcela 1113, de los 3 que estaban programadas teniendo el 100% de avance en el Cuarto Trimestre 2024.                                                                                                                                                        </t>
    </r>
    <r>
      <rPr>
        <b/>
        <sz val="11"/>
        <color theme="1"/>
        <rFont val="Arial"/>
        <family val="2"/>
      </rPr>
      <t>Meta Anual:</t>
    </r>
    <r>
      <rPr>
        <sz val="11"/>
        <color theme="1"/>
        <rFont val="Arial"/>
        <family val="2"/>
      </rPr>
      <t xml:space="preserve"> Se realizaron 12 reportes de la operación de los sitios de la disposición final  de los residuos sólidos urbanos, de los 12 informes programados en todo el 2024, con un avance anual acumulado del 100%.</t>
    </r>
  </si>
  <si>
    <t>3.4.2.2. Supervisar y realizar mantenimiento, equipamiento, saneamiento y estudios postclausura del sitio de disposición final en la parcela 196.</t>
  </si>
  <si>
    <t>PRPA2: Porcentaje de Reportes de la Parcela 196 atendidos</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</si>
  <si>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Reportes de la Parcela 196</t>
    </r>
  </si>
  <si>
    <r>
      <rPr>
        <b/>
        <sz val="11"/>
        <color theme="1"/>
        <rFont val="Arial"/>
        <family val="2"/>
      </rPr>
      <t>Meta Trimestral</t>
    </r>
    <r>
      <rPr>
        <sz val="11"/>
        <color theme="1"/>
        <rFont val="Arial"/>
        <family val="2"/>
      </rPr>
      <t xml:space="preserve">: Se realizaron 3  informes ambientales del sitio de disposición final en la parcela 196, de las 3 que estaban programadas teniendo el 100% de avance en el  Cuarto Trimestre 2024.                                                                                                                                                    </t>
    </r>
    <r>
      <rPr>
        <b/>
        <sz val="11"/>
        <color theme="1"/>
        <rFont val="Arial"/>
        <family val="2"/>
      </rPr>
      <t>Meta Anual:</t>
    </r>
    <r>
      <rPr>
        <sz val="11"/>
        <color theme="1"/>
        <rFont val="Arial"/>
        <family val="2"/>
      </rPr>
      <t xml:space="preserve"> se realizaron 12 estudios ambientales del sitio de disposición final en la parcela 196. de las 12 informes programadas en todo el 2024, con un avance anual acumulado teniendo del 100% </t>
    </r>
  </si>
  <si>
    <t>3.4.2.3. Supervisar y realizar mantenimiento, equipamiento, saneamiento y estudios ambientales del sitio de disposición final en la parcela 175.</t>
  </si>
  <si>
    <t>PRPA2: Porcentaje de Reportes de la Parcela 175 atendidos</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</si>
  <si>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Reportes de la Parcela 175</t>
    </r>
  </si>
  <si>
    <t xml:space="preserve">Meta Trimestral: Se realizaron 3  informes ambientales del sitio de disposición final en la parcela 175, de las 3 que estaban programadas teniendo el 100% de avance en el Cuarto Trimestre 2024.                                                                                                                                                    Meta Anual: se realizaron 11 estudios ambientales del sitio de disposición final en la parcela 175  de las 11 informes programadas en todo el 2024, con un avance anual acumulado teniendo del 100% </t>
  </si>
  <si>
    <t>C. Aprovechamiento</t>
  </si>
  <si>
    <t xml:space="preserve">C.3.4.3. Atenciones a contribuyentes en temas de  recolección de residuos sólidos  registradas.                    </t>
  </si>
  <si>
    <r>
      <t xml:space="preserve"> PCR: </t>
    </r>
    <r>
      <rPr>
        <sz val="11"/>
        <color theme="1"/>
        <rFont val="Arial"/>
        <family val="2"/>
      </rPr>
      <t>Porcentaje de contribuyentes registrados.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</si>
  <si>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Contribuyentes</t>
    </r>
  </si>
  <si>
    <r>
      <rPr>
        <b/>
        <sz val="11"/>
        <color theme="1"/>
        <rFont val="Arial"/>
        <family val="2"/>
      </rPr>
      <t>Meta Trimestral:</t>
    </r>
    <r>
      <rPr>
        <sz val="11"/>
        <color theme="1"/>
        <rFont val="Arial"/>
        <family val="2"/>
      </rPr>
      <t xml:space="preserve"> Se atendieron a 12 contribuyentes rezagados por el pago de la recolección de residuos sólidos, de las 43 que estaban programadas en el municipio de Benito Juárez teniendo un avance del 27.91% en el Cuarto Trimestre 2024.                                                                                                                                              </t>
    </r>
    <r>
      <rPr>
        <b/>
        <sz val="11"/>
        <color theme="1"/>
        <rFont val="Arial"/>
        <family val="2"/>
      </rPr>
      <t xml:space="preserve">Meta Anual: </t>
    </r>
    <r>
      <rPr>
        <sz val="11"/>
        <color theme="1"/>
        <rFont val="Arial"/>
        <family val="2"/>
      </rPr>
      <t xml:space="preserve">Se atendieron a 1397 contribuyentes rezagados por el pago de la recolección de residuos sólidos de la recolección de residuos sólidos  de las 1184 que estaban programadas durante todo el 2024 con un avance anual acumulado del 117.99%.                                                                                                                                  </t>
    </r>
    <r>
      <rPr>
        <b/>
        <sz val="11"/>
        <color theme="1"/>
        <rFont val="Arial"/>
        <family val="2"/>
      </rPr>
      <t>Nota:</t>
    </r>
    <r>
      <rPr>
        <sz val="11"/>
        <color theme="1"/>
        <rFont val="Arial"/>
        <family val="2"/>
      </rPr>
      <t xml:space="preserve"> Es  importante mencionar  que durante el primer trimestre se lleva a cabo la recaudación por el servicio de Recolección y traslado de los Residuos.</t>
    </r>
  </si>
  <si>
    <t>3.4.3.1. Emisión de pases de caja al contribuyente para el pago de los derechos de la recolección de residuos.</t>
  </si>
  <si>
    <t xml:space="preserve">PCA: Porcentaje de  contribuyentes registrados </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</si>
  <si>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Contribuyentes </t>
    </r>
  </si>
  <si>
    <r>
      <rPr>
        <b/>
        <sz val="11"/>
        <color theme="1"/>
        <rFont val="Arial"/>
        <family val="2"/>
      </rPr>
      <t>Meta Trimestral:</t>
    </r>
    <r>
      <rPr>
        <sz val="11"/>
        <color theme="1"/>
        <rFont val="Arial"/>
        <family val="2"/>
      </rPr>
      <t xml:space="preserve"> Se atendieron a 4414  contribuyentes que se les entrego su pase de caja para realizar el pago por la recolección del residuos, de las 3500  que estaban programadas en el municipio de Benito Juárez logrando el 126.11% de avance en el  Cuarto Trimestre 2024.                                                                                                                                                       </t>
    </r>
    <r>
      <rPr>
        <b/>
        <sz val="11"/>
        <color theme="1"/>
        <rFont val="Arial"/>
        <family val="2"/>
      </rPr>
      <t>Meta Anual:</t>
    </r>
    <r>
      <rPr>
        <sz val="11"/>
        <color theme="1"/>
        <rFont val="Arial"/>
        <family val="2"/>
      </rPr>
      <t xml:space="preserve"> Se entregaron a 43827 pases de Caja para realizar el pago por la recolección del residuo, de las 45000 que estaban programadas durante todo el 2024, con un avance anual acumulada de 126.11%.                                                                                                                   </t>
    </r>
    <r>
      <rPr>
        <b/>
        <sz val="11"/>
        <color theme="1"/>
        <rFont val="Arial"/>
        <family val="2"/>
      </rPr>
      <t>Nota:</t>
    </r>
    <r>
      <rPr>
        <sz val="11"/>
        <color theme="1"/>
        <rFont val="Arial"/>
        <family val="2"/>
      </rPr>
      <t xml:space="preserve"> Debido  al que pase de caja tiene vencimiento el contribuyente gestiona de 2 a 3  pases hasta que realiza el pago,  por lo que se refleja un incremento en número registrado en el sistema  del OperGOB Municipal.</t>
    </r>
  </si>
  <si>
    <t>3.4.3.2. Elaborar Planes de manejo de residuos sólidos a grandes Generadores.</t>
  </si>
  <si>
    <t>PPV: Porcentaje de aplicación de Planes de Manejo verificados</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</si>
  <si>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Planes de Manejo</t>
    </r>
  </si>
  <si>
    <r>
      <rPr>
        <b/>
        <sz val="11"/>
        <color theme="1"/>
        <rFont val="Arial"/>
        <family val="2"/>
      </rPr>
      <t xml:space="preserve">Meta Trimestral: </t>
    </r>
    <r>
      <rPr>
        <sz val="11"/>
        <color theme="1"/>
        <rFont val="Arial"/>
        <family val="2"/>
      </rPr>
      <t xml:space="preserve">Se realizaron  12 constancias de Planes de Manejo de grandes generadores de residuos de las 43  que estaban programadas en el municipio de Benito Juárez logrando el 27.91% de avance en el  Cuarto Trimestre 2024.      </t>
    </r>
    <r>
      <rPr>
        <b/>
        <sz val="11"/>
        <color theme="1"/>
        <rFont val="Arial"/>
        <family val="2"/>
      </rPr>
      <t xml:space="preserve">                                                                                                                                                 Meta Anual: </t>
    </r>
    <r>
      <rPr>
        <sz val="11"/>
        <color theme="1"/>
        <rFont val="Arial"/>
        <family val="2"/>
      </rPr>
      <t xml:space="preserve">Se atendieron a 1397 contribuyentes que cuentan y operan sus Planes de Manejo de grandes generadores de residuos, de las 1184 que estaban programadas durante todo el 2024 con un avance anual acumulada de 117.99% .     </t>
    </r>
    <r>
      <rPr>
        <b/>
        <sz val="11"/>
        <color theme="1"/>
        <rFont val="Arial"/>
        <family val="2"/>
      </rPr>
      <t xml:space="preserve">                                                                                                                                 Nota: </t>
    </r>
    <r>
      <rPr>
        <sz val="11"/>
        <color theme="1"/>
        <rFont val="Arial"/>
        <family val="2"/>
      </rPr>
      <t>En el primer trimestre se lleva acabo la recaudación, por tal motivo, se tienen mayor cantidad de registros de planes de manejo, en los meses posteriores solo se regularizan las empresas rezagadas o nuevas aperturas.</t>
    </r>
  </si>
  <si>
    <t>3.4.3.3. Supervisar los pesajes de residuos declarados por los contribuyentes.</t>
  </si>
  <si>
    <t>PVEC:   Porcentaje de visitas empresas contribuyentes realizadas</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</si>
  <si>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Visitas a empresas contribuyentes</t>
    </r>
  </si>
  <si>
    <r>
      <rPr>
        <b/>
        <sz val="11"/>
        <color theme="1"/>
        <rFont val="Arial"/>
        <family val="2"/>
      </rPr>
      <t>Meta Trimestral:</t>
    </r>
    <r>
      <rPr>
        <sz val="11"/>
        <color theme="1"/>
        <rFont val="Arial"/>
        <family val="2"/>
      </rPr>
      <t xml:space="preserve"> Se realizaron 0 Verificación de las autodeterminaciones de los residuos sólidos urbanos a las empresas contribuyentes,  de las 30 que estaban programadas en el Municipio de Benito Juárez, teniendo un avance del 0%, en el  Cuarto Trimestre 2024.                                                                                                                                                                                       </t>
    </r>
    <r>
      <rPr>
        <b/>
        <sz val="11"/>
        <color theme="1"/>
        <rFont val="Arial"/>
        <family val="2"/>
      </rPr>
      <t>Meta Anual:</t>
    </r>
    <r>
      <rPr>
        <sz val="11"/>
        <color theme="1"/>
        <rFont val="Arial"/>
        <family val="2"/>
      </rPr>
      <t xml:space="preserve"> Se atendieron a  34 Verificación de las autodeterminaciones de los residuos sólidos urbanos a las empresas, de las 46 que estaban programadas durante todo el 2024, con un avance anual acumulad de 42.50%.                                                                                            </t>
    </r>
    <r>
      <rPr>
        <b/>
        <sz val="11"/>
        <color theme="1"/>
        <rFont val="Arial"/>
        <family val="2"/>
      </rPr>
      <t>Nota:</t>
    </r>
    <r>
      <rPr>
        <sz val="11"/>
        <color theme="1"/>
        <rFont val="Arial"/>
        <family val="2"/>
      </rPr>
      <t xml:space="preserve">  Se suspendieron las verificaciones a las empresas   por la veda electoral y por los fenómenos meteorológicos que se presentaron.                             </t>
    </r>
  </si>
  <si>
    <t>C. Generación</t>
  </si>
  <si>
    <t xml:space="preserve"> C. 3.4.4. Actividades de concientización sobre el manejo de residuos sólidos urbanos con la participación ciudadana registradas.</t>
  </si>
  <si>
    <t>PPR: Porcentaje de participantes registrados</t>
  </si>
  <si>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 xml:space="preserve">Participantes </t>
    </r>
  </si>
  <si>
    <r>
      <rPr>
        <b/>
        <sz val="11"/>
        <color theme="1"/>
        <rFont val="Arial"/>
        <family val="2"/>
      </rPr>
      <t>Meta Trimestral</t>
    </r>
    <r>
      <rPr>
        <sz val="11"/>
        <color theme="1"/>
        <rFont val="Arial"/>
        <family val="2"/>
      </rPr>
      <t xml:space="preserve">: Se cuenta con143,150 ciudadanos registrados enfocados en las buenas prácticas sobre el manejo de residuos sólidos urbanos  de las 464,620 que estaban programadas en el municipio de Benito Juárez. con un 30.81% de avance en el  Cuarto Trimestre 2024.                                                                                                                                    </t>
    </r>
    <r>
      <rPr>
        <b/>
        <sz val="11"/>
        <color theme="1"/>
        <rFont val="Arial"/>
        <family val="2"/>
      </rPr>
      <t>Meta Anual:</t>
    </r>
    <r>
      <rPr>
        <sz val="11"/>
        <color theme="1"/>
        <rFont val="Arial"/>
        <family val="2"/>
      </rPr>
      <t xml:space="preserve"> Se registraron 345,188 ciudadanos enfocados en  buenas prácticas sobre el manejo de residuos sólidos urbanos, de las 615,000 que estaban programadas durante todo el 2024,  teniendo un 43.29% de avance anual acumulada.            </t>
    </r>
  </si>
  <si>
    <t>3.4.4.1.  Impartir pláticas de capacitación y concientización enfocadas en la separación, clasificación y buen manejo de los RSU en los sectores empresarial y educativo</t>
  </si>
  <si>
    <r>
      <rPr>
        <b/>
        <sz val="11"/>
        <color theme="1"/>
        <rFont val="Arial"/>
        <family val="2"/>
      </rPr>
      <t>PIEC:</t>
    </r>
    <r>
      <rPr>
        <sz val="11"/>
        <color theme="1"/>
        <rFont val="Arial"/>
        <family val="2"/>
      </rPr>
      <t xml:space="preserve"> Porcentaje de empresas e instituciones educativas capacitadas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</si>
  <si>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plásticas impartidas.</t>
    </r>
  </si>
  <si>
    <r>
      <rPr>
        <b/>
        <sz val="11"/>
        <color theme="1"/>
        <rFont val="Arial"/>
        <family val="2"/>
      </rPr>
      <t>Meta Trimestral:</t>
    </r>
    <r>
      <rPr>
        <sz val="11"/>
        <color theme="1"/>
        <rFont val="Arial"/>
        <family val="2"/>
      </rPr>
      <t xml:space="preserve"> Se realizaron 63 pláticas de capacitación y concientización enfocadas en la separación, clasificación y buen manejo de los RSU en los sectores empresarial y educativo de las 105  que estaban programadas en el municipio de Benito Juárez logrando el 60% de avance en el Cuarto Trimestre 2024.                                                                                                                                                        </t>
    </r>
    <r>
      <rPr>
        <b/>
        <sz val="11"/>
        <color theme="1"/>
        <rFont val="Arial"/>
        <family val="2"/>
      </rPr>
      <t>Meta Anual</t>
    </r>
    <r>
      <rPr>
        <sz val="11"/>
        <color theme="1"/>
        <rFont val="Arial"/>
        <family val="2"/>
      </rPr>
      <t>: Se realizaron 532 pláticas de capacitación y concientización enfocadas en la separación, clasificación y buen manejo de los RSU en los sectores empresarial y educativo de las  500 que estaban programadas durante todo el 2024, con un avance anual acumulada de 120.51%.</t>
    </r>
  </si>
  <si>
    <t>3.4.4.2 Implementar el programa Ciudadano Recapacicla en el Municipio de Benito Juárez.</t>
  </si>
  <si>
    <r>
      <rPr>
        <b/>
        <sz val="11"/>
        <color theme="1"/>
        <rFont val="Arial"/>
        <family val="2"/>
      </rPr>
      <t xml:space="preserve">PIPRR: </t>
    </r>
    <r>
      <rPr>
        <sz val="11"/>
        <color theme="1"/>
        <rFont val="Arial"/>
        <family val="2"/>
      </rPr>
      <t>Porcentaje de instalación del programa Recapacicla realizados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</si>
  <si>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Grupos de trabajo.</t>
    </r>
  </si>
  <si>
    <r>
      <rPr>
        <b/>
        <sz val="11"/>
        <color theme="1"/>
        <rFont val="Arial"/>
        <family val="2"/>
      </rPr>
      <t>Meta Trimestral:</t>
    </r>
    <r>
      <rPr>
        <sz val="11"/>
        <color theme="1"/>
        <rFont val="Arial"/>
        <family val="2"/>
      </rPr>
      <t xml:space="preserve"> Se registraron 4 grupos de trabajo del Programa Ciudadano Recapacicla para fomentar el buen manejo de los residuos sólidos, de las 5 que estaban programadas, logrando el 80% de avance en el Cuarto Trimestre 2024.                                                                                                                                             </t>
    </r>
    <r>
      <rPr>
        <b/>
        <sz val="11"/>
        <color theme="1"/>
        <rFont val="Arial"/>
        <family val="2"/>
      </rPr>
      <t>Meta Anual:</t>
    </r>
    <r>
      <rPr>
        <sz val="11"/>
        <color theme="1"/>
        <rFont val="Arial"/>
        <family val="2"/>
      </rPr>
      <t xml:space="preserve"> Se registraron 45 grupos de trabajo del Programa Ciudadano Recapacicla para fomentar el buen manejo de los residuos dirigida a la población municipal, de las 45 que estaban programadas durante todo el 2024, teniendo un avance anual acumulad  de100%.          </t>
    </r>
  </si>
  <si>
    <t>3.4.4.3.  Colocar botes en préstamo y/o donación para la clasificación y separación de los residuos sólidos en beneficio de la ciudadanía.</t>
  </si>
  <si>
    <r>
      <rPr>
        <b/>
        <sz val="11"/>
        <color theme="1"/>
        <rFont val="Arial"/>
        <family val="2"/>
      </rPr>
      <t>PSB:</t>
    </r>
    <r>
      <rPr>
        <sz val="11"/>
        <color theme="1"/>
        <rFont val="Arial"/>
        <family val="2"/>
      </rPr>
      <t xml:space="preserve"> Porcentaje de botes de basura instalados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</si>
  <si>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Botes de Basura</t>
    </r>
  </si>
  <si>
    <r>
      <rPr>
        <b/>
        <sz val="11"/>
        <color theme="1"/>
        <rFont val="Arial"/>
        <family val="2"/>
      </rPr>
      <t xml:space="preserve">Meta Trimestral: </t>
    </r>
    <r>
      <rPr>
        <sz val="11"/>
        <color theme="1"/>
        <rFont val="Arial"/>
        <family val="2"/>
      </rPr>
      <t xml:space="preserve">Se colocaron 2868  botes que se instalaron y/o prestaron  para el deposito de residuos sólidos,  de las 290  que estaban programadas en el Municipio de Benito Juárez logrando el 988.97% de avance en el Cuarto Trimestre 2024.                                                                                                                        </t>
    </r>
    <r>
      <rPr>
        <b/>
        <sz val="11"/>
        <color theme="1"/>
        <rFont val="Arial"/>
        <family val="2"/>
      </rPr>
      <t>Meta Anual:</t>
    </r>
    <r>
      <rPr>
        <sz val="11"/>
        <color theme="1"/>
        <rFont val="Arial"/>
        <family val="2"/>
      </rPr>
      <t xml:space="preserve"> Se  instalaron y/o prestaron 6626 botes  para el deposito de residuos sólidos, de las 3060 que estaban programadas durante todo el 2024, teniendo el 216.54% de avance anual acumulada.                                                                                                                                           </t>
    </r>
    <r>
      <rPr>
        <b/>
        <sz val="11"/>
        <color theme="1"/>
        <rFont val="Arial"/>
        <family val="2"/>
      </rPr>
      <t>Nota:</t>
    </r>
    <r>
      <rPr>
        <sz val="11"/>
        <color theme="1"/>
        <rFont val="Arial"/>
        <family val="2"/>
      </rPr>
      <t xml:space="preserve"> El préstamo de botes superó la meta anual debido al incremento de eventos convocados por el municipio de Benito Juárez, a través de la Presidencia Municipal, la Secretaría Particular, la Secretaría de Desarrollo Social y el DIF, entre otras dependencias. .  </t>
    </r>
  </si>
  <si>
    <t>3.4.4.4. Colocar contenedores de separación de residuos valorizables (PET 1y2 y lata de aluminio) en los puntos de mayor afluencia del Municipio de Benito Juárez.</t>
  </si>
  <si>
    <r>
      <rPr>
        <b/>
        <sz val="11"/>
        <color theme="1"/>
        <rFont val="Arial"/>
        <family val="2"/>
      </rPr>
      <t>PCCSRVI:</t>
    </r>
    <r>
      <rPr>
        <sz val="11"/>
        <color theme="1"/>
        <rFont val="Arial"/>
        <family val="2"/>
      </rPr>
      <t xml:space="preserve"> Porcentaje de colocación de contenedores de separación de residuos valorizables instalados.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</si>
  <si>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contenedores de separación de residuos valorizables.</t>
    </r>
  </si>
  <si>
    <r>
      <rPr>
        <b/>
        <sz val="11"/>
        <color theme="1"/>
        <rFont val="Arial"/>
        <family val="2"/>
      </rPr>
      <t xml:space="preserve">Meta Trimestral: </t>
    </r>
    <r>
      <rPr>
        <sz val="11"/>
        <color theme="1"/>
        <rFont val="Arial"/>
        <family val="2"/>
      </rPr>
      <t xml:space="preserve">Se instaló 1 contenedor. de las 4 que estaban programadas,  logrando un 25% en el Cuarto Trimestre 2024.                                                                                                                                                         </t>
    </r>
    <r>
      <rPr>
        <b/>
        <sz val="11"/>
        <color theme="1"/>
        <rFont val="Arial"/>
        <family val="2"/>
      </rPr>
      <t>Meta Anual:</t>
    </r>
    <r>
      <rPr>
        <sz val="11"/>
        <color theme="1"/>
        <rFont val="Arial"/>
        <family val="2"/>
      </rPr>
      <t xml:space="preserve"> Se instalaron 7 contenedores de los 15 que estaban programadas durante todo el 2024, logrando  el 46.67% d e avance anual acumulada.                                                                             </t>
    </r>
    <r>
      <rPr>
        <b/>
        <sz val="11"/>
        <color theme="1"/>
        <rFont val="Arial"/>
        <family val="2"/>
      </rPr>
      <t xml:space="preserve">Nota: </t>
    </r>
    <r>
      <rPr>
        <sz val="11"/>
        <color theme="1"/>
        <rFont val="Arial"/>
        <family val="2"/>
      </rPr>
      <t xml:space="preserve">No se cumplió la meta por falta de presupuesto.                                                     </t>
    </r>
  </si>
  <si>
    <t>Administración</t>
  </si>
  <si>
    <t xml:space="preserve"> 3.4.5. Verificación de una cuenta pública optimizada</t>
  </si>
  <si>
    <r>
      <t xml:space="preserve">PRPA: </t>
    </r>
    <r>
      <rPr>
        <sz val="11"/>
        <color theme="1"/>
        <rFont val="Arial"/>
        <family val="2"/>
      </rPr>
      <t>Porcentaje de reportes del presupuesto aprobado.</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</si>
  <si>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 xml:space="preserve">Reportes </t>
    </r>
  </si>
  <si>
    <t>Meta Trimestral: Se realizaron 3 reportes  del presupuesto aprobado, logrando 3 reportes que estaban programadas logrando el 100% de avance del Cuarto Trimestre 2024.                                                                                                                             Meta Anual: se realizaron  12 reportes del presupuesto aprobado, de las 12 programadas en todo el 2024 logrando el 100% de avance anual acumulada.</t>
  </si>
  <si>
    <t>Actividad</t>
  </si>
  <si>
    <t>3.4.5.1 Elaboración de la información  administrativa para la rendición de cuentas del organismo.</t>
  </si>
  <si>
    <r>
      <rPr>
        <b/>
        <sz val="11"/>
        <color theme="1"/>
        <rFont val="Arial"/>
        <family val="2"/>
      </rPr>
      <t xml:space="preserve">PRC: </t>
    </r>
    <r>
      <rPr>
        <sz val="11"/>
        <color theme="1"/>
        <rFont val="Arial"/>
        <family val="2"/>
      </rPr>
      <t>Porcentaje de Rendición  de cuenta.</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</si>
  <si>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Reportes </t>
    </r>
  </si>
  <si>
    <t>Meta Trimestral: Se realizo 1 reporte para la rendición de cuentas del organismo, de  1 que estaban programado, logrando el 100% de avance en el Cuarto Trimestre 2024.                                                                                                          Meta Anual: se realizaron 4 reportes  del presupuesto aprobado, de los 4 programadas en todo el 2024 logrando el 100% de avance anual acumulada.</t>
  </si>
  <si>
    <t xml:space="preserve">ELABORO
L.F.C.P. Gerardo Arroyo Quezada 
Director Administrativo SIRESOL  Cancún  </t>
  </si>
  <si>
    <t>REVISÓ
Mtro. Enrique E. Encalada Sánchez
Dirección de Planeación de la DGPM</t>
  </si>
  <si>
    <t>AUTORIZÓ                                                                                                                                                    Lic. Franntz Johann Ancira Martínez
Encargado del Despacho  de la Dirección General
Solución Integral de Residuos Sólidos</t>
  </si>
  <si>
    <t>SEGUIMIENTO A LA EJECUCIÓN DEL PRESUPUESTO AUTORIZADO</t>
  </si>
  <si>
    <t>UNIDAD ADMINISTRATIVA</t>
  </si>
  <si>
    <t>PRESUPUESTO ANUAL AUTORIZADO</t>
  </si>
  <si>
    <t>PLANEACIÓN TRIMESTRAL DE EJECUCIÓN DEL PRESUPUESTO</t>
  </si>
  <si>
    <t>EJECUCIÓN  DEL PRESUPUESTO AUTORIZADO</t>
  </si>
  <si>
    <t>AVANCE TRIMESTRAL EN LA EJECUCIÓN DEL PRESUPUESTO</t>
  </si>
  <si>
    <t>AVANCE ACUMULADO ANUAL DE LA  EJECUCIÓN DEL PRESUPUESTO</t>
  </si>
  <si>
    <t>JUSTIFICACION TRIMESTRAL Y ANUAL DE AVANCE DE RESULTADOS 2024</t>
  </si>
  <si>
    <t>TRIMESTRE 1 2024</t>
  </si>
  <si>
    <t>TRIMESTRE 2 2024</t>
  </si>
  <si>
    <t>TRIMESTRE 3 2024</t>
  </si>
  <si>
    <t>TRIMESTRE 4 2024</t>
  </si>
  <si>
    <t>DIRECCIÓN ADMINISTRASTIVA</t>
  </si>
  <si>
    <r>
      <rPr>
        <b/>
        <sz val="11"/>
        <color theme="1"/>
        <rFont val="Arial"/>
        <family val="2"/>
      </rPr>
      <t xml:space="preserve">Meta Trimestral: </t>
    </r>
    <r>
      <rPr>
        <sz val="11"/>
        <color theme="1"/>
        <rFont val="Arial"/>
        <family val="2"/>
      </rPr>
      <t>Se ejerció</t>
    </r>
    <r>
      <rPr>
        <sz val="11"/>
        <color rgb="FFFF0000"/>
        <rFont val="Arial"/>
        <family val="2"/>
      </rPr>
      <t xml:space="preserve"> $xxxxxxxxx </t>
    </r>
    <r>
      <rPr>
        <sz val="11"/>
        <color theme="1"/>
        <rFont val="Arial"/>
        <family val="2"/>
      </rPr>
      <t xml:space="preserve"> pesos , de $ 151,673,584.00 pesos que estaban programado, logrando el 183.24% de avance en el Cuarto Trimestre 2024.                                                                     </t>
    </r>
    <r>
      <rPr>
        <b/>
        <sz val="11"/>
        <color theme="1"/>
        <rFont val="Arial"/>
        <family val="2"/>
      </rPr>
      <t>Meta Anual:</t>
    </r>
    <r>
      <rPr>
        <sz val="11"/>
        <color theme="1"/>
        <rFont val="Arial"/>
        <family val="2"/>
      </rPr>
      <t xml:space="preserve"> Se ejercieron $</t>
    </r>
    <r>
      <rPr>
        <sz val="11"/>
        <color rgb="FFFF0000"/>
        <rFont val="Arial"/>
        <family val="2"/>
      </rPr>
      <t>744,586,031.00</t>
    </r>
    <r>
      <rPr>
        <sz val="11"/>
        <color theme="1"/>
        <rFont val="Arial"/>
        <family val="2"/>
      </rPr>
      <t xml:space="preserve"> pesos del presupuesto aprobado, de los $1,049,760,739.00 programadas en todo el 2024 logrando el 105.27% de avance anual acumulada.                                </t>
    </r>
    <r>
      <rPr>
        <b/>
        <sz val="11"/>
        <color theme="1"/>
        <rFont val="Arial"/>
        <family val="2"/>
      </rPr>
      <t>NOTA</t>
    </r>
    <r>
      <rPr>
        <sz val="11"/>
        <color theme="1"/>
        <rFont val="Arial"/>
        <family val="2"/>
      </rPr>
      <t>: se autorizo a este organismo publico la ampliación del presupuesto en la primera sesión Ordinaria del Consejo llevada a cabo el 28 de octubre 2024, para poder cumplir con los compromisos al pago de proveedores.</t>
    </r>
  </si>
  <si>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</si>
  <si>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</si>
  <si>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</si>
  <si>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</si>
  <si>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Y ANUAL DE AVANCE DE RESULTADOS 2023</t>
  </si>
  <si>
    <t>TRIMESTRE 1 2023</t>
  </si>
  <si>
    <t>TRIMESTRE 2 2023</t>
  </si>
  <si>
    <t>TRIMESTRE 3 2023</t>
  </si>
  <si>
    <t>TRIMESTRE 4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</si>
</sst>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_-&quot;$&quot;* #,##0_-;\-&quot;$&quot;* #,##0_-;_-&quot;$&quot;* &quot;-&quot;??_-;_-@_-"/>
  </numFmts>
  <fonts count="19">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b/>
      <sz val="14"/>
      <name val="Arial"/>
      <family val="2"/>
    </font>
    <font>
      <sz val="11"/>
      <color indexed="8"/>
      <name val="Arial"/>
      <family val="2"/>
    </font>
    <font>
      <b/>
      <sz val="11"/>
      <color indexed="8"/>
      <name val="Arial"/>
      <family val="2"/>
    </font>
    <font>
      <sz val="11"/>
      <color rgb="FF000000"/>
      <name val="Arial"/>
      <family val="2"/>
    </font>
    <font>
      <sz val="11"/>
      <color rgb="FFFF000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theme="7" tint="0.59999389629810485"/>
        <bgColor rgb="FF000000"/>
      </patternFill>
    </fill>
  </fills>
  <borders count="120">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style="medium">
        <color theme="1"/>
      </left>
      <right style="dashed">
        <color theme="1"/>
      </right>
      <top style="dashed">
        <color theme="1"/>
      </top>
      <bottom style="dashed">
        <color theme="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ashed">
        <color theme="1"/>
      </left>
      <right style="dashed">
        <color theme="1"/>
      </right>
      <top/>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indexed="64"/>
      </left>
      <right style="medium">
        <color indexed="64"/>
      </right>
      <top style="dashed">
        <color theme="1"/>
      </top>
      <bottom/>
      <diagonal/>
    </border>
    <border>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style="medium">
        <color indexed="64"/>
      </left>
      <right style="dashed">
        <color theme="1"/>
      </right>
      <top/>
      <bottom style="dashed">
        <color theme="1"/>
      </bottom>
      <diagonal/>
    </border>
    <border>
      <left style="medium">
        <color theme="1"/>
      </left>
      <right style="dashed">
        <color theme="1"/>
      </right>
      <top/>
      <bottom style="dashed">
        <color theme="1"/>
      </bottom>
      <diagonal/>
    </border>
    <border>
      <left/>
      <right style="dashed">
        <color theme="1"/>
      </right>
      <top/>
      <bottom/>
      <diagonal/>
    </border>
    <border>
      <left style="dashed">
        <color theme="1"/>
      </left>
      <right/>
      <top/>
      <bottom/>
      <diagonal/>
    </border>
    <border>
      <left style="medium">
        <color theme="1"/>
      </left>
      <right style="dashed">
        <color theme="1"/>
      </right>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dotted">
        <color indexed="64"/>
      </bottom>
      <diagonal/>
    </border>
    <border>
      <left style="dotted">
        <color indexed="64"/>
      </left>
      <right style="dotted">
        <color indexed="64"/>
      </right>
      <top style="thin">
        <color indexed="64"/>
      </top>
      <bottom/>
      <diagonal/>
    </border>
    <border>
      <left style="dotted">
        <color indexed="64"/>
      </left>
      <right style="medium">
        <color indexed="64"/>
      </right>
      <top/>
      <bottom style="dotted">
        <color indexed="64"/>
      </bottom>
      <diagonal/>
    </border>
    <border>
      <left style="medium">
        <color indexed="64"/>
      </left>
      <right style="dotted">
        <color indexed="64"/>
      </right>
      <top style="dashed">
        <color theme="1"/>
      </top>
      <bottom/>
      <diagonal/>
    </border>
    <border>
      <left style="dotted">
        <color indexed="64"/>
      </left>
      <right style="dashed">
        <color theme="1"/>
      </right>
      <top style="dashed">
        <color theme="1"/>
      </top>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right style="dashed">
        <color theme="1"/>
      </right>
      <top style="dashed">
        <color theme="1"/>
      </top>
      <bottom style="medium">
        <color indexed="64"/>
      </bottom>
      <diagonal/>
    </border>
    <border>
      <left style="medium">
        <color theme="1"/>
      </left>
      <right style="dashed">
        <color theme="1"/>
      </right>
      <top style="dashed">
        <color theme="1"/>
      </top>
      <bottom style="medium">
        <color indexed="64"/>
      </bottom>
      <diagonal/>
    </border>
    <border>
      <left style="medium">
        <color indexed="64"/>
      </left>
      <right style="thin">
        <color indexed="64"/>
      </right>
      <top style="medium">
        <color indexed="64"/>
      </top>
      <bottom style="medium">
        <color indexed="64"/>
      </bottom>
      <diagonal/>
    </border>
    <border>
      <left/>
      <right style="dashed">
        <color indexed="64"/>
      </right>
      <top/>
      <bottom style="dashed">
        <color theme="1"/>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dotted">
        <color indexed="64"/>
      </left>
      <right/>
      <top/>
      <bottom style="dotted">
        <color indexed="64"/>
      </bottom>
      <diagonal/>
    </border>
    <border>
      <left/>
      <right style="dashed">
        <color theme="1"/>
      </right>
      <top style="dashed">
        <color theme="1"/>
      </top>
      <bottom style="dotted">
        <color indexed="64"/>
      </bottom>
      <diagonal/>
    </border>
    <border>
      <left style="dashed">
        <color theme="1"/>
      </left>
      <right style="dashed">
        <color theme="1"/>
      </right>
      <top style="dashed">
        <color theme="1"/>
      </top>
      <bottom style="dotted">
        <color indexed="64"/>
      </bottom>
      <diagonal/>
    </border>
    <border>
      <left style="dashed">
        <color theme="1"/>
      </left>
      <right/>
      <top style="dashed">
        <color theme="1"/>
      </top>
      <bottom style="dotted">
        <color indexed="64"/>
      </bottom>
      <diagonal/>
    </border>
    <border>
      <left style="medium">
        <color theme="1"/>
      </left>
      <right style="dashed">
        <color theme="1"/>
      </right>
      <top style="dashed">
        <color theme="1"/>
      </top>
      <bottom style="dotted">
        <color indexed="64"/>
      </bottom>
      <diagonal/>
    </border>
    <border>
      <left style="dashed">
        <color theme="1"/>
      </left>
      <right style="dotted">
        <color indexed="64"/>
      </right>
      <top style="dashed">
        <color theme="1"/>
      </top>
      <bottom style="dotted">
        <color indexed="64"/>
      </bottom>
      <diagonal/>
    </border>
    <border>
      <left style="dashed">
        <color theme="1"/>
      </left>
      <right style="dashed">
        <color theme="1"/>
      </right>
      <top style="dotted">
        <color indexed="64"/>
      </top>
      <bottom style="dashed">
        <color theme="1"/>
      </bottom>
      <diagonal/>
    </border>
    <border>
      <left/>
      <right style="dashed">
        <color theme="1"/>
      </right>
      <top/>
      <bottom style="dashed">
        <color theme="1"/>
      </bottom>
      <diagonal/>
    </border>
    <border>
      <left style="medium">
        <color indexed="64"/>
      </left>
      <right style="medium">
        <color indexed="64"/>
      </right>
      <top style="dashed">
        <color theme="1"/>
      </top>
      <bottom style="dotted">
        <color indexed="64"/>
      </bottom>
      <diagonal/>
    </border>
    <border>
      <left style="medium">
        <color indexed="64"/>
      </left>
      <right style="dashed">
        <color theme="1"/>
      </right>
      <top style="dashed">
        <color theme="1"/>
      </top>
      <bottom style="dotted">
        <color indexed="64"/>
      </bottom>
      <diagonal/>
    </border>
    <border>
      <left style="dashed">
        <color theme="1"/>
      </left>
      <right style="medium">
        <color theme="1"/>
      </right>
      <top style="dashed">
        <color theme="1"/>
      </top>
      <bottom style="dotted">
        <color indexed="64"/>
      </bottom>
      <diagonal/>
    </border>
    <border>
      <left style="dashed">
        <color theme="1"/>
      </left>
      <right style="dashed">
        <color theme="1"/>
      </right>
      <top style="medium">
        <color indexed="64"/>
      </top>
      <bottom/>
      <diagonal/>
    </border>
    <border>
      <left style="dashed">
        <color theme="1"/>
      </left>
      <right style="dashed">
        <color theme="1"/>
      </right>
      <top style="medium">
        <color indexed="64"/>
      </top>
      <bottom style="dotted">
        <color indexed="64"/>
      </bottom>
      <diagonal/>
    </border>
    <border>
      <left style="dashed">
        <color theme="1"/>
      </left>
      <right style="medium">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ashed">
        <color theme="1"/>
      </left>
      <right/>
      <top style="medium">
        <color indexed="64"/>
      </top>
      <bottom style="dotted">
        <color theme="1"/>
      </bottom>
      <diagonal/>
    </border>
    <border>
      <left style="medium">
        <color indexed="64"/>
      </left>
      <right style="dashed">
        <color indexed="64"/>
      </right>
      <top style="medium">
        <color indexed="64"/>
      </top>
      <bottom style="dashed">
        <color theme="1"/>
      </bottom>
      <diagonal/>
    </border>
    <border>
      <left style="dashed">
        <color indexed="64"/>
      </left>
      <right style="dotted">
        <color indexed="64"/>
      </right>
      <top style="medium">
        <color indexed="64"/>
      </top>
      <bottom style="dashed">
        <color theme="1"/>
      </bottom>
      <diagonal/>
    </border>
    <border>
      <left/>
      <right style="dashed">
        <color theme="1"/>
      </right>
      <top style="medium">
        <color indexed="64"/>
      </top>
      <bottom/>
      <diagonal/>
    </border>
  </borders>
  <cellStyleXfs count="4">
    <xf numFmtId="0" fontId="0" fillId="0" borderId="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cellStyleXfs>
  <cellXfs count="214">
    <xf numFmtId="0" fontId="0" fillId="0" borderId="0" xfId="0"/>
    <xf numFmtId="10" fontId="0" fillId="4" borderId="9" xfId="0" applyNumberFormat="1" applyFill="1" applyBorder="1" applyAlignment="1">
      <alignment horizontal="center" vertical="center" wrapText="1"/>
    </xf>
    <xf numFmtId="10" fontId="0" fillId="4" borderId="8" xfId="0" applyNumberFormat="1" applyFill="1" applyBorder="1" applyAlignment="1">
      <alignment horizontal="center" vertical="center" wrapText="1"/>
    </xf>
    <xf numFmtId="10" fontId="0" fillId="4" borderId="10" xfId="0" applyNumberFormat="1" applyFill="1" applyBorder="1" applyAlignment="1">
      <alignment horizontal="center" vertical="center" wrapText="1"/>
    </xf>
    <xf numFmtId="10" fontId="0" fillId="4" borderId="18" xfId="0" applyNumberFormat="1" applyFill="1" applyBorder="1" applyAlignment="1">
      <alignment horizontal="center" vertical="center" wrapText="1"/>
    </xf>
    <xf numFmtId="10" fontId="0" fillId="4" borderId="19" xfId="0" applyNumberFormat="1" applyFill="1" applyBorder="1" applyAlignment="1">
      <alignment horizontal="center" vertical="center" wrapText="1"/>
    </xf>
    <xf numFmtId="10" fontId="0" fillId="4" borderId="20" xfId="0" applyNumberFormat="1" applyFill="1" applyBorder="1" applyAlignment="1">
      <alignment horizontal="center" vertical="center" wrapText="1"/>
    </xf>
    <xf numFmtId="2" fontId="6" fillId="6" borderId="14" xfId="0" applyNumberFormat="1" applyFont="1" applyFill="1" applyBorder="1" applyAlignment="1">
      <alignment vertical="center" wrapText="1"/>
    </xf>
    <xf numFmtId="2" fontId="6" fillId="6" borderId="15" xfId="0" applyNumberFormat="1" applyFont="1" applyFill="1" applyBorder="1" applyAlignment="1">
      <alignment vertical="center" wrapText="1"/>
    </xf>
    <xf numFmtId="0" fontId="4" fillId="3" borderId="23" xfId="0" applyFont="1" applyFill="1" applyBorder="1" applyAlignment="1">
      <alignment horizontal="center" vertical="center" wrapText="1"/>
    </xf>
    <xf numFmtId="164" fontId="4" fillId="3" borderId="28" xfId="0" applyNumberFormat="1" applyFont="1" applyFill="1" applyBorder="1" applyAlignment="1">
      <alignment horizontal="center" vertical="center" wrapText="1"/>
    </xf>
    <xf numFmtId="10" fontId="0" fillId="4" borderId="31" xfId="0" applyNumberFormat="1" applyFill="1" applyBorder="1" applyAlignment="1">
      <alignment horizontal="center" vertical="center" wrapText="1"/>
    </xf>
    <xf numFmtId="10" fontId="0" fillId="4" borderId="32" xfId="0" applyNumberFormat="1" applyFill="1" applyBorder="1" applyAlignment="1">
      <alignment horizontal="center" vertical="center" wrapText="1"/>
    </xf>
    <xf numFmtId="10" fontId="0" fillId="4" borderId="33" xfId="0" applyNumberFormat="1" applyFill="1" applyBorder="1" applyAlignment="1">
      <alignment horizontal="center" vertical="center" wrapText="1"/>
    </xf>
    <xf numFmtId="0" fontId="3" fillId="0" borderId="34" xfId="0" applyFont="1" applyBorder="1" applyAlignment="1">
      <alignment horizontal="center" vertical="center" wrapText="1"/>
    </xf>
    <xf numFmtId="0" fontId="4" fillId="3" borderId="24" xfId="0" applyFont="1" applyFill="1" applyBorder="1" applyAlignment="1">
      <alignment horizontal="center" vertical="center" wrapText="1"/>
    </xf>
    <xf numFmtId="164" fontId="4" fillId="3" borderId="22" xfId="0" applyNumberFormat="1" applyFont="1" applyFill="1" applyBorder="1" applyAlignment="1">
      <alignment horizontal="center" vertical="center" wrapText="1"/>
    </xf>
    <xf numFmtId="0" fontId="3" fillId="0" borderId="22" xfId="0" applyFont="1" applyBorder="1" applyAlignment="1">
      <alignment horizontal="center" vertical="center" wrapText="1"/>
    </xf>
    <xf numFmtId="164" fontId="7" fillId="3" borderId="37" xfId="2" applyNumberFormat="1" applyFont="1" applyFill="1" applyBorder="1" applyAlignment="1">
      <alignment horizontal="center" vertical="center" wrapText="1"/>
    </xf>
    <xf numFmtId="164" fontId="4" fillId="3" borderId="38" xfId="0" applyNumberFormat="1" applyFont="1" applyFill="1" applyBorder="1" applyAlignment="1">
      <alignment horizontal="center" vertical="center" wrapText="1"/>
    </xf>
    <xf numFmtId="0" fontId="3" fillId="0" borderId="38" xfId="0" applyFont="1" applyBorder="1" applyAlignment="1">
      <alignment horizontal="center" vertical="center" wrapText="1"/>
    </xf>
    <xf numFmtId="0" fontId="3" fillId="7" borderId="22" xfId="0" applyFont="1" applyFill="1" applyBorder="1" applyAlignment="1">
      <alignment horizontal="left" vertical="center" wrapText="1"/>
    </xf>
    <xf numFmtId="0" fontId="7" fillId="3" borderId="4" xfId="0" applyFont="1" applyFill="1" applyBorder="1" applyAlignment="1">
      <alignment horizontal="center" vertical="center" wrapText="1"/>
    </xf>
    <xf numFmtId="2" fontId="3" fillId="7" borderId="25"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44" fontId="7" fillId="3" borderId="29" xfId="2" applyFont="1" applyFill="1" applyBorder="1" applyAlignment="1">
      <alignment horizontal="center" vertical="center" wrapText="1"/>
    </xf>
    <xf numFmtId="44" fontId="3" fillId="7" borderId="40" xfId="2" applyFont="1" applyFill="1" applyBorder="1" applyAlignment="1">
      <alignment horizontal="center" vertical="center" wrapText="1"/>
    </xf>
    <xf numFmtId="44" fontId="7" fillId="3" borderId="30" xfId="2" applyFont="1" applyFill="1" applyBorder="1" applyAlignment="1">
      <alignment horizontal="center" vertical="center" wrapText="1"/>
    </xf>
    <xf numFmtId="44" fontId="3" fillId="7" borderId="41" xfId="2" applyFont="1" applyFill="1" applyBorder="1" applyAlignment="1">
      <alignment horizontal="center" vertical="center" wrapText="1"/>
    </xf>
    <xf numFmtId="44" fontId="7" fillId="3" borderId="35" xfId="2" applyFont="1" applyFill="1" applyBorder="1" applyAlignment="1">
      <alignment horizontal="center" vertical="center" wrapText="1"/>
    </xf>
    <xf numFmtId="44" fontId="3" fillId="7" borderId="16" xfId="2" applyFont="1" applyFill="1" applyBorder="1" applyAlignment="1">
      <alignment horizontal="center" vertical="center" wrapText="1"/>
    </xf>
    <xf numFmtId="44" fontId="7" fillId="3" borderId="36" xfId="2" applyFont="1" applyFill="1" applyBorder="1" applyAlignment="1">
      <alignment horizontal="center" vertical="center" wrapText="1"/>
    </xf>
    <xf numFmtId="44" fontId="3" fillId="7" borderId="17" xfId="2" applyFont="1" applyFill="1" applyBorder="1" applyAlignment="1">
      <alignment horizontal="center" vertical="center" wrapText="1"/>
    </xf>
    <xf numFmtId="44" fontId="7" fillId="3" borderId="37" xfId="2" applyFont="1" applyFill="1" applyBorder="1" applyAlignment="1">
      <alignment horizontal="center" vertical="center" wrapText="1"/>
    </xf>
    <xf numFmtId="44" fontId="3" fillId="7" borderId="42" xfId="2" applyFont="1" applyFill="1" applyBorder="1" applyAlignment="1">
      <alignment horizontal="center" vertical="center" wrapText="1"/>
    </xf>
    <xf numFmtId="44" fontId="7" fillId="3" borderId="39" xfId="2" applyFont="1" applyFill="1" applyBorder="1" applyAlignment="1">
      <alignment horizontal="center" vertical="center" wrapText="1"/>
    </xf>
    <xf numFmtId="44" fontId="3" fillId="7" borderId="21" xfId="2" applyFont="1" applyFill="1" applyBorder="1" applyAlignment="1">
      <alignment horizontal="center" vertical="center" wrapText="1"/>
    </xf>
    <xf numFmtId="3" fontId="3" fillId="2" borderId="44"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0" fontId="3" fillId="9" borderId="34" xfId="0" applyFont="1" applyFill="1" applyBorder="1" applyAlignment="1">
      <alignment horizontal="justify" vertical="center" wrapText="1"/>
    </xf>
    <xf numFmtId="3" fontId="3" fillId="8" borderId="51" xfId="0" applyNumberFormat="1" applyFont="1" applyFill="1" applyBorder="1" applyAlignment="1">
      <alignment horizontal="center" vertical="center" wrapText="1"/>
    </xf>
    <xf numFmtId="3" fontId="3" fillId="2" borderId="51" xfId="0" applyNumberFormat="1" applyFont="1" applyFill="1" applyBorder="1" applyAlignment="1">
      <alignment horizontal="center" vertical="center" wrapText="1"/>
    </xf>
    <xf numFmtId="0" fontId="4" fillId="7" borderId="53"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56" xfId="0" applyFont="1" applyFill="1" applyBorder="1" applyAlignment="1">
      <alignment horizontal="center" vertical="center" wrapText="1"/>
    </xf>
    <xf numFmtId="3" fontId="3" fillId="2" borderId="57" xfId="0" applyNumberFormat="1" applyFont="1" applyFill="1" applyBorder="1" applyAlignment="1">
      <alignment horizontal="center" vertical="center" wrapText="1"/>
    </xf>
    <xf numFmtId="3" fontId="3" fillId="2" borderId="54" xfId="0" applyNumberFormat="1" applyFont="1" applyFill="1" applyBorder="1" applyAlignment="1">
      <alignment horizontal="center" vertical="center" wrapText="1"/>
    </xf>
    <xf numFmtId="3" fontId="3" fillId="2" borderId="55" xfId="0" applyNumberFormat="1" applyFont="1" applyFill="1" applyBorder="1" applyAlignment="1">
      <alignment horizontal="center" vertical="center" wrapText="1"/>
    </xf>
    <xf numFmtId="3" fontId="3" fillId="2" borderId="58" xfId="0" applyNumberFormat="1" applyFont="1" applyFill="1" applyBorder="1" applyAlignment="1">
      <alignment horizontal="center" vertical="center" wrapText="1"/>
    </xf>
    <xf numFmtId="0" fontId="0" fillId="0" borderId="26" xfId="0" applyBorder="1"/>
    <xf numFmtId="0" fontId="0" fillId="0" borderId="61" xfId="0" applyBorder="1"/>
    <xf numFmtId="0" fontId="0" fillId="0" borderId="14" xfId="0" applyBorder="1"/>
    <xf numFmtId="0" fontId="0" fillId="0" borderId="15" xfId="0" applyBorder="1"/>
    <xf numFmtId="0" fontId="4" fillId="3" borderId="4" xfId="0" applyFont="1" applyFill="1" applyBorder="1" applyAlignment="1">
      <alignment horizontal="center" vertical="center" wrapText="1"/>
    </xf>
    <xf numFmtId="164" fontId="4" fillId="3" borderId="25" xfId="0" applyNumberFormat="1" applyFont="1" applyFill="1" applyBorder="1" applyAlignment="1">
      <alignment horizontal="center" vertical="center" wrapText="1"/>
    </xf>
    <xf numFmtId="44" fontId="3" fillId="2" borderId="65" xfId="2" applyFont="1" applyFill="1" applyBorder="1" applyAlignment="1">
      <alignment horizontal="center" vertical="center" wrapText="1"/>
    </xf>
    <xf numFmtId="44" fontId="3" fillId="2" borderId="66" xfId="2" applyFont="1" applyFill="1" applyBorder="1" applyAlignment="1">
      <alignment horizontal="center" vertical="center" wrapText="1"/>
    </xf>
    <xf numFmtId="10" fontId="0" fillId="4" borderId="46" xfId="0" applyNumberFormat="1" applyFill="1" applyBorder="1" applyAlignment="1">
      <alignment horizontal="center" vertical="center" wrapText="1"/>
    </xf>
    <xf numFmtId="3" fontId="3" fillId="2" borderId="68" xfId="0" applyNumberFormat="1" applyFont="1" applyFill="1" applyBorder="1" applyAlignment="1">
      <alignment horizontal="center" vertical="center" wrapText="1"/>
    </xf>
    <xf numFmtId="44" fontId="3" fillId="2" borderId="4" xfId="2" applyFont="1" applyFill="1" applyBorder="1" applyAlignment="1">
      <alignment horizontal="center" vertical="center" wrapText="1"/>
    </xf>
    <xf numFmtId="44" fontId="3" fillId="2" borderId="25" xfId="2" applyFont="1" applyFill="1" applyBorder="1" applyAlignment="1">
      <alignment horizontal="center" vertical="center" wrapText="1"/>
    </xf>
    <xf numFmtId="44" fontId="3" fillId="2" borderId="5" xfId="2" applyFont="1" applyFill="1" applyBorder="1" applyAlignment="1">
      <alignment horizontal="center" vertical="center" wrapText="1"/>
    </xf>
    <xf numFmtId="0" fontId="3" fillId="2" borderId="45" xfId="0" applyFont="1" applyFill="1" applyBorder="1" applyAlignment="1">
      <alignment horizontal="center" vertical="center" wrapText="1"/>
    </xf>
    <xf numFmtId="0" fontId="4" fillId="7" borderId="1" xfId="0" applyFont="1" applyFill="1" applyBorder="1" applyAlignment="1">
      <alignment horizontal="justify" vertical="center" wrapText="1"/>
    </xf>
    <xf numFmtId="0" fontId="3" fillId="2" borderId="69" xfId="0" applyFont="1" applyFill="1" applyBorder="1" applyAlignment="1">
      <alignment horizontal="center" vertical="center" wrapText="1"/>
    </xf>
    <xf numFmtId="0" fontId="10" fillId="5" borderId="13" xfId="0" applyFont="1" applyFill="1" applyBorder="1" applyAlignment="1">
      <alignment horizontal="center" vertical="center" wrapText="1"/>
    </xf>
    <xf numFmtId="3" fontId="3" fillId="2" borderId="49" xfId="0" applyNumberFormat="1" applyFont="1" applyFill="1" applyBorder="1" applyAlignment="1">
      <alignment horizontal="center" vertical="center" wrapText="1"/>
    </xf>
    <xf numFmtId="3" fontId="3" fillId="2" borderId="75" xfId="0" applyNumberFormat="1" applyFont="1" applyFill="1" applyBorder="1" applyAlignment="1">
      <alignment horizontal="center" vertical="center" wrapText="1"/>
    </xf>
    <xf numFmtId="0" fontId="4" fillId="3" borderId="56" xfId="0" applyFont="1" applyFill="1" applyBorder="1" applyAlignment="1">
      <alignment horizontal="center" vertical="center" wrapText="1"/>
    </xf>
    <xf numFmtId="3" fontId="3" fillId="2" borderId="76" xfId="0" applyNumberFormat="1" applyFont="1" applyFill="1" applyBorder="1" applyAlignment="1">
      <alignment horizontal="center" vertical="center" wrapText="1"/>
    </xf>
    <xf numFmtId="3" fontId="3" fillId="2" borderId="48" xfId="0" applyNumberFormat="1" applyFont="1" applyFill="1" applyBorder="1" applyAlignment="1">
      <alignment horizontal="center" vertical="center" wrapText="1"/>
    </xf>
    <xf numFmtId="3" fontId="3" fillId="2" borderId="77" xfId="0" applyNumberFormat="1" applyFont="1" applyFill="1" applyBorder="1" applyAlignment="1">
      <alignment horizontal="center" vertical="center" wrapText="1"/>
    </xf>
    <xf numFmtId="3" fontId="3" fillId="2" borderId="78" xfId="0" applyNumberFormat="1" applyFont="1" applyFill="1" applyBorder="1" applyAlignment="1">
      <alignment horizontal="center" vertical="center" wrapText="1"/>
    </xf>
    <xf numFmtId="0" fontId="3" fillId="7" borderId="60" xfId="0" applyFont="1" applyFill="1" applyBorder="1" applyAlignment="1">
      <alignment horizontal="left" vertical="center" wrapText="1"/>
    </xf>
    <xf numFmtId="0" fontId="3" fillId="0" borderId="28" xfId="0" applyFont="1" applyBorder="1" applyAlignment="1">
      <alignment horizontal="justify" vertical="center" wrapText="1"/>
    </xf>
    <xf numFmtId="10" fontId="13" fillId="12" borderId="47" xfId="0" applyNumberFormat="1" applyFont="1" applyFill="1" applyBorder="1" applyAlignment="1">
      <alignment horizontal="center" vertical="center"/>
    </xf>
    <xf numFmtId="0" fontId="3" fillId="3" borderId="91" xfId="0" applyFont="1" applyFill="1" applyBorder="1" applyAlignment="1">
      <alignment horizontal="center" vertical="center" wrapText="1"/>
    </xf>
    <xf numFmtId="3" fontId="3" fillId="2" borderId="92" xfId="0" applyNumberFormat="1" applyFont="1" applyFill="1" applyBorder="1" applyAlignment="1">
      <alignment horizontal="center" vertical="center" wrapText="1"/>
    </xf>
    <xf numFmtId="3" fontId="3" fillId="2" borderId="89" xfId="0" applyNumberFormat="1" applyFont="1" applyFill="1" applyBorder="1" applyAlignment="1">
      <alignment horizontal="center" vertical="center" wrapText="1"/>
    </xf>
    <xf numFmtId="3" fontId="3" fillId="2" borderId="90" xfId="0" applyNumberFormat="1" applyFont="1" applyFill="1" applyBorder="1" applyAlignment="1">
      <alignment horizontal="center" vertical="center" wrapText="1"/>
    </xf>
    <xf numFmtId="3" fontId="3" fillId="2" borderId="93" xfId="0" applyNumberFormat="1" applyFont="1" applyFill="1" applyBorder="1" applyAlignment="1">
      <alignment horizontal="center" vertical="center" wrapText="1"/>
    </xf>
    <xf numFmtId="0" fontId="1" fillId="3" borderId="67" xfId="0" applyFont="1" applyFill="1" applyBorder="1" applyAlignment="1">
      <alignment horizontal="center" vertical="center" wrapText="1"/>
    </xf>
    <xf numFmtId="0" fontId="4" fillId="7" borderId="68" xfId="0" applyFont="1" applyFill="1" applyBorder="1" applyAlignment="1">
      <alignment horizontal="center" vertical="center" wrapText="1"/>
    </xf>
    <xf numFmtId="0" fontId="1" fillId="3" borderId="94" xfId="0" applyFont="1" applyFill="1" applyBorder="1" applyAlignment="1">
      <alignment horizontal="center" vertical="center" wrapText="1"/>
    </xf>
    <xf numFmtId="0" fontId="1" fillId="7" borderId="67" xfId="0" applyFont="1" applyFill="1" applyBorder="1" applyAlignment="1">
      <alignment horizontal="center" vertical="center" wrapText="1"/>
    </xf>
    <xf numFmtId="0" fontId="1" fillId="7" borderId="68" xfId="0" applyFont="1" applyFill="1" applyBorder="1" applyAlignment="1">
      <alignment horizontal="center" vertical="center" wrapText="1"/>
    </xf>
    <xf numFmtId="0" fontId="1" fillId="3" borderId="68" xfId="0" applyFont="1" applyFill="1" applyBorder="1" applyAlignment="1">
      <alignment horizontal="center" vertical="center" wrapText="1"/>
    </xf>
    <xf numFmtId="0" fontId="14" fillId="13" borderId="13" xfId="0" applyFont="1" applyFill="1" applyBorder="1" applyAlignment="1">
      <alignment horizontal="center" vertical="center" wrapText="1"/>
    </xf>
    <xf numFmtId="0" fontId="1" fillId="3" borderId="97" xfId="0" applyFont="1" applyFill="1" applyBorder="1" applyAlignment="1">
      <alignment horizontal="center" vertical="center" wrapText="1"/>
    </xf>
    <xf numFmtId="0" fontId="4" fillId="7" borderId="98" xfId="0" applyFont="1" applyFill="1" applyBorder="1" applyAlignment="1">
      <alignment horizontal="center" vertical="center" wrapText="1"/>
    </xf>
    <xf numFmtId="0" fontId="1" fillId="3" borderId="98" xfId="0" applyFont="1" applyFill="1" applyBorder="1" applyAlignment="1">
      <alignment horizontal="center" vertical="center" wrapText="1"/>
    </xf>
    <xf numFmtId="0" fontId="4" fillId="7" borderId="99" xfId="0" applyFont="1" applyFill="1" applyBorder="1" applyAlignment="1">
      <alignment horizontal="center" vertical="center" wrapText="1"/>
    </xf>
    <xf numFmtId="0" fontId="1" fillId="3" borderId="100" xfId="0" applyFont="1" applyFill="1" applyBorder="1" applyAlignment="1">
      <alignment horizontal="center" vertical="center" wrapText="1"/>
    </xf>
    <xf numFmtId="0" fontId="1" fillId="6" borderId="49" xfId="0" applyFont="1" applyFill="1" applyBorder="1" applyAlignment="1">
      <alignment horizontal="left" vertical="center" wrapText="1"/>
    </xf>
    <xf numFmtId="0" fontId="1" fillId="6" borderId="50" xfId="0" applyFont="1" applyFill="1" applyBorder="1" applyAlignment="1">
      <alignment horizontal="left" vertical="center" wrapText="1"/>
    </xf>
    <xf numFmtId="0" fontId="1" fillId="6" borderId="52" xfId="0" applyFont="1" applyFill="1" applyBorder="1" applyAlignment="1">
      <alignment horizontal="center" vertical="center" wrapText="1"/>
    </xf>
    <xf numFmtId="0" fontId="5" fillId="8" borderId="34" xfId="0" applyFont="1" applyFill="1" applyBorder="1" applyAlignment="1">
      <alignment horizontal="center" vertical="center" wrapText="1"/>
    </xf>
    <xf numFmtId="3" fontId="3" fillId="8" borderId="102" xfId="0" applyNumberFormat="1" applyFont="1" applyFill="1" applyBorder="1" applyAlignment="1">
      <alignment horizontal="center" vertical="center" wrapText="1"/>
    </xf>
    <xf numFmtId="3" fontId="3" fillId="8" borderId="103" xfId="0" applyNumberFormat="1" applyFont="1" applyFill="1" applyBorder="1" applyAlignment="1">
      <alignment horizontal="center" vertical="center" wrapText="1"/>
    </xf>
    <xf numFmtId="3" fontId="3" fillId="8" borderId="104" xfId="0" applyNumberFormat="1" applyFont="1" applyFill="1" applyBorder="1" applyAlignment="1">
      <alignment horizontal="center" vertical="center" wrapText="1"/>
    </xf>
    <xf numFmtId="3" fontId="3" fillId="8" borderId="105" xfId="0" applyNumberFormat="1" applyFont="1" applyFill="1" applyBorder="1" applyAlignment="1">
      <alignment horizontal="center" vertical="center" wrapText="1"/>
    </xf>
    <xf numFmtId="3" fontId="3" fillId="8" borderId="106" xfId="0" applyNumberFormat="1" applyFont="1" applyFill="1" applyBorder="1" applyAlignment="1">
      <alignment horizontal="center" vertical="center" wrapText="1"/>
    </xf>
    <xf numFmtId="0" fontId="7" fillId="6" borderId="107" xfId="0" applyFont="1" applyFill="1" applyBorder="1" applyAlignment="1">
      <alignment horizontal="center" vertical="center" wrapText="1"/>
    </xf>
    <xf numFmtId="3" fontId="3" fillId="2" borderId="108" xfId="0" applyNumberFormat="1" applyFont="1" applyFill="1" applyBorder="1" applyAlignment="1">
      <alignment horizontal="center" vertical="center" wrapText="1"/>
    </xf>
    <xf numFmtId="3" fontId="3" fillId="2" borderId="50" xfId="0" applyNumberFormat="1"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3" borderId="96" xfId="0" applyFont="1" applyFill="1" applyBorder="1" applyAlignment="1">
      <alignment horizontal="center" vertical="center" wrapText="1"/>
    </xf>
    <xf numFmtId="3" fontId="3" fillId="2" borderId="110" xfId="0" applyNumberFormat="1" applyFont="1" applyFill="1" applyBorder="1" applyAlignment="1">
      <alignment horizontal="center" vertical="center" wrapText="1"/>
    </xf>
    <xf numFmtId="3" fontId="3" fillId="2" borderId="103" xfId="0" applyNumberFormat="1" applyFont="1" applyFill="1" applyBorder="1" applyAlignment="1">
      <alignment horizontal="center" vertical="center" wrapText="1"/>
    </xf>
    <xf numFmtId="3" fontId="3" fillId="2" borderId="111" xfId="0" applyNumberFormat="1" applyFont="1" applyFill="1" applyBorder="1" applyAlignment="1">
      <alignment horizontal="center" vertical="center" wrapText="1"/>
    </xf>
    <xf numFmtId="3" fontId="3" fillId="2" borderId="105" xfId="0" applyNumberFormat="1" applyFont="1" applyFill="1" applyBorder="1" applyAlignment="1">
      <alignment horizontal="center" vertical="center" wrapText="1"/>
    </xf>
    <xf numFmtId="0" fontId="1" fillId="6" borderId="74"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88" xfId="0" applyFont="1" applyFill="1" applyBorder="1" applyAlignment="1">
      <alignment horizontal="center" vertical="center" wrapText="1"/>
    </xf>
    <xf numFmtId="0" fontId="3" fillId="0" borderId="25" xfId="0" applyFont="1" applyBorder="1" applyAlignment="1">
      <alignment horizontal="left" vertical="center" wrapText="1"/>
    </xf>
    <xf numFmtId="1" fontId="3" fillId="2" borderId="35" xfId="0" applyNumberFormat="1" applyFont="1" applyFill="1" applyBorder="1" applyAlignment="1">
      <alignment horizontal="center" vertical="center" wrapText="1"/>
    </xf>
    <xf numFmtId="0" fontId="3" fillId="7" borderId="38" xfId="0" applyFont="1" applyFill="1" applyBorder="1" applyAlignment="1">
      <alignment horizontal="left" vertical="center" wrapText="1"/>
    </xf>
    <xf numFmtId="0" fontId="2" fillId="2" borderId="119" xfId="0" applyFont="1" applyFill="1" applyBorder="1" applyAlignment="1">
      <alignment horizontal="center" vertical="center" wrapText="1"/>
    </xf>
    <xf numFmtId="0" fontId="4" fillId="2" borderId="112" xfId="0" applyFont="1" applyFill="1" applyBorder="1" applyAlignment="1">
      <alignment horizontal="justify" vertical="center" wrapText="1"/>
    </xf>
    <xf numFmtId="0" fontId="3" fillId="2" borderId="113" xfId="0" applyFont="1" applyFill="1" applyBorder="1" applyAlignment="1">
      <alignment horizontal="justify" vertical="center" wrapText="1"/>
    </xf>
    <xf numFmtId="0" fontId="3" fillId="2" borderId="113" xfId="0" applyFont="1" applyFill="1" applyBorder="1" applyAlignment="1">
      <alignment horizontal="center" vertical="center" wrapText="1"/>
    </xf>
    <xf numFmtId="0" fontId="3" fillId="2" borderId="114" xfId="0" applyFont="1" applyFill="1" applyBorder="1" applyAlignment="1">
      <alignment vertical="center" wrapText="1"/>
    </xf>
    <xf numFmtId="0" fontId="3" fillId="2" borderId="28" xfId="0" applyFont="1" applyFill="1" applyBorder="1" applyAlignment="1">
      <alignment horizontal="center" vertical="center" wrapText="1"/>
    </xf>
    <xf numFmtId="1" fontId="7" fillId="2" borderId="115" xfId="1" applyNumberFormat="1" applyFont="1" applyFill="1" applyBorder="1" applyAlignment="1">
      <alignment horizontal="center" vertical="center" wrapText="1"/>
    </xf>
    <xf numFmtId="1" fontId="3" fillId="2" borderId="116" xfId="1" applyNumberFormat="1" applyFont="1" applyFill="1" applyBorder="1" applyAlignment="1">
      <alignment horizontal="center" vertical="center" wrapText="1"/>
    </xf>
    <xf numFmtId="1" fontId="3" fillId="2" borderId="32" xfId="1" applyNumberFormat="1" applyFont="1" applyFill="1" applyBorder="1" applyAlignment="1">
      <alignment horizontal="center" vertical="center" wrapText="1"/>
    </xf>
    <xf numFmtId="1" fontId="7" fillId="2" borderId="117" xfId="1" applyNumberFormat="1" applyFont="1" applyFill="1" applyBorder="1" applyAlignment="1">
      <alignment horizontal="center" vertical="center" wrapText="1"/>
    </xf>
    <xf numFmtId="1" fontId="7" fillId="2" borderId="118" xfId="1"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165" fontId="3" fillId="2" borderId="64" xfId="3" applyNumberFormat="1" applyFont="1" applyFill="1" applyBorder="1" applyAlignment="1">
      <alignment horizontal="center" vertical="center" wrapText="1"/>
    </xf>
    <xf numFmtId="1" fontId="7" fillId="2" borderId="95" xfId="1" applyNumberFormat="1" applyFont="1" applyFill="1" applyBorder="1" applyAlignment="1">
      <alignment horizontal="center" vertical="center" wrapText="1"/>
    </xf>
    <xf numFmtId="0" fontId="4" fillId="6" borderId="22" xfId="0" applyFont="1" applyFill="1" applyBorder="1" applyAlignment="1">
      <alignment horizontal="left" vertical="center" wrapText="1"/>
    </xf>
    <xf numFmtId="0" fontId="4" fillId="7" borderId="22" xfId="0" applyFont="1" applyFill="1" applyBorder="1" applyAlignment="1">
      <alignment horizontal="left" vertical="center" wrapText="1"/>
    </xf>
    <xf numFmtId="0" fontId="4" fillId="3" borderId="1" xfId="0" applyFont="1" applyFill="1" applyBorder="1" applyAlignment="1">
      <alignment horizontal="justify" vertical="center" wrapText="1"/>
    </xf>
    <xf numFmtId="0" fontId="12" fillId="3" borderId="84" xfId="0" applyFont="1" applyFill="1" applyBorder="1" applyAlignment="1">
      <alignment horizontal="left" vertical="center" wrapText="1"/>
    </xf>
    <xf numFmtId="2" fontId="5" fillId="6" borderId="15" xfId="0" applyNumberFormat="1" applyFont="1" applyFill="1" applyBorder="1" applyAlignment="1">
      <alignment vertical="center" wrapText="1"/>
    </xf>
    <xf numFmtId="0" fontId="5" fillId="5" borderId="11" xfId="0" applyFont="1" applyFill="1" applyBorder="1" applyAlignment="1">
      <alignment horizontal="center" vertical="center" wrapText="1"/>
    </xf>
    <xf numFmtId="0" fontId="4" fillId="7" borderId="7" xfId="0" applyFont="1" applyFill="1" applyBorder="1" applyAlignment="1">
      <alignment horizontal="justify" vertical="center" wrapText="1"/>
    </xf>
    <xf numFmtId="0" fontId="3" fillId="3" borderId="7" xfId="0" applyFont="1" applyFill="1" applyBorder="1" applyAlignment="1">
      <alignment horizontal="left" vertical="center" wrapText="1"/>
    </xf>
    <xf numFmtId="0" fontId="4" fillId="3" borderId="59" xfId="0" applyFont="1" applyFill="1" applyBorder="1" applyAlignment="1">
      <alignment horizontal="left" wrapText="1"/>
    </xf>
    <xf numFmtId="0" fontId="3" fillId="3" borderId="90"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3" borderId="89" xfId="0" applyFont="1" applyFill="1" applyBorder="1" applyAlignment="1">
      <alignment horizontal="justify" vertical="center" wrapText="1"/>
    </xf>
    <xf numFmtId="10" fontId="0" fillId="0" borderId="71" xfId="0" applyNumberFormat="1" applyBorder="1" applyAlignment="1">
      <alignment horizontal="center" vertical="center" wrapText="1"/>
    </xf>
    <xf numFmtId="10" fontId="0" fillId="0" borderId="73" xfId="0" applyNumberFormat="1" applyBorder="1" applyAlignment="1">
      <alignment horizontal="center" vertical="center" wrapText="1"/>
    </xf>
    <xf numFmtId="10" fontId="0" fillId="0" borderId="83" xfId="0" applyNumberFormat="1" applyBorder="1" applyAlignment="1">
      <alignment horizontal="center" vertical="center" wrapText="1"/>
    </xf>
    <xf numFmtId="10" fontId="0" fillId="11" borderId="87" xfId="0" applyNumberFormat="1" applyFill="1" applyBorder="1" applyAlignment="1">
      <alignment horizontal="center" vertical="center" wrapText="1"/>
    </xf>
    <xf numFmtId="10" fontId="0" fillId="11" borderId="73" xfId="0" applyNumberFormat="1" applyFill="1" applyBorder="1" applyAlignment="1">
      <alignment horizontal="center" vertical="center" wrapText="1"/>
    </xf>
    <xf numFmtId="10" fontId="0" fillId="11" borderId="83" xfId="0" applyNumberFormat="1" applyFill="1" applyBorder="1" applyAlignment="1">
      <alignment horizontal="center" vertical="center" wrapText="1"/>
    </xf>
    <xf numFmtId="10" fontId="0" fillId="4" borderId="26" xfId="0" applyNumberFormat="1" applyFill="1" applyBorder="1" applyAlignment="1">
      <alignment horizontal="center" vertical="center" wrapText="1"/>
    </xf>
    <xf numFmtId="10" fontId="0" fillId="4" borderId="79" xfId="0" applyNumberFormat="1" applyFill="1" applyBorder="1" applyAlignment="1">
      <alignment horizontal="center" vertical="center" wrapText="1"/>
    </xf>
    <xf numFmtId="10" fontId="0" fillId="4" borderId="61" xfId="0" applyNumberFormat="1" applyFill="1" applyBorder="1" applyAlignment="1">
      <alignment horizontal="center" vertical="center" wrapText="1"/>
    </xf>
    <xf numFmtId="10" fontId="0" fillId="4" borderId="0" xfId="0" applyNumberFormat="1" applyFill="1" applyAlignment="1">
      <alignment horizontal="center" vertical="center" wrapText="1"/>
    </xf>
    <xf numFmtId="10" fontId="0" fillId="4" borderId="80" xfId="0" applyNumberFormat="1" applyFill="1" applyBorder="1" applyAlignment="1">
      <alignment horizontal="center" vertical="center" wrapText="1"/>
    </xf>
    <xf numFmtId="10" fontId="0" fillId="4" borderId="24" xfId="0" applyNumberFormat="1" applyFill="1" applyBorder="1" applyAlignment="1">
      <alignment horizontal="center" vertical="center" wrapText="1"/>
    </xf>
    <xf numFmtId="10" fontId="0" fillId="11" borderId="86" xfId="0" applyNumberForma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15" fillId="3" borderId="82" xfId="0" applyFont="1" applyFill="1" applyBorder="1" applyAlignment="1">
      <alignment horizontal="center" vertical="center" wrapText="1"/>
    </xf>
    <xf numFmtId="0" fontId="0" fillId="3" borderId="85" xfId="0" applyFill="1" applyBorder="1" applyAlignment="1">
      <alignment horizontal="center" vertical="center" wrapText="1"/>
    </xf>
    <xf numFmtId="10" fontId="0" fillId="4" borderId="70" xfId="0" applyNumberFormat="1" applyFill="1" applyBorder="1" applyAlignment="1">
      <alignment horizontal="center" vertical="center" wrapText="1"/>
    </xf>
    <xf numFmtId="10" fontId="0" fillId="4" borderId="81" xfId="0" applyNumberFormat="1" applyFill="1" applyBorder="1" applyAlignment="1">
      <alignment horizontal="center" vertical="center" wrapText="1"/>
    </xf>
    <xf numFmtId="0" fontId="3" fillId="3" borderId="89" xfId="0" applyFont="1" applyFill="1" applyBorder="1" applyAlignment="1">
      <alignment horizontal="justify" vertical="center" wrapText="1"/>
    </xf>
    <xf numFmtId="0" fontId="3" fillId="3" borderId="89" xfId="0" applyFont="1" applyFill="1" applyBorder="1" applyAlignment="1">
      <alignment horizontal="center" vertical="center" wrapText="1"/>
    </xf>
    <xf numFmtId="10" fontId="0" fillId="4" borderId="14" xfId="0" applyNumberFormat="1" applyFill="1" applyBorder="1" applyAlignment="1">
      <alignment horizontal="center" vertical="center" wrapText="1"/>
    </xf>
    <xf numFmtId="0" fontId="0" fillId="0" borderId="0" xfId="0" applyAlignment="1">
      <alignment horizontal="center" vertical="top"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9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2" fontId="4" fillId="7" borderId="13" xfId="0" applyNumberFormat="1" applyFont="1" applyFill="1" applyBorder="1" applyAlignment="1">
      <alignment horizontal="center" vertical="center" wrapText="1"/>
    </xf>
    <xf numFmtId="2" fontId="4" fillId="7" borderId="12" xfId="0" applyNumberFormat="1" applyFont="1" applyFill="1" applyBorder="1" applyAlignment="1">
      <alignment horizontal="center" vertical="center" wrapText="1"/>
    </xf>
    <xf numFmtId="2" fontId="5" fillId="6" borderId="4" xfId="0" applyNumberFormat="1" applyFont="1" applyFill="1" applyBorder="1" applyAlignment="1">
      <alignment horizontal="center" vertical="center" wrapText="1"/>
    </xf>
    <xf numFmtId="2" fontId="5" fillId="6" borderId="5" xfId="0" applyNumberFormat="1" applyFont="1" applyFill="1" applyBorder="1" applyAlignment="1">
      <alignment horizontal="center" vertical="center" wrapText="1"/>
    </xf>
    <xf numFmtId="2" fontId="5" fillId="6" borderId="6" xfId="0" applyNumberFormat="1" applyFont="1" applyFill="1" applyBorder="1" applyAlignment="1">
      <alignment horizontal="center" vertical="center" wrapText="1"/>
    </xf>
    <xf numFmtId="2" fontId="5" fillId="6" borderId="13" xfId="0" applyNumberFormat="1" applyFont="1" applyFill="1" applyBorder="1" applyAlignment="1">
      <alignment horizontal="center" vertical="center" wrapText="1"/>
    </xf>
    <xf numFmtId="2" fontId="5" fillId="6" borderId="12" xfId="0" applyNumberFormat="1" applyFont="1" applyFill="1" applyBorder="1" applyAlignment="1">
      <alignment horizontal="center" vertical="center" wrapText="1"/>
    </xf>
    <xf numFmtId="0" fontId="5" fillId="8" borderId="101" xfId="0" applyFont="1" applyFill="1" applyBorder="1" applyAlignment="1">
      <alignment horizontal="center" vertical="center" wrapText="1"/>
    </xf>
    <xf numFmtId="0" fontId="5" fillId="8" borderId="72" xfId="0" applyFont="1" applyFill="1" applyBorder="1" applyAlignment="1">
      <alignment horizontal="center" vertical="center" wrapText="1"/>
    </xf>
    <xf numFmtId="0" fontId="10" fillId="5" borderId="4"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9" fillId="0" borderId="62" xfId="0" applyFont="1" applyBorder="1" applyAlignment="1">
      <alignment horizontal="center" vertical="center" wrapText="1"/>
    </xf>
    <xf numFmtId="0" fontId="9" fillId="0" borderId="62" xfId="0" applyFont="1" applyBorder="1" applyAlignment="1">
      <alignment horizontal="center" vertical="center"/>
    </xf>
    <xf numFmtId="0" fontId="9" fillId="0" borderId="62" xfId="0" applyFont="1" applyBorder="1" applyAlignment="1">
      <alignment horizontal="center" vertical="top" wrapText="1"/>
    </xf>
    <xf numFmtId="0" fontId="9" fillId="0" borderId="62" xfId="0" applyFont="1" applyBorder="1" applyAlignment="1">
      <alignment horizontal="center" vertical="top"/>
    </xf>
    <xf numFmtId="0" fontId="9" fillId="0" borderId="63" xfId="0" applyFont="1" applyBorder="1" applyAlignment="1">
      <alignment horizontal="center" vertical="center"/>
    </xf>
    <xf numFmtId="2" fontId="10" fillId="6" borderId="4" xfId="0" applyNumberFormat="1" applyFont="1" applyFill="1" applyBorder="1" applyAlignment="1">
      <alignment horizontal="center" vertical="center" wrapText="1"/>
    </xf>
    <xf numFmtId="2" fontId="10" fillId="6" borderId="5" xfId="0" applyNumberFormat="1" applyFont="1" applyFill="1" applyBorder="1" applyAlignment="1">
      <alignment horizontal="center" vertical="center" wrapText="1"/>
    </xf>
    <xf numFmtId="2" fontId="10" fillId="6" borderId="6" xfId="0" applyNumberFormat="1" applyFont="1" applyFill="1" applyBorder="1" applyAlignment="1">
      <alignment horizontal="center" vertical="center" wrapText="1"/>
    </xf>
    <xf numFmtId="2" fontId="6" fillId="6" borderId="11" xfId="0" applyNumberFormat="1" applyFont="1" applyFill="1" applyBorder="1" applyAlignment="1">
      <alignment horizontal="center" vertical="center" wrapText="1"/>
    </xf>
    <xf numFmtId="2" fontId="6" fillId="6" borderId="3" xfId="0" applyNumberFormat="1" applyFont="1" applyFill="1" applyBorder="1" applyAlignment="1">
      <alignment horizontal="center" vertical="center" wrapText="1"/>
    </xf>
    <xf numFmtId="2" fontId="6" fillId="6" borderId="26"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0" fillId="0" borderId="0" xfId="0" applyAlignment="1">
      <alignment horizontal="justify" vertical="center" wrapText="1"/>
    </xf>
    <xf numFmtId="2" fontId="5" fillId="6" borderId="43" xfId="0" applyNumberFormat="1" applyFont="1" applyFill="1" applyBorder="1" applyAlignment="1">
      <alignment horizontal="center" vertical="center" wrapText="1"/>
    </xf>
    <xf numFmtId="2" fontId="5" fillId="6" borderId="27" xfId="0" applyNumberFormat="1" applyFont="1" applyFill="1" applyBorder="1" applyAlignment="1">
      <alignment horizontal="center" vertical="center" wrapText="1"/>
    </xf>
  </cellXfs>
  <cellStyles count="4">
    <cellStyle name="Moneda" xfId="2" builtinId="4"/>
    <cellStyle name="Moneda 2" xfId="3" xr:uid="{83F11390-8B6B-41A7-821E-5421D8CA07E1}"/>
    <cellStyle name="Normal" xfId="0" builtinId="0"/>
    <cellStyle name="Porcentaje" xfId="1" builtinId="5"/>
  </cellStyles>
  <dxfs count="43">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FF00"/>
        </patternFill>
      </fill>
    </dxf>
    <dxf>
      <fill>
        <patternFill>
          <bgColor rgb="FF00B050"/>
        </patternFill>
      </fill>
    </dxf>
    <dxf>
      <fill>
        <patternFill>
          <bgColor rgb="FFFF5353"/>
        </patternFill>
      </fill>
    </dxf>
    <dxf>
      <fill>
        <patternFill patternType="none">
          <bgColor auto="1"/>
        </patternFill>
      </fill>
    </dxf>
    <dxf>
      <fill>
        <patternFill>
          <bgColor rgb="FFFFFF00"/>
        </patternFill>
      </fill>
    </dxf>
    <dxf>
      <fill>
        <patternFill>
          <bgColor theme="9" tint="0.39994506668294322"/>
        </patternFill>
      </fill>
    </dxf>
    <dxf>
      <fill>
        <patternFill patternType="none">
          <bgColor auto="1"/>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353"/>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1321552</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06782"/>
          <a:ext cx="3306214" cy="2004667"/>
        </a:xfrm>
        <a:prstGeom prst="rect">
          <a:avLst/>
        </a:prstGeom>
      </xdr:spPr>
    </xdr:pic>
    <xdr:clientData/>
  </xdr:twoCellAnchor>
  <xdr:twoCellAnchor editAs="oneCell">
    <xdr:from>
      <xdr:col>22</xdr:col>
      <xdr:colOff>-1</xdr:colOff>
      <xdr:row>3</xdr:row>
      <xdr:rowOff>0</xdr:rowOff>
    </xdr:from>
    <xdr:to>
      <xdr:col>22</xdr:col>
      <xdr:colOff>2180406</xdr:colOff>
      <xdr:row>8</xdr:row>
      <xdr:rowOff>50800</xdr:rowOff>
    </xdr:to>
    <xdr:pic>
      <xdr:nvPicPr>
        <xdr:cNvPr id="6" name="Imagen 5">
          <a:extLst>
            <a:ext uri="{FF2B5EF4-FFF2-40B4-BE49-F238E27FC236}">
              <a16:creationId xmlns:a16="http://schemas.microsoft.com/office/drawing/2014/main" id="{7A546738-2C04-40E7-B6AF-FE9EE039B1CE}"/>
            </a:ext>
          </a:extLst>
        </xdr:cNvPr>
        <xdr:cNvPicPr>
          <a:picLocks noChangeAspect="1"/>
        </xdr:cNvPicPr>
      </xdr:nvPicPr>
      <xdr:blipFill rotWithShape="1">
        <a:blip xmlns:r="http://schemas.openxmlformats.org/officeDocument/2006/relationships" r:embed="rId2"/>
        <a:srcRect l="25953" t="32381" r="46785" b="17037"/>
        <a:stretch/>
      </xdr:blipFill>
      <xdr:spPr>
        <a:xfrm>
          <a:off x="30784799" y="571500"/>
          <a:ext cx="2180407" cy="2095500"/>
        </a:xfrm>
        <a:prstGeom prst="rect">
          <a:avLst/>
        </a:prstGeom>
      </xdr:spPr>
    </xdr:pic>
    <xdr:clientData/>
  </xdr:twoCellAnchor>
  <xdr:twoCellAnchor editAs="oneCell">
    <xdr:from>
      <xdr:col>2</xdr:col>
      <xdr:colOff>1129364</xdr:colOff>
      <xdr:row>3</xdr:row>
      <xdr:rowOff>0</xdr:rowOff>
    </xdr:from>
    <xdr:to>
      <xdr:col>3</xdr:col>
      <xdr:colOff>1420491</xdr:colOff>
      <xdr:row>9</xdr:row>
      <xdr:rowOff>127000</xdr:rowOff>
    </xdr:to>
    <xdr:pic>
      <xdr:nvPicPr>
        <xdr:cNvPr id="3" name="Imagen 2">
          <a:extLst>
            <a:ext uri="{FF2B5EF4-FFF2-40B4-BE49-F238E27FC236}">
              <a16:creationId xmlns:a16="http://schemas.microsoft.com/office/drawing/2014/main" id="{97945539-8F91-F6F5-38E6-2A0FC785F2E2}"/>
            </a:ext>
          </a:extLst>
        </xdr:cNvPr>
        <xdr:cNvPicPr>
          <a:picLocks noChangeAspect="1"/>
        </xdr:cNvPicPr>
      </xdr:nvPicPr>
      <xdr:blipFill>
        <a:blip xmlns:r="http://schemas.openxmlformats.org/officeDocument/2006/relationships" r:embed="rId3"/>
        <a:stretch>
          <a:fillRect/>
        </a:stretch>
      </xdr:blipFill>
      <xdr:spPr>
        <a:xfrm>
          <a:off x="3694764" y="558800"/>
          <a:ext cx="2793027" cy="2349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W51"/>
  <sheetViews>
    <sheetView tabSelected="1" topLeftCell="M46" zoomScale="55" zoomScaleNormal="55" workbookViewId="0">
      <selection activeCell="R54" sqref="R54"/>
    </sheetView>
  </sheetViews>
  <sheetFormatPr defaultColWidth="11.42578125" defaultRowHeight="15"/>
  <cols>
    <col min="2" max="2" width="25.28515625" customWidth="1"/>
    <col min="3" max="3" width="35.85546875" customWidth="1"/>
    <col min="4" max="6" width="31.42578125" customWidth="1"/>
    <col min="7" max="7" width="20" customWidth="1"/>
    <col min="8" max="8" width="19.28515625" customWidth="1"/>
    <col min="9" max="9" width="19.7109375" customWidth="1"/>
    <col min="10" max="10" width="18.85546875" customWidth="1"/>
    <col min="11" max="11" width="16.85546875" customWidth="1"/>
    <col min="12" max="12" width="19" customWidth="1"/>
    <col min="13" max="13" width="21.140625" customWidth="1"/>
    <col min="14" max="15" width="16.85546875" customWidth="1"/>
    <col min="16" max="20" width="18.140625" customWidth="1"/>
    <col min="21" max="21" width="19.5703125" customWidth="1"/>
    <col min="22" max="22" width="18.140625" customWidth="1"/>
    <col min="23" max="23" width="61.85546875" customWidth="1"/>
  </cols>
  <sheetData>
    <row r="3" spans="1:23" ht="15.75" thickBot="1"/>
    <row r="4" spans="1:23" ht="63" customHeight="1">
      <c r="E4" s="203" t="s">
        <v>0</v>
      </c>
      <c r="F4" s="204"/>
      <c r="G4" s="204"/>
      <c r="H4" s="204"/>
      <c r="I4" s="204"/>
      <c r="J4" s="204"/>
      <c r="K4" s="204"/>
      <c r="L4" s="204"/>
      <c r="M4" s="204"/>
      <c r="N4" s="204"/>
      <c r="O4" s="204"/>
      <c r="P4" s="204"/>
      <c r="Q4" s="204"/>
      <c r="R4" s="204"/>
      <c r="S4" s="204"/>
    </row>
    <row r="5" spans="1:23" ht="30" customHeight="1">
      <c r="E5" s="205" t="s">
        <v>1</v>
      </c>
      <c r="F5" s="206"/>
      <c r="G5" s="206"/>
      <c r="H5" s="206"/>
      <c r="I5" s="206"/>
      <c r="J5" s="206"/>
      <c r="K5" s="206"/>
      <c r="L5" s="206"/>
      <c r="M5" s="206"/>
      <c r="N5" s="206"/>
      <c r="O5" s="206"/>
      <c r="P5" s="206"/>
      <c r="Q5" s="206"/>
      <c r="R5" s="206"/>
      <c r="S5" s="206"/>
    </row>
    <row r="6" spans="1:23" ht="26.25" customHeight="1">
      <c r="E6" s="205" t="s">
        <v>2</v>
      </c>
      <c r="F6" s="206"/>
      <c r="G6" s="206"/>
      <c r="H6" s="206"/>
      <c r="I6" s="206"/>
      <c r="J6" s="206"/>
      <c r="K6" s="206"/>
      <c r="L6" s="206"/>
      <c r="M6" s="206"/>
      <c r="N6" s="206"/>
      <c r="O6" s="206"/>
      <c r="P6" s="206"/>
      <c r="Q6" s="206"/>
      <c r="R6" s="206"/>
      <c r="S6" s="206"/>
    </row>
    <row r="7" spans="1:23" ht="26.25" customHeight="1">
      <c r="E7" s="205" t="s">
        <v>3</v>
      </c>
      <c r="F7" s="206"/>
      <c r="G7" s="206"/>
      <c r="H7" s="206"/>
      <c r="I7" s="206"/>
      <c r="J7" s="206"/>
      <c r="K7" s="206"/>
      <c r="L7" s="206"/>
      <c r="M7" s="206"/>
      <c r="N7" s="206"/>
      <c r="O7" s="206"/>
      <c r="P7" s="206"/>
      <c r="Q7" s="206"/>
      <c r="R7" s="206"/>
      <c r="S7" s="206"/>
    </row>
    <row r="8" spans="1:23" ht="15.75" customHeight="1" thickBot="1">
      <c r="E8" s="7"/>
      <c r="F8" s="142"/>
      <c r="G8" s="8"/>
      <c r="H8" s="8"/>
      <c r="I8" s="8"/>
      <c r="J8" s="8"/>
      <c r="K8" s="8"/>
      <c r="L8" s="8"/>
      <c r="M8" s="8"/>
      <c r="N8" s="8"/>
      <c r="O8" s="8"/>
      <c r="P8" s="8"/>
      <c r="Q8" s="8"/>
      <c r="R8" s="8"/>
      <c r="S8" s="8"/>
    </row>
    <row r="11" spans="1:23" ht="9" customHeight="1" thickBot="1"/>
    <row r="12" spans="1:23" ht="26.25" customHeight="1" thickBot="1">
      <c r="G12" s="200" t="s">
        <v>4</v>
      </c>
      <c r="H12" s="201"/>
      <c r="I12" s="201"/>
      <c r="J12" s="201"/>
      <c r="K12" s="201"/>
      <c r="L12" s="201"/>
      <c r="M12" s="201"/>
      <c r="N12" s="201"/>
      <c r="O12" s="201"/>
      <c r="P12" s="201"/>
      <c r="Q12" s="201"/>
      <c r="R12" s="201"/>
      <c r="S12" s="201"/>
      <c r="T12" s="201"/>
      <c r="U12" s="201"/>
      <c r="V12" s="202"/>
    </row>
    <row r="13" spans="1:23" ht="57" customHeight="1" thickBot="1">
      <c r="B13" s="178" t="s">
        <v>5</v>
      </c>
      <c r="C13" s="178" t="s">
        <v>6</v>
      </c>
      <c r="D13" s="207" t="s">
        <v>7</v>
      </c>
      <c r="E13" s="208"/>
      <c r="F13" s="209"/>
      <c r="G13" s="192" t="s">
        <v>8</v>
      </c>
      <c r="H13" s="193"/>
      <c r="I13" s="193"/>
      <c r="J13" s="193"/>
      <c r="K13" s="194"/>
      <c r="L13" s="207" t="s">
        <v>9</v>
      </c>
      <c r="M13" s="208"/>
      <c r="N13" s="208"/>
      <c r="O13" s="209"/>
      <c r="P13" s="210" t="s">
        <v>10</v>
      </c>
      <c r="Q13" s="174"/>
      <c r="R13" s="174"/>
      <c r="S13" s="175"/>
      <c r="T13" s="174" t="s">
        <v>11</v>
      </c>
      <c r="U13" s="174"/>
      <c r="V13" s="175"/>
      <c r="W13" s="176" t="s">
        <v>12</v>
      </c>
    </row>
    <row r="14" spans="1:23" ht="143.25" customHeight="1" thickBot="1">
      <c r="B14" s="179"/>
      <c r="C14" s="179"/>
      <c r="D14" s="70" t="s">
        <v>13</v>
      </c>
      <c r="E14" s="70" t="s">
        <v>14</v>
      </c>
      <c r="F14" s="143" t="s">
        <v>15</v>
      </c>
      <c r="G14" s="92" t="s">
        <v>16</v>
      </c>
      <c r="H14" s="93" t="s">
        <v>17</v>
      </c>
      <c r="I14" s="94" t="s">
        <v>18</v>
      </c>
      <c r="J14" s="95" t="s">
        <v>19</v>
      </c>
      <c r="K14" s="96" t="s">
        <v>20</v>
      </c>
      <c r="L14" s="97" t="s">
        <v>17</v>
      </c>
      <c r="M14" s="94" t="s">
        <v>18</v>
      </c>
      <c r="N14" s="86" t="s">
        <v>19</v>
      </c>
      <c r="O14" s="87" t="s">
        <v>20</v>
      </c>
      <c r="P14" s="88" t="s">
        <v>17</v>
      </c>
      <c r="Q14" s="89" t="s">
        <v>18</v>
      </c>
      <c r="R14" s="86" t="s">
        <v>19</v>
      </c>
      <c r="S14" s="90" t="s">
        <v>20</v>
      </c>
      <c r="T14" s="86" t="s">
        <v>18</v>
      </c>
      <c r="U14" s="89" t="s">
        <v>19</v>
      </c>
      <c r="V14" s="91" t="s">
        <v>20</v>
      </c>
      <c r="W14" s="177"/>
    </row>
    <row r="15" spans="1:23" ht="277.5" customHeight="1">
      <c r="A15" s="55"/>
      <c r="B15" s="124" t="s">
        <v>21</v>
      </c>
      <c r="C15" s="125" t="s">
        <v>22</v>
      </c>
      <c r="D15" s="126" t="s">
        <v>23</v>
      </c>
      <c r="E15" s="127" t="s">
        <v>24</v>
      </c>
      <c r="F15" s="128" t="s">
        <v>25</v>
      </c>
      <c r="G15" s="129">
        <v>18</v>
      </c>
      <c r="H15" s="130">
        <v>18</v>
      </c>
      <c r="I15" s="131">
        <v>18</v>
      </c>
      <c r="J15" s="132">
        <v>18</v>
      </c>
      <c r="K15" s="131">
        <v>18</v>
      </c>
      <c r="L15" s="133">
        <v>23</v>
      </c>
      <c r="M15" s="134">
        <v>23</v>
      </c>
      <c r="N15" s="137">
        <v>23</v>
      </c>
      <c r="O15" s="137">
        <v>23</v>
      </c>
      <c r="P15" s="150">
        <f>IFERROR((L15-H15)/H15,"NO DISPONIBLE")</f>
        <v>0.27777777777777779</v>
      </c>
      <c r="Q15" s="151">
        <f>IFERROR((M15-I15)/I15,"NO DISPONIBLE")</f>
        <v>0.27777777777777779</v>
      </c>
      <c r="R15" s="151">
        <f>IFERROR((N15-J15)/J15,"NO DISPONIBLE")</f>
        <v>0.27777777777777779</v>
      </c>
      <c r="S15" s="152">
        <f>IFERROR((O15-K15)/K15,"NO DISPONIBLE")</f>
        <v>0.27777777777777779</v>
      </c>
      <c r="T15" s="153">
        <f>IFERROR((((L15+M15)-(H15+I15))/(H15+I15)),"NO DISPONIBLE")</f>
        <v>0.27777777777777779</v>
      </c>
      <c r="U15" s="154">
        <f>IFERROR((((L15+M15+N15)-(H15+I15+J15))/(H15+I15+J15)),"NO DISPONIBLE")</f>
        <v>0.27777777777777779</v>
      </c>
      <c r="V15" s="155">
        <f>IFERROR((((L15+M15+N15+O15)-(H15+I15+J15+K15))/(H15+I15+J15+K15)),"NO DISPONIBLE")</f>
        <v>0.27777777777777779</v>
      </c>
      <c r="W15" s="79" t="s">
        <v>26</v>
      </c>
    </row>
    <row r="16" spans="1:23" ht="4.5" hidden="1" customHeight="1">
      <c r="B16" s="190"/>
      <c r="C16" s="191"/>
      <c r="D16" s="191"/>
      <c r="E16" s="191"/>
      <c r="F16" s="191"/>
      <c r="G16" s="101"/>
      <c r="H16" s="102"/>
      <c r="I16" s="103"/>
      <c r="J16" s="103"/>
      <c r="K16" s="104"/>
      <c r="L16" s="105"/>
      <c r="M16" s="106"/>
      <c r="N16" s="45"/>
      <c r="O16" s="137"/>
      <c r="P16" s="156" t="str">
        <f t="shared" ref="P16:S33" si="0">IFERROR((L16/H16),"100%")</f>
        <v>100%</v>
      </c>
      <c r="Q16" s="157" t="str">
        <f t="shared" si="0"/>
        <v>100%</v>
      </c>
      <c r="R16" s="157" t="str">
        <f t="shared" si="0"/>
        <v>100%</v>
      </c>
      <c r="S16" s="158" t="str">
        <f t="shared" si="0"/>
        <v>100%</v>
      </c>
      <c r="T16" s="159" t="str">
        <f t="shared" ref="T16:U32" si="1">IFERROR(((L16+M16)/(H16+I16)),"100%")</f>
        <v>100%</v>
      </c>
      <c r="U16" s="157" t="str">
        <f>IFERROR(((L16+M16+N16)/(H16+I16+J16)),"100%")</f>
        <v>100%</v>
      </c>
      <c r="V16" s="160" t="str">
        <f>IFERROR(((L16+M16+N16+O16)/(H16+I16+J16+K16)),"100%")</f>
        <v>100%</v>
      </c>
      <c r="W16" s="44"/>
    </row>
    <row r="17" spans="2:23" ht="131.1" customHeight="1">
      <c r="B17" s="117" t="s">
        <v>27</v>
      </c>
      <c r="C17" s="98" t="s">
        <v>28</v>
      </c>
      <c r="D17" s="98" t="s">
        <v>29</v>
      </c>
      <c r="E17" s="107" t="s">
        <v>30</v>
      </c>
      <c r="F17" s="99" t="s">
        <v>31</v>
      </c>
      <c r="G17" s="100">
        <v>449832</v>
      </c>
      <c r="H17" s="110">
        <v>104163</v>
      </c>
      <c r="I17" s="111">
        <v>118453</v>
      </c>
      <c r="J17" s="111">
        <v>111765</v>
      </c>
      <c r="K17" s="111">
        <v>115451</v>
      </c>
      <c r="L17" s="122">
        <v>104113.39</v>
      </c>
      <c r="M17" s="71">
        <v>106647.06</v>
      </c>
      <c r="N17" s="38">
        <v>127854.78</v>
      </c>
      <c r="O17" s="137">
        <v>143869</v>
      </c>
      <c r="P17" s="161">
        <f t="shared" si="0"/>
        <v>0.99952372723519867</v>
      </c>
      <c r="Q17" s="161">
        <f t="shared" ref="Q17" si="2">IFERROR((M17/I17),"100%")</f>
        <v>0.90033228369057772</v>
      </c>
      <c r="R17" s="161">
        <f t="shared" ref="R17:S32" si="3">IFERROR((N17/J17),"100%")</f>
        <v>1.1439608106294457</v>
      </c>
      <c r="S17" s="161">
        <f t="shared" si="3"/>
        <v>1.246147716347195</v>
      </c>
      <c r="T17" s="162">
        <f t="shared" si="1"/>
        <v>0.94674439393394905</v>
      </c>
      <c r="U17" s="162">
        <f>IFERROR(((M17+N17)/(I17+J17)),"100%")</f>
        <v>1.0186077543893179</v>
      </c>
      <c r="V17" s="162">
        <f>IFERROR(((N17+O17+M17+L17)/(J17+K17+I17+H17)),"100%")</f>
        <v>1.0725876104856926</v>
      </c>
      <c r="W17" s="138" t="s">
        <v>32</v>
      </c>
    </row>
    <row r="18" spans="2:23" ht="116.25">
      <c r="B18" s="118" t="s">
        <v>33</v>
      </c>
      <c r="C18" s="68" t="s">
        <v>34</v>
      </c>
      <c r="D18" s="148" t="s">
        <v>35</v>
      </c>
      <c r="E18" s="163" t="s">
        <v>30</v>
      </c>
      <c r="F18" s="144" t="s">
        <v>36</v>
      </c>
      <c r="G18" s="47">
        <v>2200</v>
      </c>
      <c r="H18" s="108">
        <v>550</v>
      </c>
      <c r="I18" s="71">
        <v>550</v>
      </c>
      <c r="J18" s="71">
        <v>550</v>
      </c>
      <c r="K18" s="109">
        <v>550</v>
      </c>
      <c r="L18" s="72">
        <v>550</v>
      </c>
      <c r="M18" s="38">
        <v>550</v>
      </c>
      <c r="N18" s="38">
        <v>550</v>
      </c>
      <c r="O18" s="137">
        <v>550</v>
      </c>
      <c r="P18" s="161">
        <f>IFERROR((M18/H18),"100%")</f>
        <v>1</v>
      </c>
      <c r="Q18" s="161">
        <f t="shared" ref="Q18:Q37" si="4">IFERROR((M18/I18),"100%")</f>
        <v>1</v>
      </c>
      <c r="R18" s="161">
        <f t="shared" ref="R18:S36" si="5">IFERROR((N18/J18),"100%")</f>
        <v>1</v>
      </c>
      <c r="S18" s="161">
        <f t="shared" si="3"/>
        <v>1</v>
      </c>
      <c r="T18" s="162">
        <f t="shared" si="1"/>
        <v>1</v>
      </c>
      <c r="U18" s="162">
        <f t="shared" si="1"/>
        <v>1</v>
      </c>
      <c r="V18" s="162">
        <f t="shared" ref="V18:V37" si="6">IFERROR(((N18+O18+M18+L18)/(J18+K18+I18+H18)),"100%")</f>
        <v>1</v>
      </c>
      <c r="W18" s="139" t="s">
        <v>37</v>
      </c>
    </row>
    <row r="19" spans="2:23" ht="102.75">
      <c r="B19" s="119" t="s">
        <v>38</v>
      </c>
      <c r="C19" s="140" t="s">
        <v>39</v>
      </c>
      <c r="D19" s="164" t="s">
        <v>40</v>
      </c>
      <c r="E19" s="165" t="s">
        <v>30</v>
      </c>
      <c r="F19" s="145" t="s">
        <v>41</v>
      </c>
      <c r="G19" s="48">
        <v>41245</v>
      </c>
      <c r="H19" s="46">
        <v>10170</v>
      </c>
      <c r="I19" s="38">
        <v>10283</v>
      </c>
      <c r="J19" s="38">
        <v>10396</v>
      </c>
      <c r="K19" s="39">
        <v>10396</v>
      </c>
      <c r="L19" s="37">
        <v>10170</v>
      </c>
      <c r="M19" s="38">
        <v>10283</v>
      </c>
      <c r="N19" s="38">
        <v>10396</v>
      </c>
      <c r="O19" s="137">
        <v>10396</v>
      </c>
      <c r="P19" s="161">
        <f t="shared" si="0"/>
        <v>1</v>
      </c>
      <c r="Q19" s="161">
        <f t="shared" si="4"/>
        <v>1</v>
      </c>
      <c r="R19" s="161">
        <f t="shared" si="5"/>
        <v>1</v>
      </c>
      <c r="S19" s="161">
        <f t="shared" si="3"/>
        <v>1</v>
      </c>
      <c r="T19" s="162">
        <f t="shared" si="1"/>
        <v>1</v>
      </c>
      <c r="U19" s="162">
        <f t="shared" si="1"/>
        <v>1</v>
      </c>
      <c r="V19" s="162">
        <f t="shared" si="6"/>
        <v>1</v>
      </c>
      <c r="W19" s="21" t="s">
        <v>42</v>
      </c>
    </row>
    <row r="20" spans="2:23" ht="144.75">
      <c r="B20" s="119" t="s">
        <v>38</v>
      </c>
      <c r="C20" s="140" t="s">
        <v>43</v>
      </c>
      <c r="D20" s="164" t="s">
        <v>44</v>
      </c>
      <c r="E20" s="165" t="s">
        <v>30</v>
      </c>
      <c r="F20" s="145" t="s">
        <v>45</v>
      </c>
      <c r="G20" s="49">
        <v>770</v>
      </c>
      <c r="H20" s="67">
        <v>287</v>
      </c>
      <c r="I20" s="67">
        <v>185</v>
      </c>
      <c r="J20" s="67">
        <v>163</v>
      </c>
      <c r="K20" s="69">
        <v>135</v>
      </c>
      <c r="L20" s="53">
        <v>282</v>
      </c>
      <c r="M20" s="51">
        <v>289</v>
      </c>
      <c r="N20" s="51">
        <v>257</v>
      </c>
      <c r="O20" s="137">
        <v>78</v>
      </c>
      <c r="P20" s="161">
        <f t="shared" si="0"/>
        <v>0.98257839721254359</v>
      </c>
      <c r="Q20" s="161">
        <f t="shared" si="4"/>
        <v>1.5621621621621622</v>
      </c>
      <c r="R20" s="161">
        <f t="shared" si="5"/>
        <v>1.5766871165644172</v>
      </c>
      <c r="S20" s="161">
        <f t="shared" si="3"/>
        <v>0.57777777777777772</v>
      </c>
      <c r="T20" s="162">
        <f t="shared" si="1"/>
        <v>1.2097457627118644</v>
      </c>
      <c r="U20" s="162">
        <f t="shared" si="1"/>
        <v>1.5689655172413792</v>
      </c>
      <c r="V20" s="162">
        <f t="shared" si="6"/>
        <v>1.1766233766233767</v>
      </c>
      <c r="W20" s="78" t="s">
        <v>46</v>
      </c>
    </row>
    <row r="21" spans="2:23" ht="88.5">
      <c r="B21" s="119" t="s">
        <v>38</v>
      </c>
      <c r="C21" s="140" t="s">
        <v>47</v>
      </c>
      <c r="D21" s="164" t="s">
        <v>48</v>
      </c>
      <c r="E21" s="165" t="s">
        <v>30</v>
      </c>
      <c r="F21" s="145" t="s">
        <v>49</v>
      </c>
      <c r="G21" s="49">
        <v>645</v>
      </c>
      <c r="H21" s="50">
        <v>162</v>
      </c>
      <c r="I21" s="51">
        <v>193</v>
      </c>
      <c r="J21" s="51">
        <v>160</v>
      </c>
      <c r="K21" s="52">
        <v>130</v>
      </c>
      <c r="L21" s="53">
        <v>160</v>
      </c>
      <c r="M21" s="51">
        <v>141</v>
      </c>
      <c r="N21" s="51">
        <v>211</v>
      </c>
      <c r="O21" s="137">
        <v>208</v>
      </c>
      <c r="P21" s="161">
        <f t="shared" si="0"/>
        <v>0.98765432098765427</v>
      </c>
      <c r="Q21" s="161">
        <f t="shared" si="4"/>
        <v>0.73056994818652854</v>
      </c>
      <c r="R21" s="161">
        <f t="shared" si="5"/>
        <v>1.3187500000000001</v>
      </c>
      <c r="S21" s="161">
        <f t="shared" si="3"/>
        <v>1.6</v>
      </c>
      <c r="T21" s="162">
        <f t="shared" si="1"/>
        <v>0.84788732394366195</v>
      </c>
      <c r="U21" s="162">
        <f t="shared" si="1"/>
        <v>0.99716713881019825</v>
      </c>
      <c r="V21" s="162">
        <f t="shared" si="6"/>
        <v>1.1162790697674418</v>
      </c>
      <c r="W21" s="78" t="s">
        <v>50</v>
      </c>
    </row>
    <row r="22" spans="2:23" ht="173.25" customHeight="1">
      <c r="B22" s="73" t="s">
        <v>38</v>
      </c>
      <c r="C22" s="141" t="s">
        <v>51</v>
      </c>
      <c r="D22" s="166" t="s">
        <v>52</v>
      </c>
      <c r="E22" s="167" t="s">
        <v>30</v>
      </c>
      <c r="F22" s="146" t="s">
        <v>53</v>
      </c>
      <c r="G22" s="135">
        <v>7175</v>
      </c>
      <c r="H22" s="113">
        <v>1275</v>
      </c>
      <c r="I22" s="114">
        <v>1950</v>
      </c>
      <c r="J22" s="114">
        <v>1975</v>
      </c>
      <c r="K22" s="115">
        <v>1975</v>
      </c>
      <c r="L22" s="116">
        <v>1275</v>
      </c>
      <c r="M22" s="114">
        <v>1950</v>
      </c>
      <c r="N22" s="114">
        <v>1975</v>
      </c>
      <c r="O22" s="137">
        <v>1975</v>
      </c>
      <c r="P22" s="168">
        <f>IFERROR((L22/H22),"100%")</f>
        <v>1</v>
      </c>
      <c r="Q22" s="161">
        <f t="shared" si="4"/>
        <v>1</v>
      </c>
      <c r="R22" s="161">
        <f t="shared" si="5"/>
        <v>1</v>
      </c>
      <c r="S22" s="161">
        <f t="shared" si="3"/>
        <v>1</v>
      </c>
      <c r="T22" s="162">
        <f t="shared" si="1"/>
        <v>1</v>
      </c>
      <c r="U22" s="162">
        <f t="shared" si="1"/>
        <v>1</v>
      </c>
      <c r="V22" s="162">
        <f t="shared" si="6"/>
        <v>1</v>
      </c>
      <c r="W22" s="78" t="s">
        <v>54</v>
      </c>
    </row>
    <row r="23" spans="2:23" ht="156" customHeight="1">
      <c r="B23" s="118" t="s">
        <v>55</v>
      </c>
      <c r="C23" s="68" t="s">
        <v>56</v>
      </c>
      <c r="D23" s="148" t="s">
        <v>57</v>
      </c>
      <c r="E23" s="163" t="s">
        <v>30</v>
      </c>
      <c r="F23" s="144" t="s">
        <v>36</v>
      </c>
      <c r="G23" s="112">
        <v>4</v>
      </c>
      <c r="H23" s="74">
        <v>0</v>
      </c>
      <c r="I23" s="75">
        <v>2</v>
      </c>
      <c r="J23" s="75">
        <v>0</v>
      </c>
      <c r="K23" s="76">
        <v>2</v>
      </c>
      <c r="L23" s="77">
        <v>0</v>
      </c>
      <c r="M23" s="114">
        <v>2</v>
      </c>
      <c r="N23" s="114">
        <v>0</v>
      </c>
      <c r="O23" s="137">
        <v>2</v>
      </c>
      <c r="P23" s="168">
        <v>0</v>
      </c>
      <c r="Q23" s="161">
        <f t="shared" si="4"/>
        <v>1</v>
      </c>
      <c r="R23" s="168">
        <v>0</v>
      </c>
      <c r="S23" s="161">
        <f t="shared" si="3"/>
        <v>1</v>
      </c>
      <c r="T23" s="162">
        <f>IFERROR(((L23+M23)/(H23+I23)),"100%")</f>
        <v>1</v>
      </c>
      <c r="U23" s="162">
        <v>0.5</v>
      </c>
      <c r="V23" s="162">
        <f t="shared" si="6"/>
        <v>1</v>
      </c>
      <c r="W23" s="78" t="s">
        <v>58</v>
      </c>
    </row>
    <row r="24" spans="2:23" ht="115.5">
      <c r="B24" s="119" t="s">
        <v>38</v>
      </c>
      <c r="C24" s="140" t="s">
        <v>59</v>
      </c>
      <c r="D24" s="164" t="s">
        <v>60</v>
      </c>
      <c r="E24" s="165" t="s">
        <v>30</v>
      </c>
      <c r="F24" s="145" t="s">
        <v>61</v>
      </c>
      <c r="G24" s="49">
        <v>12</v>
      </c>
      <c r="H24" s="50">
        <v>3</v>
      </c>
      <c r="I24" s="51">
        <v>3</v>
      </c>
      <c r="J24" s="51">
        <v>3</v>
      </c>
      <c r="K24" s="52">
        <v>3</v>
      </c>
      <c r="L24" s="53">
        <v>3</v>
      </c>
      <c r="M24" s="51">
        <v>3</v>
      </c>
      <c r="N24" s="51">
        <v>3</v>
      </c>
      <c r="O24" s="137">
        <v>3</v>
      </c>
      <c r="P24" s="161">
        <f t="shared" si="0"/>
        <v>1</v>
      </c>
      <c r="Q24" s="161">
        <f t="shared" si="4"/>
        <v>1</v>
      </c>
      <c r="R24" s="161">
        <f t="shared" si="5"/>
        <v>1</v>
      </c>
      <c r="S24" s="161">
        <f t="shared" si="3"/>
        <v>1</v>
      </c>
      <c r="T24" s="162">
        <f t="shared" ref="T24:U37" si="7">IFERROR(((L24+M24)/(H24+I24)),"100%")</f>
        <v>1</v>
      </c>
      <c r="U24" s="162">
        <f t="shared" si="1"/>
        <v>1</v>
      </c>
      <c r="V24" s="162">
        <f t="shared" si="6"/>
        <v>1</v>
      </c>
      <c r="W24" s="78" t="s">
        <v>62</v>
      </c>
    </row>
    <row r="25" spans="2:23" ht="115.5">
      <c r="B25" s="119" t="s">
        <v>38</v>
      </c>
      <c r="C25" s="140" t="s">
        <v>63</v>
      </c>
      <c r="D25" s="164" t="s">
        <v>64</v>
      </c>
      <c r="E25" s="165" t="s">
        <v>30</v>
      </c>
      <c r="F25" s="145" t="s">
        <v>65</v>
      </c>
      <c r="G25" s="49">
        <v>12</v>
      </c>
      <c r="H25" s="50">
        <v>3</v>
      </c>
      <c r="I25" s="51">
        <v>3</v>
      </c>
      <c r="J25" s="51">
        <v>3</v>
      </c>
      <c r="K25" s="52">
        <v>3</v>
      </c>
      <c r="L25" s="53">
        <v>3</v>
      </c>
      <c r="M25" s="51">
        <v>3</v>
      </c>
      <c r="N25" s="51">
        <v>3</v>
      </c>
      <c r="O25" s="137">
        <v>3</v>
      </c>
      <c r="P25" s="169">
        <f t="shared" si="0"/>
        <v>1</v>
      </c>
      <c r="Q25" s="161">
        <f t="shared" si="4"/>
        <v>1</v>
      </c>
      <c r="R25" s="161">
        <f t="shared" si="5"/>
        <v>1</v>
      </c>
      <c r="S25" s="161">
        <f t="shared" si="3"/>
        <v>1</v>
      </c>
      <c r="T25" s="162">
        <f t="shared" si="7"/>
        <v>1</v>
      </c>
      <c r="U25" s="162">
        <f t="shared" si="1"/>
        <v>1</v>
      </c>
      <c r="V25" s="162">
        <f t="shared" si="6"/>
        <v>1</v>
      </c>
      <c r="W25" s="78" t="s">
        <v>66</v>
      </c>
    </row>
    <row r="26" spans="2:23" ht="114">
      <c r="B26" s="119" t="s">
        <v>38</v>
      </c>
      <c r="C26" s="140" t="s">
        <v>67</v>
      </c>
      <c r="D26" s="164" t="s">
        <v>68</v>
      </c>
      <c r="E26" s="165" t="s">
        <v>30</v>
      </c>
      <c r="F26" s="145" t="s">
        <v>69</v>
      </c>
      <c r="G26" s="49">
        <v>11</v>
      </c>
      <c r="H26" s="50">
        <v>2</v>
      </c>
      <c r="I26" s="51">
        <v>3</v>
      </c>
      <c r="J26" s="51">
        <v>3</v>
      </c>
      <c r="K26" s="52">
        <v>3</v>
      </c>
      <c r="L26" s="53">
        <v>2</v>
      </c>
      <c r="M26" s="51">
        <v>3</v>
      </c>
      <c r="N26" s="51">
        <v>3</v>
      </c>
      <c r="O26" s="137">
        <v>3</v>
      </c>
      <c r="P26" s="169">
        <f t="shared" si="0"/>
        <v>1</v>
      </c>
      <c r="Q26" s="161">
        <f t="shared" si="4"/>
        <v>1</v>
      </c>
      <c r="R26" s="161">
        <f t="shared" si="5"/>
        <v>1</v>
      </c>
      <c r="S26" s="161">
        <f t="shared" si="3"/>
        <v>1</v>
      </c>
      <c r="T26" s="162">
        <f t="shared" si="7"/>
        <v>1</v>
      </c>
      <c r="U26" s="162">
        <f t="shared" si="1"/>
        <v>1</v>
      </c>
      <c r="V26" s="162">
        <f t="shared" si="6"/>
        <v>1</v>
      </c>
      <c r="W26" s="78" t="s">
        <v>70</v>
      </c>
    </row>
    <row r="27" spans="2:23" ht="173.25">
      <c r="B27" s="118" t="s">
        <v>71</v>
      </c>
      <c r="C27" s="68" t="s">
        <v>72</v>
      </c>
      <c r="D27" s="148" t="s">
        <v>73</v>
      </c>
      <c r="E27" s="163" t="s">
        <v>30</v>
      </c>
      <c r="F27" s="144" t="s">
        <v>74</v>
      </c>
      <c r="G27" s="47">
        <v>1184</v>
      </c>
      <c r="H27" s="46">
        <v>995</v>
      </c>
      <c r="I27" s="38">
        <v>73</v>
      </c>
      <c r="J27" s="38">
        <v>73</v>
      </c>
      <c r="K27" s="39">
        <v>43</v>
      </c>
      <c r="L27" s="37">
        <v>1190</v>
      </c>
      <c r="M27" s="38">
        <v>156</v>
      </c>
      <c r="N27" s="38">
        <v>39</v>
      </c>
      <c r="O27" s="137">
        <v>12</v>
      </c>
      <c r="P27" s="169">
        <f t="shared" si="0"/>
        <v>1.1959798994974875</v>
      </c>
      <c r="Q27" s="161">
        <f t="shared" si="4"/>
        <v>2.1369863013698631</v>
      </c>
      <c r="R27" s="161">
        <f t="shared" si="5"/>
        <v>0.53424657534246578</v>
      </c>
      <c r="S27" s="161">
        <f t="shared" si="3"/>
        <v>0.27906976744186046</v>
      </c>
      <c r="T27" s="162">
        <f t="shared" si="7"/>
        <v>1.2602996254681649</v>
      </c>
      <c r="U27" s="162">
        <f t="shared" si="1"/>
        <v>1.3356164383561644</v>
      </c>
      <c r="V27" s="162">
        <f t="shared" si="6"/>
        <v>1.1798986486486487</v>
      </c>
      <c r="W27" s="21" t="s">
        <v>75</v>
      </c>
    </row>
    <row r="28" spans="2:23" ht="189.95" customHeight="1">
      <c r="B28" s="119" t="s">
        <v>38</v>
      </c>
      <c r="C28" s="140" t="s">
        <v>76</v>
      </c>
      <c r="D28" s="164" t="s">
        <v>77</v>
      </c>
      <c r="E28" s="165" t="s">
        <v>30</v>
      </c>
      <c r="F28" s="145" t="s">
        <v>78</v>
      </c>
      <c r="G28" s="49">
        <v>45000</v>
      </c>
      <c r="H28" s="50">
        <v>30000</v>
      </c>
      <c r="I28" s="51">
        <v>8000</v>
      </c>
      <c r="J28" s="51">
        <v>3500</v>
      </c>
      <c r="K28" s="52">
        <v>3500</v>
      </c>
      <c r="L28" s="53">
        <v>33137</v>
      </c>
      <c r="M28" s="51">
        <v>6276</v>
      </c>
      <c r="N28" s="51">
        <v>4414</v>
      </c>
      <c r="O28" s="137">
        <v>4414</v>
      </c>
      <c r="P28" s="169">
        <f t="shared" si="0"/>
        <v>1.1045666666666667</v>
      </c>
      <c r="Q28" s="161">
        <f t="shared" si="4"/>
        <v>0.78449999999999998</v>
      </c>
      <c r="R28" s="161">
        <f t="shared" si="5"/>
        <v>1.2611428571428571</v>
      </c>
      <c r="S28" s="161">
        <f t="shared" si="3"/>
        <v>1.2611428571428571</v>
      </c>
      <c r="T28" s="162">
        <f t="shared" si="7"/>
        <v>1.0371842105263158</v>
      </c>
      <c r="U28" s="162">
        <f t="shared" si="1"/>
        <v>0.92956521739130438</v>
      </c>
      <c r="V28" s="162">
        <f t="shared" si="6"/>
        <v>1.0720222222222222</v>
      </c>
      <c r="W28" s="78" t="s">
        <v>79</v>
      </c>
    </row>
    <row r="29" spans="2:23" ht="174.75">
      <c r="B29" s="119" t="s">
        <v>38</v>
      </c>
      <c r="C29" s="140" t="s">
        <v>80</v>
      </c>
      <c r="D29" s="164" t="s">
        <v>81</v>
      </c>
      <c r="E29" s="165" t="s">
        <v>30</v>
      </c>
      <c r="F29" s="145" t="s">
        <v>82</v>
      </c>
      <c r="G29" s="49">
        <v>1184</v>
      </c>
      <c r="H29" s="50">
        <v>995</v>
      </c>
      <c r="I29" s="51">
        <v>73</v>
      </c>
      <c r="J29" s="51">
        <v>73</v>
      </c>
      <c r="K29" s="52">
        <v>43</v>
      </c>
      <c r="L29" s="53">
        <v>1190</v>
      </c>
      <c r="M29" s="51">
        <v>156</v>
      </c>
      <c r="N29" s="51">
        <v>39</v>
      </c>
      <c r="O29" s="137">
        <v>12</v>
      </c>
      <c r="P29" s="169">
        <f t="shared" si="0"/>
        <v>1.1959798994974875</v>
      </c>
      <c r="Q29" s="161">
        <f t="shared" si="4"/>
        <v>2.1369863013698631</v>
      </c>
      <c r="R29" s="161">
        <f t="shared" si="5"/>
        <v>0.53424657534246578</v>
      </c>
      <c r="S29" s="161">
        <f t="shared" si="3"/>
        <v>0.27906976744186046</v>
      </c>
      <c r="T29" s="162">
        <f t="shared" si="7"/>
        <v>1.2602996254681649</v>
      </c>
      <c r="U29" s="162">
        <f t="shared" si="1"/>
        <v>1.3356164383561644</v>
      </c>
      <c r="V29" s="162">
        <f t="shared" si="6"/>
        <v>1.1798986486486487</v>
      </c>
      <c r="W29" s="78" t="s">
        <v>83</v>
      </c>
    </row>
    <row r="30" spans="2:23" ht="173.25">
      <c r="B30" s="119" t="s">
        <v>38</v>
      </c>
      <c r="C30" s="140" t="s">
        <v>84</v>
      </c>
      <c r="D30" s="164" t="s">
        <v>85</v>
      </c>
      <c r="E30" s="165" t="s">
        <v>30</v>
      </c>
      <c r="F30" s="145" t="s">
        <v>86</v>
      </c>
      <c r="G30" s="49">
        <v>46</v>
      </c>
      <c r="H30" s="50">
        <v>0</v>
      </c>
      <c r="I30" s="51">
        <v>6</v>
      </c>
      <c r="J30" s="51">
        <v>10</v>
      </c>
      <c r="K30" s="52">
        <v>30</v>
      </c>
      <c r="L30" s="53">
        <v>0</v>
      </c>
      <c r="M30" s="51">
        <v>17</v>
      </c>
      <c r="N30" s="51">
        <v>17</v>
      </c>
      <c r="O30" s="137">
        <v>0</v>
      </c>
      <c r="P30" s="169" t="str">
        <f t="shared" si="0"/>
        <v>100%</v>
      </c>
      <c r="Q30" s="161">
        <f t="shared" si="4"/>
        <v>2.8333333333333335</v>
      </c>
      <c r="R30" s="161">
        <f t="shared" si="5"/>
        <v>1.7</v>
      </c>
      <c r="S30" s="161">
        <f t="shared" si="3"/>
        <v>0</v>
      </c>
      <c r="T30" s="162">
        <f t="shared" si="7"/>
        <v>2.8333333333333335</v>
      </c>
      <c r="U30" s="162">
        <f t="shared" si="1"/>
        <v>2.125</v>
      </c>
      <c r="V30" s="162">
        <f t="shared" si="6"/>
        <v>0.73913043478260865</v>
      </c>
      <c r="W30" s="78" t="s">
        <v>87</v>
      </c>
    </row>
    <row r="31" spans="2:23" ht="129.75">
      <c r="B31" s="118" t="s">
        <v>88</v>
      </c>
      <c r="C31" s="68" t="s">
        <v>89</v>
      </c>
      <c r="D31" s="148" t="s">
        <v>90</v>
      </c>
      <c r="E31" s="163" t="s">
        <v>30</v>
      </c>
      <c r="F31" s="144" t="s">
        <v>91</v>
      </c>
      <c r="G31" s="47">
        <v>615000</v>
      </c>
      <c r="H31" s="46">
        <v>100000</v>
      </c>
      <c r="I31" s="38">
        <v>25339</v>
      </c>
      <c r="J31" s="38">
        <v>25041</v>
      </c>
      <c r="K31" s="39">
        <v>464620</v>
      </c>
      <c r="L31" s="37">
        <v>97452</v>
      </c>
      <c r="M31" s="38">
        <v>35744</v>
      </c>
      <c r="N31" s="38">
        <v>68842</v>
      </c>
      <c r="O31" s="137">
        <v>143150</v>
      </c>
      <c r="P31" s="169">
        <f t="shared" si="0"/>
        <v>0.97452000000000005</v>
      </c>
      <c r="Q31" s="161">
        <f t="shared" si="4"/>
        <v>1.4106318323532894</v>
      </c>
      <c r="R31" s="161">
        <f t="shared" si="5"/>
        <v>2.7491713589712869</v>
      </c>
      <c r="S31" s="161">
        <f t="shared" si="3"/>
        <v>0.30810124402737721</v>
      </c>
      <c r="T31" s="162">
        <f t="shared" si="7"/>
        <v>1.062685995579987</v>
      </c>
      <c r="U31" s="162">
        <f t="shared" si="1"/>
        <v>2.0759428344581181</v>
      </c>
      <c r="V31" s="162">
        <f t="shared" si="6"/>
        <v>0.56128130081300809</v>
      </c>
      <c r="W31" s="21" t="s">
        <v>92</v>
      </c>
    </row>
    <row r="32" spans="2:23" ht="154.5" customHeight="1">
      <c r="B32" s="119" t="s">
        <v>38</v>
      </c>
      <c r="C32" s="140" t="s">
        <v>93</v>
      </c>
      <c r="D32" s="164" t="s">
        <v>94</v>
      </c>
      <c r="E32" s="165" t="s">
        <v>30</v>
      </c>
      <c r="F32" s="145" t="s">
        <v>95</v>
      </c>
      <c r="G32" s="49">
        <v>500</v>
      </c>
      <c r="H32" s="50">
        <v>150</v>
      </c>
      <c r="I32" s="51">
        <v>155</v>
      </c>
      <c r="J32" s="51">
        <v>90</v>
      </c>
      <c r="K32" s="52">
        <v>105</v>
      </c>
      <c r="L32" s="53">
        <v>149</v>
      </c>
      <c r="M32" s="51">
        <v>148</v>
      </c>
      <c r="N32" s="51">
        <v>172</v>
      </c>
      <c r="O32" s="137">
        <v>63</v>
      </c>
      <c r="P32" s="169">
        <f t="shared" si="0"/>
        <v>0.99333333333333329</v>
      </c>
      <c r="Q32" s="161">
        <f t="shared" si="4"/>
        <v>0.95483870967741935</v>
      </c>
      <c r="R32" s="161">
        <f t="shared" si="5"/>
        <v>1.9111111111111112</v>
      </c>
      <c r="S32" s="161">
        <f t="shared" si="3"/>
        <v>0.6</v>
      </c>
      <c r="T32" s="162">
        <f t="shared" si="7"/>
        <v>0.97377049180327868</v>
      </c>
      <c r="U32" s="162">
        <f t="shared" si="1"/>
        <v>1.3061224489795917</v>
      </c>
      <c r="V32" s="162">
        <f>IFERROR(((N32+O32+M32+L32)/(J32+K32+I32+H32)),"100%")</f>
        <v>1.0640000000000001</v>
      </c>
      <c r="W32" s="78" t="s">
        <v>96</v>
      </c>
    </row>
    <row r="33" spans="2:23" ht="144">
      <c r="B33" s="119" t="s">
        <v>38</v>
      </c>
      <c r="C33" s="140" t="s">
        <v>97</v>
      </c>
      <c r="D33" s="164" t="s">
        <v>98</v>
      </c>
      <c r="E33" s="165" t="s">
        <v>30</v>
      </c>
      <c r="F33" s="145" t="s">
        <v>99</v>
      </c>
      <c r="G33" s="49">
        <v>45</v>
      </c>
      <c r="H33" s="50">
        <v>22</v>
      </c>
      <c r="I33" s="51">
        <v>9</v>
      </c>
      <c r="J33" s="51">
        <v>9</v>
      </c>
      <c r="K33" s="52">
        <v>5</v>
      </c>
      <c r="L33" s="53">
        <v>21</v>
      </c>
      <c r="M33" s="51">
        <v>18</v>
      </c>
      <c r="N33" s="51">
        <v>2</v>
      </c>
      <c r="O33" s="137">
        <v>4</v>
      </c>
      <c r="P33" s="169">
        <f t="shared" si="0"/>
        <v>0.95454545454545459</v>
      </c>
      <c r="Q33" s="161">
        <f t="shared" si="4"/>
        <v>2</v>
      </c>
      <c r="R33" s="161">
        <f t="shared" si="5"/>
        <v>0.22222222222222221</v>
      </c>
      <c r="S33" s="161">
        <f t="shared" si="5"/>
        <v>0.8</v>
      </c>
      <c r="T33" s="162">
        <f t="shared" si="7"/>
        <v>1.2580645161290323</v>
      </c>
      <c r="U33" s="162">
        <f>IFERROR(((M33+N33)/(I33+J33)),"100%")</f>
        <v>1.1111111111111112</v>
      </c>
      <c r="V33" s="162">
        <f t="shared" si="6"/>
        <v>1</v>
      </c>
      <c r="W33" s="78" t="s">
        <v>100</v>
      </c>
    </row>
    <row r="34" spans="2:23" ht="187.5">
      <c r="B34" s="119" t="s">
        <v>38</v>
      </c>
      <c r="C34" s="140" t="s">
        <v>101</v>
      </c>
      <c r="D34" s="164" t="s">
        <v>102</v>
      </c>
      <c r="E34" s="165" t="s">
        <v>30</v>
      </c>
      <c r="F34" s="145" t="s">
        <v>103</v>
      </c>
      <c r="G34" s="49">
        <v>3060</v>
      </c>
      <c r="H34" s="50">
        <v>1830</v>
      </c>
      <c r="I34" s="51">
        <v>505</v>
      </c>
      <c r="J34" s="51">
        <v>435</v>
      </c>
      <c r="K34" s="52">
        <v>290</v>
      </c>
      <c r="L34" s="53">
        <v>1822</v>
      </c>
      <c r="M34" s="51">
        <v>704</v>
      </c>
      <c r="N34" s="51">
        <v>1232</v>
      </c>
      <c r="O34" s="137">
        <v>2888</v>
      </c>
      <c r="P34" s="169">
        <f t="shared" ref="P34:P36" si="8">IFERROR((L34/H34),"100%")</f>
        <v>0.99562841530054647</v>
      </c>
      <c r="Q34" s="161">
        <f t="shared" si="4"/>
        <v>1.394059405940594</v>
      </c>
      <c r="R34" s="161">
        <f t="shared" si="5"/>
        <v>2.8321839080459772</v>
      </c>
      <c r="S34" s="161">
        <f t="shared" si="5"/>
        <v>9.9586206896551719</v>
      </c>
      <c r="T34" s="162">
        <f t="shared" si="7"/>
        <v>1.0817987152034261</v>
      </c>
      <c r="U34" s="162">
        <f t="shared" si="7"/>
        <v>2.0595744680851062</v>
      </c>
      <c r="V34" s="162">
        <f t="shared" si="6"/>
        <v>2.1718954248366011</v>
      </c>
      <c r="W34" s="78" t="s">
        <v>104</v>
      </c>
    </row>
    <row r="35" spans="2:23" ht="102.75">
      <c r="B35" s="119" t="s">
        <v>38</v>
      </c>
      <c r="C35" s="140" t="s">
        <v>105</v>
      </c>
      <c r="D35" s="164" t="s">
        <v>106</v>
      </c>
      <c r="E35" s="165" t="s">
        <v>30</v>
      </c>
      <c r="F35" s="145" t="s">
        <v>107</v>
      </c>
      <c r="G35" s="49">
        <v>15</v>
      </c>
      <c r="H35" s="50">
        <v>5</v>
      </c>
      <c r="I35" s="51">
        <v>3</v>
      </c>
      <c r="J35" s="51">
        <v>3</v>
      </c>
      <c r="K35" s="52">
        <v>4</v>
      </c>
      <c r="L35" s="53">
        <v>5</v>
      </c>
      <c r="M35" s="51">
        <v>1</v>
      </c>
      <c r="N35" s="51">
        <v>0</v>
      </c>
      <c r="O35" s="137">
        <v>1</v>
      </c>
      <c r="P35" s="169">
        <f t="shared" si="8"/>
        <v>1</v>
      </c>
      <c r="Q35" s="161">
        <f t="shared" si="4"/>
        <v>0.33333333333333331</v>
      </c>
      <c r="R35" s="161">
        <f t="shared" si="5"/>
        <v>0</v>
      </c>
      <c r="S35" s="161">
        <f t="shared" si="5"/>
        <v>0.25</v>
      </c>
      <c r="T35" s="162">
        <f t="shared" si="7"/>
        <v>0.75</v>
      </c>
      <c r="U35" s="162">
        <f t="shared" si="7"/>
        <v>0.16666666666666666</v>
      </c>
      <c r="V35" s="162">
        <f t="shared" si="6"/>
        <v>0.46666666666666667</v>
      </c>
      <c r="W35" s="78" t="s">
        <v>108</v>
      </c>
    </row>
    <row r="36" spans="2:23" ht="89.25">
      <c r="B36" s="118" t="s">
        <v>109</v>
      </c>
      <c r="C36" s="148" t="s">
        <v>110</v>
      </c>
      <c r="D36" s="148" t="s">
        <v>111</v>
      </c>
      <c r="E36" s="163" t="s">
        <v>30</v>
      </c>
      <c r="F36" s="144" t="s">
        <v>112</v>
      </c>
      <c r="G36" s="47">
        <v>12</v>
      </c>
      <c r="H36" s="46">
        <v>3</v>
      </c>
      <c r="I36" s="38">
        <v>3</v>
      </c>
      <c r="J36" s="38">
        <v>3</v>
      </c>
      <c r="K36" s="39">
        <v>3</v>
      </c>
      <c r="L36" s="37">
        <v>3</v>
      </c>
      <c r="M36" s="38">
        <v>3</v>
      </c>
      <c r="N36" s="38">
        <v>3</v>
      </c>
      <c r="O36" s="137">
        <v>3</v>
      </c>
      <c r="P36" s="169">
        <f t="shared" si="8"/>
        <v>1</v>
      </c>
      <c r="Q36" s="161">
        <f t="shared" si="4"/>
        <v>1</v>
      </c>
      <c r="R36" s="161">
        <f t="shared" si="5"/>
        <v>1</v>
      </c>
      <c r="S36" s="161">
        <f t="shared" si="5"/>
        <v>1</v>
      </c>
      <c r="T36" s="162">
        <f t="shared" si="7"/>
        <v>1</v>
      </c>
      <c r="U36" s="162">
        <f t="shared" si="7"/>
        <v>1</v>
      </c>
      <c r="V36" s="162">
        <f t="shared" si="6"/>
        <v>1</v>
      </c>
      <c r="W36" s="21" t="s">
        <v>113</v>
      </c>
    </row>
    <row r="37" spans="2:23" ht="86.25" thickBot="1">
      <c r="B37" s="120" t="s">
        <v>114</v>
      </c>
      <c r="C37" s="149" t="s">
        <v>115</v>
      </c>
      <c r="D37" s="170" t="s">
        <v>116</v>
      </c>
      <c r="E37" s="171" t="s">
        <v>30</v>
      </c>
      <c r="F37" s="147" t="s">
        <v>117</v>
      </c>
      <c r="G37" s="81">
        <v>4</v>
      </c>
      <c r="H37" s="82">
        <v>1</v>
      </c>
      <c r="I37" s="83">
        <v>1</v>
      </c>
      <c r="J37" s="83">
        <v>1</v>
      </c>
      <c r="K37" s="84">
        <v>1</v>
      </c>
      <c r="L37" s="85">
        <v>1</v>
      </c>
      <c r="M37" s="83">
        <v>1</v>
      </c>
      <c r="N37" s="83">
        <v>1</v>
      </c>
      <c r="O37" s="137">
        <v>1</v>
      </c>
      <c r="P37" s="172">
        <f>IFERROR((L37/H37),"100%")</f>
        <v>1</v>
      </c>
      <c r="Q37" s="161">
        <f t="shared" si="4"/>
        <v>1</v>
      </c>
      <c r="R37" s="161">
        <f>U50</f>
        <v>1.0527</v>
      </c>
      <c r="S37" s="161">
        <f t="shared" ref="S37" si="9">IFERROR((O37/K37),"100%")</f>
        <v>1</v>
      </c>
      <c r="T37" s="162">
        <f t="shared" si="7"/>
        <v>1</v>
      </c>
      <c r="U37" s="162">
        <f>IFERROR(((M37+N37)/(I37+J37)),"100%")</f>
        <v>1</v>
      </c>
      <c r="V37" s="162">
        <f t="shared" si="6"/>
        <v>1</v>
      </c>
      <c r="W37" s="123" t="s">
        <v>118</v>
      </c>
    </row>
    <row r="38" spans="2:23" ht="18.75">
      <c r="B38" s="54"/>
      <c r="P38" s="80">
        <f t="shared" ref="P38:V38" si="10">AVERAGE(P19:P37)</f>
        <v>0.96582146594673191</v>
      </c>
      <c r="Q38" s="80">
        <f t="shared" si="10"/>
        <v>1.2777579646171782</v>
      </c>
      <c r="R38" s="80">
        <f t="shared" si="10"/>
        <v>1.1417085118285688</v>
      </c>
      <c r="S38" s="80">
        <f t="shared" si="10"/>
        <v>1.2586201107098371</v>
      </c>
      <c r="T38" s="80">
        <f t="shared" si="10"/>
        <v>1.1355299789561699</v>
      </c>
      <c r="U38" s="80">
        <f t="shared" si="10"/>
        <v>1.1848078041818846</v>
      </c>
      <c r="V38" s="80">
        <f t="shared" si="10"/>
        <v>1.0382997785794328</v>
      </c>
      <c r="W38" s="55"/>
    </row>
    <row r="39" spans="2:23">
      <c r="B39" s="54"/>
      <c r="W39" s="55"/>
    </row>
    <row r="40" spans="2:23">
      <c r="B40" s="54"/>
      <c r="W40" s="55"/>
    </row>
    <row r="41" spans="2:23">
      <c r="B41" s="54"/>
      <c r="W41" s="55"/>
    </row>
    <row r="42" spans="2:23">
      <c r="B42" s="54"/>
      <c r="W42" s="55"/>
    </row>
    <row r="43" spans="2:23">
      <c r="B43" s="54"/>
      <c r="W43" s="55"/>
    </row>
    <row r="44" spans="2:23" ht="65.45" customHeight="1" thickBot="1">
      <c r="B44" s="56"/>
      <c r="C44" s="195" t="s">
        <v>119</v>
      </c>
      <c r="D44" s="196"/>
      <c r="E44" s="57"/>
      <c r="F44" s="57"/>
      <c r="G44" s="57"/>
      <c r="H44" s="57"/>
      <c r="I44" s="57"/>
      <c r="J44" s="197" t="s">
        <v>120</v>
      </c>
      <c r="K44" s="198"/>
      <c r="L44" s="198"/>
      <c r="M44" s="198"/>
      <c r="N44" s="198"/>
      <c r="O44" s="198"/>
      <c r="P44" s="57"/>
      <c r="Q44" s="57"/>
      <c r="R44" s="57"/>
      <c r="S44" s="57"/>
      <c r="T44" s="57"/>
      <c r="U44" s="57"/>
      <c r="V44" s="195" t="s">
        <v>121</v>
      </c>
      <c r="W44" s="199"/>
    </row>
    <row r="46" spans="2:23" ht="15.75" thickBot="1"/>
    <row r="47" spans="2:23" ht="15.75" thickBot="1">
      <c r="E47" s="180" t="s">
        <v>122</v>
      </c>
      <c r="F47" s="181"/>
      <c r="G47" s="181"/>
      <c r="H47" s="181"/>
      <c r="I47" s="181"/>
      <c r="J47" s="181"/>
      <c r="K47" s="181"/>
      <c r="L47" s="181"/>
      <c r="M47" s="181"/>
      <c r="N47" s="181"/>
      <c r="O47" s="181"/>
      <c r="P47" s="181"/>
      <c r="Q47" s="181"/>
      <c r="R47" s="181"/>
      <c r="S47" s="181"/>
      <c r="T47" s="181"/>
      <c r="U47" s="181"/>
      <c r="V47" s="181"/>
      <c r="W47" s="182"/>
    </row>
    <row r="48" spans="2:23" ht="30.6" customHeight="1" thickBot="1">
      <c r="E48" s="183" t="s">
        <v>123</v>
      </c>
      <c r="F48" s="183" t="s">
        <v>124</v>
      </c>
      <c r="G48" s="180" t="s">
        <v>125</v>
      </c>
      <c r="H48" s="181"/>
      <c r="I48" s="181"/>
      <c r="J48" s="182"/>
      <c r="K48" s="185" t="s">
        <v>126</v>
      </c>
      <c r="L48" s="186"/>
      <c r="M48" s="186"/>
      <c r="N48" s="187"/>
      <c r="O48" s="185" t="s">
        <v>127</v>
      </c>
      <c r="P48" s="186"/>
      <c r="Q48" s="186"/>
      <c r="R48" s="187"/>
      <c r="S48" s="185" t="s">
        <v>128</v>
      </c>
      <c r="T48" s="186"/>
      <c r="U48" s="186"/>
      <c r="V48" s="187"/>
      <c r="W48" s="188" t="s">
        <v>129</v>
      </c>
    </row>
    <row r="49" spans="2:23" ht="29.25" thickBot="1">
      <c r="E49" s="184"/>
      <c r="F49" s="184"/>
      <c r="G49" s="22" t="s">
        <v>130</v>
      </c>
      <c r="H49" s="23" t="s">
        <v>131</v>
      </c>
      <c r="I49" s="24" t="s">
        <v>132</v>
      </c>
      <c r="J49" s="23" t="s">
        <v>133</v>
      </c>
      <c r="K49" s="22" t="s">
        <v>130</v>
      </c>
      <c r="L49" s="23" t="s">
        <v>131</v>
      </c>
      <c r="M49" s="24" t="s">
        <v>132</v>
      </c>
      <c r="N49" s="23" t="s">
        <v>133</v>
      </c>
      <c r="O49" s="22" t="s">
        <v>130</v>
      </c>
      <c r="P49" s="23" t="s">
        <v>131</v>
      </c>
      <c r="Q49" s="24" t="s">
        <v>132</v>
      </c>
      <c r="R49" s="23" t="s">
        <v>133</v>
      </c>
      <c r="S49" s="22" t="s">
        <v>130</v>
      </c>
      <c r="T49" s="23" t="s">
        <v>131</v>
      </c>
      <c r="U49" s="24">
        <v>105.27</v>
      </c>
      <c r="V49" s="23" t="s">
        <v>133</v>
      </c>
      <c r="W49" s="189"/>
    </row>
    <row r="50" spans="2:23" ht="156" customHeight="1" thickBot="1">
      <c r="E50" s="58" t="s">
        <v>134</v>
      </c>
      <c r="F50" s="59">
        <v>1049760739</v>
      </c>
      <c r="G50" s="64">
        <v>241613750</v>
      </c>
      <c r="H50" s="65">
        <v>253689402</v>
      </c>
      <c r="I50" s="66">
        <v>151673584</v>
      </c>
      <c r="J50" s="65">
        <v>402784003</v>
      </c>
      <c r="K50" s="136">
        <v>216588680.43000001</v>
      </c>
      <c r="L50" s="60">
        <v>250071693.22</v>
      </c>
      <c r="M50" s="60">
        <v>277925657.22000003</v>
      </c>
      <c r="N50" s="61"/>
      <c r="O50" s="62">
        <v>0.89639999999999997</v>
      </c>
      <c r="P50" s="62">
        <v>0.98570000000000002</v>
      </c>
      <c r="Q50" s="62">
        <f>IFERROR((M50/I50),"100%")</f>
        <v>1.8323932875483449</v>
      </c>
      <c r="R50" s="63"/>
      <c r="S50" s="62">
        <v>0.30590000000000001</v>
      </c>
      <c r="T50" s="62">
        <v>0.65910000000000002</v>
      </c>
      <c r="U50" s="62">
        <v>1.0527</v>
      </c>
      <c r="V50" s="63"/>
      <c r="W50" s="121" t="s">
        <v>135</v>
      </c>
    </row>
    <row r="51" spans="2:23" ht="25.5" customHeight="1">
      <c r="B51" s="173"/>
      <c r="C51" s="173"/>
    </row>
  </sheetData>
  <mergeCells count="26">
    <mergeCell ref="J44:O44"/>
    <mergeCell ref="V44:W44"/>
    <mergeCell ref="G12:V12"/>
    <mergeCell ref="E4:S4"/>
    <mergeCell ref="E5:S5"/>
    <mergeCell ref="D13:F13"/>
    <mergeCell ref="L13:O13"/>
    <mergeCell ref="P13:S13"/>
    <mergeCell ref="E6:S6"/>
    <mergeCell ref="E7:S7"/>
    <mergeCell ref="B51:C51"/>
    <mergeCell ref="T13:V13"/>
    <mergeCell ref="W13:W14"/>
    <mergeCell ref="B13:B14"/>
    <mergeCell ref="E47:W47"/>
    <mergeCell ref="E48:E49"/>
    <mergeCell ref="F48:F49"/>
    <mergeCell ref="G48:J48"/>
    <mergeCell ref="K48:N48"/>
    <mergeCell ref="O48:R48"/>
    <mergeCell ref="S48:V48"/>
    <mergeCell ref="W48:W49"/>
    <mergeCell ref="B16:F16"/>
    <mergeCell ref="G13:K13"/>
    <mergeCell ref="C13:C14"/>
    <mergeCell ref="C44:D44"/>
  </mergeCells>
  <conditionalFormatting sqref="G50:J50">
    <cfRule type="containsBlanks" dxfId="42" priority="9">
      <formula>LEN(TRIM(G50))=0</formula>
    </cfRule>
  </conditionalFormatting>
  <conditionalFormatting sqref="H16:K22 H24:K37">
    <cfRule type="containsBlanks" dxfId="41" priority="59">
      <formula>LEN(TRIM(H16))=0</formula>
    </cfRule>
  </conditionalFormatting>
  <conditionalFormatting sqref="L17">
    <cfRule type="containsBlanks" dxfId="40" priority="8">
      <formula>LEN(TRIM(L17))=0</formula>
    </cfRule>
  </conditionalFormatting>
  <conditionalFormatting sqref="L16:N16 M17:N17">
    <cfRule type="containsBlanks" dxfId="39" priority="60">
      <formula>LEN(TRIM(L16))=0</formula>
    </cfRule>
  </conditionalFormatting>
  <conditionalFormatting sqref="O50:Q50 P17:S37">
    <cfRule type="cellIs" dxfId="38" priority="82" stopIfTrue="1" operator="equal">
      <formula>"100%"</formula>
    </cfRule>
    <cfRule type="cellIs" dxfId="37" priority="83" stopIfTrue="1" operator="lessThan">
      <formula>0.5</formula>
    </cfRule>
    <cfRule type="cellIs" dxfId="36" priority="84" stopIfTrue="1" operator="between">
      <formula>0.5</formula>
      <formula>0.7</formula>
    </cfRule>
    <cfRule type="cellIs" dxfId="35" priority="85" stopIfTrue="1" operator="between">
      <formula>0.7</formula>
      <formula>1.2</formula>
    </cfRule>
    <cfRule type="cellIs" dxfId="34" priority="86" stopIfTrue="1" operator="greaterThanOrEqual">
      <formula>1.2</formula>
    </cfRule>
    <cfRule type="containsBlanks" dxfId="33" priority="87" stopIfTrue="1">
      <formula>LEN(TRIM(O17))=0</formula>
    </cfRule>
  </conditionalFormatting>
  <conditionalFormatting sqref="R50 V50">
    <cfRule type="containsBlanks" dxfId="32" priority="75">
      <formula>LEN(TRIM(R50))=0</formula>
    </cfRule>
  </conditionalFormatting>
  <conditionalFormatting sqref="P16:S16">
    <cfRule type="cellIs" dxfId="31" priority="46" stopIfTrue="1" operator="equal">
      <formula>"100%"</formula>
    </cfRule>
    <cfRule type="cellIs" dxfId="30" priority="47" stopIfTrue="1" operator="lessThan">
      <formula>0.5</formula>
    </cfRule>
    <cfRule type="cellIs" dxfId="29" priority="48" stopIfTrue="1" operator="between">
      <formula>0.5</formula>
      <formula>0.7</formula>
    </cfRule>
    <cfRule type="cellIs" dxfId="28" priority="49" stopIfTrue="1" operator="between">
      <formula>0.7</formula>
      <formula>1.2</formula>
    </cfRule>
    <cfRule type="cellIs" dxfId="27" priority="50" stopIfTrue="1" operator="greaterThanOrEqual">
      <formula>1.2</formula>
    </cfRule>
    <cfRule type="containsBlanks" dxfId="26" priority="51" stopIfTrue="1">
      <formula>LEN(TRIM(P16))=0</formula>
    </cfRule>
  </conditionalFormatting>
  <conditionalFormatting sqref="S50:U50">
    <cfRule type="cellIs" dxfId="25" priority="76" stopIfTrue="1" operator="equal">
      <formula>"100%"</formula>
    </cfRule>
    <cfRule type="cellIs" dxfId="24" priority="77" stopIfTrue="1" operator="lessThan">
      <formula>0.5</formula>
    </cfRule>
    <cfRule type="cellIs" dxfId="23" priority="78" stopIfTrue="1" operator="between">
      <formula>0.5</formula>
      <formula>0.7</formula>
    </cfRule>
    <cfRule type="cellIs" dxfId="22" priority="79" stopIfTrue="1" operator="between">
      <formula>0.7</formula>
      <formula>1.2</formula>
    </cfRule>
    <cfRule type="cellIs" dxfId="21" priority="80" stopIfTrue="1" operator="greaterThanOrEqual">
      <formula>1.2</formula>
    </cfRule>
    <cfRule type="containsBlanks" dxfId="20" priority="81" stopIfTrue="1">
      <formula>LEN(TRIM(S50))=0</formula>
    </cfRule>
  </conditionalFormatting>
  <conditionalFormatting sqref="T16:V16">
    <cfRule type="containsBlanks" dxfId="19" priority="32">
      <formula>LEN(TRIM(T16))=0</formula>
    </cfRule>
  </conditionalFormatting>
  <conditionalFormatting sqref="T16:V16">
    <cfRule type="cellIs" dxfId="18" priority="33" stopIfTrue="1" operator="equal">
      <formula>"100%"</formula>
    </cfRule>
    <cfRule type="cellIs" dxfId="17" priority="34" stopIfTrue="1" operator="lessThan">
      <formula>0.5</formula>
    </cfRule>
    <cfRule type="cellIs" dxfId="16" priority="35" stopIfTrue="1" operator="between">
      <formula>0.5</formula>
      <formula>0.7</formula>
    </cfRule>
    <cfRule type="cellIs" dxfId="15" priority="36" stopIfTrue="1" operator="between">
      <formula>0.7</formula>
      <formula>1.2</formula>
    </cfRule>
    <cfRule type="cellIs" dxfId="14" priority="37" stopIfTrue="1" operator="greaterThanOrEqual">
      <formula>1.2</formula>
    </cfRule>
    <cfRule type="containsBlanks" dxfId="13" priority="38" stopIfTrue="1">
      <formula>LEN(TRIM(T16))=0</formula>
    </cfRule>
  </conditionalFormatting>
  <conditionalFormatting sqref="L18:N22 L24:N37 K50:N50 M23:N23">
    <cfRule type="containsBlanks" dxfId="12" priority="88">
      <formula>LEN(TRIM(K18))=0</formula>
    </cfRule>
  </conditionalFormatting>
  <conditionalFormatting sqref="L15:O15 O16:O37">
    <cfRule type="cellIs" dxfId="11" priority="1" operator="equal">
      <formula>"NO DISPONIBLE"</formula>
    </cfRule>
  </conditionalFormatting>
  <conditionalFormatting sqref="P15:S15">
    <cfRule type="cellIs" dxfId="10" priority="5" operator="lessThanOrEqual">
      <formula>0</formula>
    </cfRule>
    <cfRule type="cellIs" dxfId="9" priority="6" stopIfTrue="1" operator="between">
      <formula>0</formula>
      <formula>0.15</formula>
    </cfRule>
  </conditionalFormatting>
  <conditionalFormatting sqref="P15:V15">
    <cfRule type="containsText" dxfId="8" priority="2" operator="containsText" text="NO DISPONIBLE">
      <formula>NOT(ISERROR(SEARCH("NO DISPONIBLE",P15)))</formula>
    </cfRule>
    <cfRule type="cellIs" dxfId="7" priority="7" operator="greaterThanOrEqual">
      <formula>0.15</formula>
    </cfRule>
  </conditionalFormatting>
  <conditionalFormatting sqref="T15:V15">
    <cfRule type="cellIs" dxfId="6" priority="3" stopIfTrue="1" operator="lessThanOrEqual">
      <formula>0</formula>
    </cfRule>
    <cfRule type="cellIs" dxfId="5" priority="4" stopIfTrue="1" operator="between">
      <formula>0</formula>
      <formula>0.15</formula>
    </cfRule>
  </conditionalFormatting>
  <printOptions horizontalCentered="1" verticalCentered="1"/>
  <pageMargins left="0.70866141732283472" right="0.70866141732283472" top="0.74803149606299213" bottom="0.74803149606299213" header="0.31496062992125984" footer="0.31496062992125984"/>
  <pageSetup paperSize="190" scale="30" fitToHeight="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defaultColWidth="11.42578125" defaultRowHeight="15"/>
  <cols>
    <col min="1" max="1" width="20.42578125" customWidth="1"/>
    <col min="2" max="2" width="34.5703125" customWidth="1"/>
  </cols>
  <sheetData>
    <row r="1" spans="1:2">
      <c r="A1" s="40" t="s">
        <v>136</v>
      </c>
    </row>
    <row r="3" spans="1:2" ht="120" customHeight="1">
      <c r="A3" s="211" t="s">
        <v>137</v>
      </c>
      <c r="B3" s="211"/>
    </row>
    <row r="5" spans="1:2" ht="45">
      <c r="A5" s="41"/>
      <c r="B5" s="42" t="s">
        <v>138</v>
      </c>
    </row>
    <row r="6" spans="1:2" ht="60">
      <c r="A6" s="43"/>
      <c r="B6" s="42" t="s">
        <v>139</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8"/>
  <sheetViews>
    <sheetView workbookViewId="0">
      <selection activeCell="B3" sqref="B3:T8"/>
    </sheetView>
  </sheetViews>
  <sheetFormatPr defaultColWidth="11.42578125" defaultRowHeight="15"/>
  <sheetData>
    <row r="2" spans="2:20" ht="15.75" thickBot="1"/>
    <row r="3" spans="2:20" ht="15.75" thickBot="1">
      <c r="B3" s="180" t="s">
        <v>122</v>
      </c>
      <c r="C3" s="181"/>
      <c r="D3" s="181"/>
      <c r="E3" s="181"/>
      <c r="F3" s="181"/>
      <c r="G3" s="181"/>
      <c r="H3" s="181"/>
      <c r="I3" s="181"/>
      <c r="J3" s="181"/>
      <c r="K3" s="181"/>
      <c r="L3" s="181"/>
      <c r="M3" s="181"/>
      <c r="N3" s="181"/>
      <c r="O3" s="181"/>
      <c r="P3" s="181"/>
      <c r="Q3" s="181"/>
      <c r="R3" s="181"/>
      <c r="S3" s="181"/>
      <c r="T3" s="182"/>
    </row>
    <row r="4" spans="2:20" ht="15.75" thickBot="1">
      <c r="B4" s="183" t="s">
        <v>123</v>
      </c>
      <c r="C4" s="183" t="s">
        <v>124</v>
      </c>
      <c r="D4" s="180" t="s">
        <v>125</v>
      </c>
      <c r="E4" s="181"/>
      <c r="F4" s="181"/>
      <c r="G4" s="182"/>
      <c r="H4" s="185" t="s">
        <v>126</v>
      </c>
      <c r="I4" s="186"/>
      <c r="J4" s="186"/>
      <c r="K4" s="212"/>
      <c r="L4" s="213" t="s">
        <v>127</v>
      </c>
      <c r="M4" s="186"/>
      <c r="N4" s="186"/>
      <c r="O4" s="212"/>
      <c r="P4" s="213" t="s">
        <v>128</v>
      </c>
      <c r="Q4" s="186"/>
      <c r="R4" s="186"/>
      <c r="S4" s="187"/>
      <c r="T4" s="188" t="s">
        <v>140</v>
      </c>
    </row>
    <row r="5" spans="2:20" ht="29.25" thickBot="1">
      <c r="B5" s="184"/>
      <c r="C5" s="184"/>
      <c r="D5" s="22" t="s">
        <v>141</v>
      </c>
      <c r="E5" s="23" t="s">
        <v>142</v>
      </c>
      <c r="F5" s="24" t="s">
        <v>143</v>
      </c>
      <c r="G5" s="23" t="s">
        <v>144</v>
      </c>
      <c r="H5" s="22" t="s">
        <v>141</v>
      </c>
      <c r="I5" s="23" t="s">
        <v>142</v>
      </c>
      <c r="J5" s="24" t="s">
        <v>143</v>
      </c>
      <c r="K5" s="23" t="s">
        <v>144</v>
      </c>
      <c r="L5" s="22" t="s">
        <v>141</v>
      </c>
      <c r="M5" s="23" t="s">
        <v>142</v>
      </c>
      <c r="N5" s="24" t="s">
        <v>143</v>
      </c>
      <c r="O5" s="23" t="s">
        <v>144</v>
      </c>
      <c r="P5" s="22" t="s">
        <v>141</v>
      </c>
      <c r="Q5" s="23" t="s">
        <v>142</v>
      </c>
      <c r="R5" s="24" t="s">
        <v>143</v>
      </c>
      <c r="S5" s="23" t="s">
        <v>144</v>
      </c>
      <c r="T5" s="189"/>
    </row>
    <row r="6" spans="2:20">
      <c r="B6" s="9"/>
      <c r="C6" s="10">
        <f>SUM(D6:G256)</f>
        <v>0</v>
      </c>
      <c r="D6" s="25"/>
      <c r="E6" s="26"/>
      <c r="F6" s="27"/>
      <c r="G6" s="28"/>
      <c r="H6" s="25"/>
      <c r="I6" s="26"/>
      <c r="J6" s="27"/>
      <c r="K6" s="28"/>
      <c r="L6" s="11" t="str">
        <f t="shared" ref="L6:O8" si="0">IFERROR(H6/D6,"NO APLICA")</f>
        <v>NO APLICA</v>
      </c>
      <c r="M6" s="12" t="str">
        <f t="shared" si="0"/>
        <v>NO APLICA</v>
      </c>
      <c r="N6" s="12" t="str">
        <f t="shared" si="0"/>
        <v>NO APLICA</v>
      </c>
      <c r="O6" s="13" t="str">
        <f t="shared" si="0"/>
        <v>NO APLICA</v>
      </c>
      <c r="P6" s="11" t="str">
        <f t="shared" ref="P6:P8" si="1">IFERROR(H6/D6,"NO APLICA")</f>
        <v>NO APLICA</v>
      </c>
      <c r="Q6" s="12" t="str">
        <f t="shared" ref="Q6:Q8" si="2">IFERROR((H6+I6)/(D6+E6),"NO APLICA")</f>
        <v>NO APLICA</v>
      </c>
      <c r="R6" s="12" t="str">
        <f t="shared" ref="R6:R8" si="3">IFERROR((H6+I6+J6)/(D6+E6+F6),"NO APLICA")</f>
        <v>NO APLICA</v>
      </c>
      <c r="S6" s="13" t="str">
        <f t="shared" ref="S6:S8" si="4">IFERROR((H6+I6+J6+K6)/(D6+E6+F6+G6),"NO APLICA")</f>
        <v>NO APLICA</v>
      </c>
      <c r="T6" s="14"/>
    </row>
    <row r="7" spans="2:20">
      <c r="B7" s="15"/>
      <c r="C7" s="16">
        <f>SUM(D7:G257)</f>
        <v>0</v>
      </c>
      <c r="D7" s="29"/>
      <c r="E7" s="30"/>
      <c r="F7" s="31"/>
      <c r="G7" s="32"/>
      <c r="H7" s="29"/>
      <c r="I7" s="30"/>
      <c r="J7" s="31"/>
      <c r="K7" s="32"/>
      <c r="L7" s="1" t="str">
        <f t="shared" si="0"/>
        <v>NO APLICA</v>
      </c>
      <c r="M7" s="2" t="str">
        <f t="shared" si="0"/>
        <v>NO APLICA</v>
      </c>
      <c r="N7" s="2" t="str">
        <f t="shared" si="0"/>
        <v>NO APLICA</v>
      </c>
      <c r="O7" s="3" t="str">
        <f t="shared" si="0"/>
        <v>NO APLICA</v>
      </c>
      <c r="P7" s="1" t="str">
        <f t="shared" si="1"/>
        <v>NO APLICA</v>
      </c>
      <c r="Q7" s="2" t="str">
        <f t="shared" si="2"/>
        <v>NO APLICA</v>
      </c>
      <c r="R7" s="2" t="str">
        <f t="shared" si="3"/>
        <v>NO APLICA</v>
      </c>
      <c r="S7" s="3" t="str">
        <f t="shared" si="4"/>
        <v>NO APLICA</v>
      </c>
      <c r="T7" s="17"/>
    </row>
    <row r="8" spans="2:20" ht="15.75" thickBot="1">
      <c r="B8" s="18"/>
      <c r="C8" s="19">
        <f>SUM(D8:G258)</f>
        <v>0</v>
      </c>
      <c r="D8" s="33"/>
      <c r="E8" s="34"/>
      <c r="F8" s="35"/>
      <c r="G8" s="36"/>
      <c r="H8" s="33"/>
      <c r="I8" s="34"/>
      <c r="J8" s="35"/>
      <c r="K8" s="36"/>
      <c r="L8" s="4" t="str">
        <f t="shared" si="0"/>
        <v>NO APLICA</v>
      </c>
      <c r="M8" s="5" t="str">
        <f t="shared" si="0"/>
        <v>NO APLICA</v>
      </c>
      <c r="N8" s="5" t="str">
        <f t="shared" si="0"/>
        <v>NO APLICA</v>
      </c>
      <c r="O8" s="6" t="str">
        <f t="shared" si="0"/>
        <v>NO APLICA</v>
      </c>
      <c r="P8" s="4" t="str">
        <f t="shared" si="1"/>
        <v>NO APLICA</v>
      </c>
      <c r="Q8" s="5" t="str">
        <f t="shared" si="2"/>
        <v>NO APLICA</v>
      </c>
      <c r="R8" s="5" t="str">
        <f t="shared" si="3"/>
        <v>NO APLICA</v>
      </c>
      <c r="S8" s="6" t="str">
        <f t="shared" si="4"/>
        <v>NO APLICA</v>
      </c>
      <c r="T8" s="20"/>
    </row>
  </sheetData>
  <mergeCells count="8">
    <mergeCell ref="B3:T3"/>
    <mergeCell ref="B4:B5"/>
    <mergeCell ref="C4:C5"/>
    <mergeCell ref="D4:G4"/>
    <mergeCell ref="H4:K4"/>
    <mergeCell ref="L4:O4"/>
    <mergeCell ref="P4:S4"/>
    <mergeCell ref="T4:T5"/>
  </mergeCells>
  <conditionalFormatting sqref="L6:S8">
    <cfRule type="cellIs" dxfId="4" priority="1" operator="equal">
      <formula>"NO APLICA"</formula>
    </cfRule>
    <cfRule type="cellIs" dxfId="3" priority="2" operator="between">
      <formula>0.7</formula>
      <formula>1.2</formula>
    </cfRule>
    <cfRule type="cellIs" dxfId="2" priority="3" operator="between">
      <formula>0.5</formula>
      <formula>0.7</formula>
    </cfRule>
    <cfRule type="cellIs" dxfId="1" priority="4" operator="lessThan">
      <formula>0.5</formula>
    </cfRule>
    <cfRule type="cellIs" dxfId="0"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Susana Graciela Chan May</cp:lastModifiedBy>
  <cp:revision/>
  <dcterms:created xsi:type="dcterms:W3CDTF">2021-02-22T21:43:21Z</dcterms:created>
  <dcterms:modified xsi:type="dcterms:W3CDTF">2025-01-16T19:43:06Z</dcterms:modified>
  <cp:category/>
  <cp:contentStatus/>
</cp:coreProperties>
</file>