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D:\descargas 2\"/>
    </mc:Choice>
  </mc:AlternateContent>
  <xr:revisionPtr revIDLastSave="0" documentId="13_ncr:1_{A0F2D67A-BAC8-431D-933C-471694E4905F}" xr6:coauthVersionLast="47" xr6:coauthVersionMax="47" xr10:uidLastSave="{00000000-0000-0000-0000-000000000000}"/>
  <bookViews>
    <workbookView xWindow="-108" yWindow="-108" windowWidth="23256" windowHeight="12456"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1" l="1"/>
  <c r="S13" i="1"/>
  <c r="S23" i="1"/>
  <c r="S15" i="1"/>
  <c r="S21" i="1"/>
  <c r="V15" i="1"/>
  <c r="V16" i="1"/>
  <c r="V26" i="1" s="1"/>
  <c r="V17" i="1"/>
  <c r="V18" i="1"/>
  <c r="V19" i="1"/>
  <c r="V20" i="1"/>
  <c r="V21" i="1"/>
  <c r="V22" i="1"/>
  <c r="V23" i="1"/>
  <c r="V24" i="1"/>
  <c r="V25" i="1"/>
  <c r="V14" i="1"/>
  <c r="U14" i="1"/>
  <c r="T14" i="1"/>
  <c r="U15" i="1"/>
  <c r="T15" i="1"/>
  <c r="S14" i="1"/>
  <c r="S25" i="1"/>
  <c r="S24" i="1"/>
  <c r="S22" i="1"/>
  <c r="S20" i="1"/>
  <c r="S19" i="1"/>
  <c r="S18" i="1"/>
  <c r="S17" i="1"/>
  <c r="S16" i="1"/>
  <c r="S26" i="1" s="1"/>
  <c r="R14" i="1"/>
  <c r="U13" i="1"/>
  <c r="T13" i="1"/>
  <c r="R13" i="1" l="1"/>
  <c r="Q13" i="1"/>
  <c r="P13" i="1"/>
  <c r="U37" i="1"/>
  <c r="T37" i="1"/>
  <c r="V37" i="1" l="1"/>
  <c r="S37" i="1"/>
  <c r="Q37" i="1"/>
  <c r="P37" i="1"/>
  <c r="O37" i="1"/>
  <c r="R37" i="1"/>
  <c r="U25" i="1" l="1"/>
  <c r="U24" i="1"/>
  <c r="U23" i="1"/>
  <c r="U22" i="1"/>
  <c r="U21" i="1"/>
  <c r="U20" i="1"/>
  <c r="U19" i="1"/>
  <c r="U18" i="1"/>
  <c r="U17" i="1"/>
  <c r="U16" i="1"/>
  <c r="R25" i="1"/>
  <c r="R24" i="1"/>
  <c r="R23" i="1"/>
  <c r="R22" i="1"/>
  <c r="R21" i="1"/>
  <c r="R20" i="1"/>
  <c r="R19" i="1"/>
  <c r="R18" i="1"/>
  <c r="R17" i="1"/>
  <c r="R16" i="1"/>
  <c r="R26" i="1" s="1"/>
  <c r="R15" i="1"/>
  <c r="U26" i="1" l="1"/>
  <c r="T25" i="1"/>
  <c r="T16" i="1"/>
  <c r="T17" i="1"/>
  <c r="T18" i="1"/>
  <c r="T19" i="1"/>
  <c r="T20" i="1"/>
  <c r="T21" i="1"/>
  <c r="T22" i="1"/>
  <c r="T23" i="1"/>
  <c r="T24" i="1"/>
  <c r="Q15" i="1"/>
  <c r="Q14" i="1"/>
  <c r="Q16" i="1"/>
  <c r="Q17" i="1"/>
  <c r="Q18" i="1"/>
  <c r="Q19" i="1"/>
  <c r="Q20" i="1"/>
  <c r="Q21" i="1"/>
  <c r="Q22" i="1"/>
  <c r="Q23" i="1"/>
  <c r="Q24" i="1"/>
  <c r="Q25" i="1"/>
  <c r="P17" i="1"/>
  <c r="P14" i="1"/>
  <c r="T26" i="1" l="1"/>
  <c r="Q26" i="1"/>
  <c r="P25" i="1"/>
  <c r="P24" i="1"/>
  <c r="P23" i="1"/>
  <c r="P22" i="1"/>
  <c r="P21" i="1"/>
  <c r="P20" i="1"/>
  <c r="P19" i="1"/>
  <c r="P18" i="1"/>
  <c r="P15" i="1" l="1"/>
  <c r="P16" i="1"/>
  <c r="P26" i="1" s="1"/>
</calcChain>
</file>

<file path=xl/sharedStrings.xml><?xml version="1.0" encoding="utf-8"?>
<sst xmlns="http://schemas.openxmlformats.org/spreadsheetml/2006/main" count="143" uniqueCount="98">
  <si>
    <t>SEGUIMIENTO DE AVANCE EN CUMPLIMIENTO DE METAS Y OBJETIVOS 2024</t>
  </si>
  <si>
    <t>EJE 4: CANCUN POR LA PAZ</t>
  </si>
  <si>
    <t>CLAVE Y NOMBRE DEL PPA: E-PPA 4.6 PROGRAMA DE PREVENCIÓN Y ATENCIÓN DE LAS ADICCIONES</t>
  </si>
  <si>
    <t>INSTITUTO MUNICIPAL CONTRA LAS ADICCIONES</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</si>
  <si>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</si>
  <si>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</si>
  <si>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</si>
  <si>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</si>
  <si>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</si>
  <si>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</si>
  <si>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</si>
  <si>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TRIMESTRAL ACUMULADO 2024</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</si>
  <si>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</si>
  <si>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</si>
  <si>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</si>
  <si>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</si>
  <si>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</si>
  <si>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</si>
  <si>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</si>
  <si>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</si>
  <si>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</si>
  <si>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</si>
  <si>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t>4.6.1 Contribuir en la promoción de  acciones que combatan las causas que generan las violencias y la delincuencia contribuyendo a la paz y la justica mediante el conocimiento respecto a las causas, efectos y prevención  de las adicciones.</t>
  </si>
  <si>
    <t>PPPIVCENVIPE: Porcentaje de población de 18 años y más que percibe inseguro vivir en Cancún.
ENVIPE: Encuesta Nacional de Seguridad Pública Urbana. Periodicidad Anual.</t>
  </si>
  <si>
    <t>Anual</t>
  </si>
  <si>
    <t>UNIDAD DE MEDIDA DEL INDICADOR: 
Porcentaje</t>
  </si>
  <si>
    <r>
      <t xml:space="preserve">META ANUAL: </t>
    </r>
    <r>
      <rPr>
        <sz val="11"/>
        <rFont val="Arial"/>
        <family val="2"/>
      </rPr>
      <t>CORRESPONDE A LA META AJUSTADA EN EL PMD 2021-2024 ACTUALIZADO</t>
    </r>
    <r>
      <rPr>
        <b/>
        <sz val="11"/>
        <rFont val="Arial"/>
        <family val="2"/>
      </rPr>
      <t xml:space="preserve">
META PROGRAMADA: </t>
    </r>
    <r>
      <rPr>
        <sz val="11"/>
        <rFont val="Arial"/>
        <family val="2"/>
      </rPr>
      <t>Al ser un indicador NO ACUMULATIVO la meta programada para cada trimestre considera el mismo valor.</t>
    </r>
    <r>
      <rPr>
        <b/>
        <sz val="11"/>
        <rFont val="Arial"/>
        <family val="2"/>
      </rPr>
      <t xml:space="preserve">
META LOGRADA: </t>
    </r>
    <r>
      <rPr>
        <sz val="11"/>
        <rFont val="Arial"/>
        <family val="2"/>
      </rPr>
      <t>Registra el valor proporcionado por el INEGI en la encuesta ENVIPE, mientras no se actualice seguirá siendo igual al último dato disponible.</t>
    </r>
    <r>
      <rPr>
        <b/>
        <sz val="11"/>
        <rFont val="Arial"/>
        <family val="2"/>
      </rPr>
      <t xml:space="preserve">
PORCENTAJE DE AVANCE TRIMESTRAL: </t>
    </r>
    <r>
      <rPr>
        <sz val="11"/>
        <rFont val="Arial"/>
        <family val="2"/>
      </rPr>
      <t>Calcula el avance de la meta lograda en el trimestre respecto a la meta programada. Al ser un indicador descendiente se espera que los avances sean negativos indicando que la inseguridad ha disminuido.</t>
    </r>
    <r>
      <rPr>
        <b/>
        <sz val="11"/>
        <rFont val="Arial"/>
        <family val="2"/>
      </rPr>
      <t xml:space="preserve">
PORCENTAJE DE AVANCE ACUMULADO TRIMESTRALMENTE: </t>
    </r>
    <r>
      <rPr>
        <sz val="11"/>
        <rFont val="Arial"/>
        <family val="2"/>
      </rPr>
      <t>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t>
    </r>
    <r>
      <rPr>
        <b/>
        <sz val="11"/>
        <rFont val="Arial"/>
        <family val="2"/>
      </rPr>
      <t xml:space="preserve">
SEMAFORIZACIÓN: </t>
    </r>
    <r>
      <rPr>
        <sz val="11"/>
        <rFont val="Arial"/>
        <family val="2"/>
      </rPr>
      <t>Si el avance es igual a 0% o menor la celda se pintará de color verde; si el avance es mayor a cero y menor al 15% la celda se pintará de amarillo; y si el valor es mayor al 15% la celda se pintará de rojo.</t>
    </r>
    <r>
      <rPr>
        <b/>
        <sz val="11"/>
        <rFont val="Arial"/>
        <family val="2"/>
      </rPr>
      <t xml:space="preserve">
TEXTO NO APLICA: </t>
    </r>
    <r>
      <rPr>
        <sz val="11"/>
        <rFont val="Arial"/>
        <family val="2"/>
      </rPr>
      <t>Los avances mostrarán la leyenda NO APLICA mientras no se registren metas logradas.</t>
    </r>
    <r>
      <rPr>
        <b/>
        <sz val="11"/>
        <rFont val="Arial"/>
        <family val="2"/>
      </rPr>
      <t xml:space="preserve">
AVANCE LOGRADO EN EL PRIMER TRIMESTRE 2024: </t>
    </r>
    <r>
      <rPr>
        <sz val="11"/>
        <rFont val="Arial"/>
        <family val="2"/>
      </rPr>
      <t xml:space="preserve">Tanto el avance trimestral como el acumulado trimestral fue de 11.43% un valor positivo indicando que la inseguridad se incrementó respecto a lo esperado. El semáforo está en amarillo. </t>
    </r>
  </si>
  <si>
    <t>Propósito
(IMCA)</t>
  </si>
  <si>
    <t>4.6.1.1 La población del Municipio de Benito Juárez recibe atención y se informa respecto a las causas, efectos y prevención  de las adicciones.</t>
  </si>
  <si>
    <r>
      <t xml:space="preserve">PPAA: </t>
    </r>
    <r>
      <rPr>
        <sz val="11"/>
        <color theme="0"/>
        <rFont val="Arial"/>
        <family val="2"/>
      </rPr>
      <t>Porcentaje de personas  atendidas y sensibilizadas sobre las causas, efectos y  la prevención de las adicciones.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</si>
  <si>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</si>
  <si>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</si>
  <si>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t xml:space="preserve">Justificación trimestral: </t>
    </r>
    <r>
      <rPr>
        <sz val="11"/>
        <color theme="0"/>
        <rFont val="Arial"/>
        <family val="2"/>
      </rPr>
      <t>Este indicador tiene como meta anual atender y sensibilizar a 163,655 usuarios a través de las redes sociales y de las pláticas impartidas a instituciones educativas públicas y privadas, así como los módulos de atención y de las actividades realizadas en diversos puntos de la ciudad. En el trimestre se realizaron 20,948 impactos en redes sociales, asi como atenciones otorgadas a la ciudadanía. El porcentaje alcanzado de 57.91% se debe principalmente a los bajos impactos de las redes sociales ya que las diversas activiades cumplieron con el porcentaje programado para el trimestre, motivo por el cual no se logro alcanzar satisfactoriamente el porcentaje programado para el trimestre a reportar.</t>
    </r>
  </si>
  <si>
    <t>Componente
(DIRECCIÓN DE POLÍTICAS PÚBLICAS Y DIFUSIÓN )</t>
  </si>
  <si>
    <t>4.6.1.1.1 Acciones encaminadas a incrementar el conocimiento social y la sensibilización sobre las causas, efectos y prevención de las adicciones realizadas.</t>
  </si>
  <si>
    <r>
      <rPr>
        <b/>
        <sz val="11"/>
        <rFont val="Arial"/>
        <family val="2"/>
      </rPr>
      <t xml:space="preserve">PPSA: </t>
    </r>
    <r>
      <rPr>
        <sz val="11"/>
        <rFont val="Arial"/>
        <family val="2"/>
      </rPr>
      <t>Porcentaje de personas sensibilizadas con las  actividades del IMCA.</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</si>
  <si>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</si>
  <si>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t xml:space="preserve">Justificación trimestral: </t>
    </r>
    <r>
      <rPr>
        <sz val="11"/>
        <color theme="1"/>
        <rFont val="Arial"/>
        <family val="2"/>
      </rPr>
      <t>Este indicador tiene como meta anual  120,400 sensibilizaciones y actividades para incrementar el conocimiento social sobre las causas, los efectos y la prevención de las adicciones del municipio de Benito Juárez. En el trimestre se realizaron 11,810 impactos a través de las redes sociales así como las diversas actividades, y certificaciones a instituciones educativas. El porcentaje alcanzado de 39.24 % principalmente se deriva de la baja movilidad en las redes sociales que dan a conocer sobre las actividades que realiza el instituto, así como información de interés para el conocimiento de la sociedad sobre las adicciones.</t>
    </r>
    <r>
      <rPr>
        <b/>
        <sz val="11"/>
        <color theme="1"/>
        <rFont val="Arial"/>
        <family val="2"/>
      </rPr>
      <t xml:space="preserve">
</t>
    </r>
  </si>
  <si>
    <t>Actividad</t>
  </si>
  <si>
    <t>4.6.1.1.1.1 Difusión digital sobre las actividades institucionales, así como información para la prevención de las adicciones.</t>
  </si>
  <si>
    <r>
      <rPr>
        <b/>
        <sz val="11"/>
        <rFont val="Arial"/>
        <family val="2"/>
      </rPr>
      <t xml:space="preserve">PIRS: </t>
    </r>
    <r>
      <rPr>
        <sz val="11"/>
        <rFont val="Arial"/>
        <family val="2"/>
      </rPr>
      <t>Porcentaje de impactos en las redes sociales.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</si>
  <si>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</si>
  <si>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t xml:space="preserve">Meta trimestral: </t>
    </r>
    <r>
      <rPr>
        <sz val="11"/>
        <color theme="1"/>
        <rFont val="Arial"/>
        <family val="2"/>
      </rPr>
      <t>Este indicador tiene como meta anual 120,000 impactos en las redes sociales del instituto. En el trimestre se realizaron 11,661 impactos de los 30,000 programados. El porcentaje alcanzado de 38.87 % se debe principalmente que el instituto priorizo pláticas y atenciones de los usuarios.</t>
    </r>
    <r>
      <rPr>
        <b/>
        <sz val="11"/>
        <color theme="1"/>
        <rFont val="Arial"/>
        <family val="2"/>
      </rPr>
      <t xml:space="preserve">
</t>
    </r>
  </si>
  <si>
    <t>4.6.1.1.1.2 Fortalecimiento de la cultura de prevención de las adicciones.</t>
  </si>
  <si>
    <r>
      <rPr>
        <b/>
        <sz val="11"/>
        <rFont val="Arial"/>
        <family val="2"/>
      </rPr>
      <t xml:space="preserve">PADP: </t>
    </r>
    <r>
      <rPr>
        <sz val="11"/>
        <rFont val="Arial"/>
        <family val="2"/>
      </rPr>
      <t>Porcentaje de actividades dirigidas a la población.</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</si>
  <si>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Actividades</t>
    </r>
  </si>
  <si>
    <r>
      <t>Justificación trimestral</t>
    </r>
    <r>
      <rPr>
        <sz val="11"/>
        <color theme="1"/>
        <rFont val="Arial"/>
        <family val="2"/>
      </rPr>
      <t>: Este indicador tiene como meta anual 360 acciones a realizar. En este trimestre se realizaron 146 acciones de las 90 programadas. El porcentaje alcanzado del 162.22% se debe principalmente que las escuelas han tenido muy buena aceptación de las pláticas que se han impartido, así como también el instituto participa en las acciones que se realizan a traves de la estrategia integral "Todos por la Paz", se trabaja activamente instalando módulos de atención en diversos eventos y puntos en la ciudad.</t>
    </r>
    <r>
      <rPr>
        <b/>
        <sz val="11"/>
        <color theme="1"/>
        <rFont val="Arial"/>
        <family val="2"/>
      </rPr>
      <t xml:space="preserve">
</t>
    </r>
  </si>
  <si>
    <t>4.6.1.1.1.3 Otorgamiento de certificados a instituciones educativas por cumplir con los lineamientos de prevención y detección de adicciones establecidas por el IMCA.</t>
  </si>
  <si>
    <r>
      <rPr>
        <b/>
        <sz val="11"/>
        <rFont val="Arial"/>
        <family val="2"/>
      </rPr>
      <t xml:space="preserve">PEC: </t>
    </r>
    <r>
      <rPr>
        <sz val="11"/>
        <rFont val="Arial"/>
        <family val="2"/>
      </rPr>
      <t>Porcentaje de escuelas certificadas como #YoNoSoyCómplice.</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</si>
  <si>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</si>
  <si>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t xml:space="preserve">Justificación trimestral: </t>
    </r>
    <r>
      <rPr>
        <sz val="11"/>
        <color theme="1"/>
        <rFont val="Arial"/>
        <family val="2"/>
      </rPr>
      <t>Este indicador tiene como meta anual 40 certificaciones. En este trimestre se reportó 3 reconocimiento de los 10 programados. El porcentaje alcanzado del 30.00% se debe principalmente que durante el periodo las escuelas se encuentra en proceso de certifación, en avance se reportara en el siguiente periodo.</t>
    </r>
    <r>
      <rPr>
        <b/>
        <sz val="11"/>
        <color theme="1"/>
        <rFont val="Arial"/>
        <family val="2"/>
      </rPr>
      <t xml:space="preserve">
</t>
    </r>
  </si>
  <si>
    <t>Componente
(DIRECCIÓN DE ACOMPAÑAMIENTO TERAPÉUTICO)</t>
  </si>
  <si>
    <t>4.6.1.1.2 Atención dirigida y otorgada a la población sobre las adicciones.</t>
  </si>
  <si>
    <r>
      <rPr>
        <b/>
        <sz val="11"/>
        <rFont val="Arial"/>
        <family val="2"/>
      </rPr>
      <t xml:space="preserve">PPA: </t>
    </r>
    <r>
      <rPr>
        <sz val="11"/>
        <rFont val="Arial"/>
        <family val="2"/>
      </rPr>
      <t>Porcentaje de personas atendidas con adicciones.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</si>
  <si>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Atenciones</t>
    </r>
  </si>
  <si>
    <r>
      <t xml:space="preserve">Justificación trimestral: </t>
    </r>
    <r>
      <rPr>
        <sz val="11"/>
        <color theme="1"/>
        <rFont val="Arial"/>
        <family val="2"/>
      </rPr>
      <t xml:space="preserve">Este indicador tiene como meta anual 43,255 atenciones. En este trimestre  se realizaron 9,138 atenciones de las 6,075 programadas. El porcentaje alcanzado de 150.42% se debe principalmente a las atenciones brindadas en diversos eventos, atenciones en pláticas , atenciones de las diversas sucursales del Instituto así como los seguimiento que brindo el equipo terapéutico a los estudiantes y a los usuarios en general durante el trimestre, cabe mencionar que se estuvieron instalando módulos de atención en diversos puntos de la ciudad propiciando que la ciudadanía conozca las actividades que realiza el instituto y genera un vínculo mas cercano con los ciudadanos. </t>
    </r>
    <r>
      <rPr>
        <b/>
        <sz val="11"/>
        <color theme="1"/>
        <rFont val="Arial"/>
        <family val="2"/>
      </rPr>
      <t xml:space="preserve">
</t>
    </r>
  </si>
  <si>
    <t>4.6.1.1.2.1 Atención de primer contacto  para la detección de adicciones.</t>
  </si>
  <si>
    <r>
      <rPr>
        <b/>
        <sz val="11"/>
        <rFont val="Arial"/>
        <family val="2"/>
      </rPr>
      <t xml:space="preserve">PPAPC: </t>
    </r>
    <r>
      <rPr>
        <sz val="11"/>
        <rFont val="Arial"/>
        <family val="2"/>
      </rPr>
      <t>Porcentaje de personas atendidas de primer contacto.</t>
    </r>
  </si>
  <si>
    <r>
      <t xml:space="preserve">Justificación trimestral: </t>
    </r>
    <r>
      <rPr>
        <sz val="11"/>
        <color theme="1"/>
        <rFont val="Arial"/>
        <family val="2"/>
      </rPr>
      <t>Este indicador tiene como meta anual 21,000 atenciones de primer contacto. En este trimestre  se realizaron 7,467 atenciones de primer contacto de la 5,000 programadas. El porcentaje alcanzado de 149.34% se debe principalmente que el equipo terapéutico estuvo impartiendo pláticas a diversas escuelas e instituciones privadas y participando en las escuelas dando seguimientos a los estudiantes,  la instalación de los módulos de atención y la participación en diversos eventos dieron como resultado que más estudiantes y ciudadanos que han participado en las pláticas, en eventos o en los módulos soliciten ayuda.</t>
    </r>
    <r>
      <rPr>
        <b/>
        <sz val="11"/>
        <color theme="1"/>
        <rFont val="Arial"/>
        <family val="2"/>
      </rPr>
      <t xml:space="preserve">
</t>
    </r>
  </si>
  <si>
    <t>4.6.1.1.2.2 Diagnóstico y canalización de usuarios.</t>
  </si>
  <si>
    <r>
      <rPr>
        <b/>
        <sz val="11"/>
        <rFont val="Arial"/>
        <family val="2"/>
      </rPr>
      <t>PPDC:</t>
    </r>
    <r>
      <rPr>
        <sz val="11"/>
        <rFont val="Arial"/>
        <family val="2"/>
      </rPr>
      <t xml:space="preserve"> Porcentaje de personas diagnosticadas que fueron canalizadas.</t>
    </r>
  </si>
  <si>
    <r>
      <t xml:space="preserve">Justificación trimestral: </t>
    </r>
    <r>
      <rPr>
        <sz val="11"/>
        <color theme="1"/>
        <rFont val="Arial"/>
        <family val="2"/>
      </rPr>
      <t>ste indicador tiene como meta anual 2,000 diagnósticos y canalizaciones. En este trimestre se realizaron 366 diagnósticos y canalizaciones de los 500 programados. El porcentaje alcanzado de 67.20% se debe principalmente a la atención brindada a los usuarios y que aceptaron el proceso de canalización.</t>
    </r>
    <r>
      <rPr>
        <b/>
        <sz val="11"/>
        <color theme="1"/>
        <rFont val="Arial"/>
        <family val="2"/>
      </rPr>
      <t xml:space="preserve">
</t>
    </r>
  </si>
  <si>
    <t xml:space="preserve">4.6.1.1.2.3 Seguimiento y reinserción social a los usuarios en su programa de rehabilitación. </t>
  </si>
  <si>
    <r>
      <rPr>
        <b/>
        <sz val="11"/>
        <rFont val="Arial"/>
        <family val="2"/>
      </rPr>
      <t xml:space="preserve">PUCS: </t>
    </r>
    <r>
      <rPr>
        <sz val="11"/>
        <rFont val="Arial"/>
        <family val="2"/>
      </rPr>
      <t>Porcentaje de usuarios canalizados con seguimiento.</t>
    </r>
  </si>
  <si>
    <r>
      <t xml:space="preserve">Justificación trimestral: </t>
    </r>
    <r>
      <rPr>
        <sz val="11"/>
        <color theme="1"/>
        <rFont val="Arial"/>
        <family val="2"/>
      </rPr>
      <t>Este indicador tiene como meta anual 2,000 usuarios canalizados con seguimiento. En este trimestre se realizaron 1,335 seguimiento de los 500 programados. El porcentaje alcanzado de 267% se debe principalmente a la labor del equipo terapéutico que gestiona los seguimientos de los usuarios canalizados para estar atentos a su recuperación.</t>
    </r>
    <r>
      <rPr>
        <b/>
        <sz val="11"/>
        <color theme="1"/>
        <rFont val="Arial"/>
        <family val="2"/>
      </rPr>
      <t xml:space="preserve">
</t>
    </r>
  </si>
  <si>
    <t>4.6.1.1.2.4 Otorgamiento de Becas a personas principalmente con adicciones.</t>
  </si>
  <si>
    <r>
      <rPr>
        <b/>
        <sz val="11"/>
        <rFont val="Arial"/>
        <family val="2"/>
      </rPr>
      <t>PBO:</t>
    </r>
    <r>
      <rPr>
        <sz val="11"/>
        <rFont val="Arial"/>
        <family val="2"/>
      </rPr>
      <t xml:space="preserve"> Porcentaje de becas otorgadas.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</si>
  <si>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</si>
  <si>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t xml:space="preserve">Justificación trimestral: </t>
    </r>
    <r>
      <rPr>
        <sz val="11"/>
        <color theme="1"/>
        <rFont val="Arial"/>
        <family val="2"/>
      </rPr>
      <t>Este indicador tiene como meta anual otorgar 120 becas a usuarios principalmente con adicciones. En este trimestre se otorgaron 18 becas de las 30 programadas. El porcentaje alcanzado de 60.00% se debe principalmente que los usuarios han aceptado ser becados para su proceso de rehabilitación.</t>
    </r>
    <r>
      <rPr>
        <b/>
        <sz val="11"/>
        <color theme="1"/>
        <rFont val="Arial"/>
        <family val="2"/>
      </rPr>
      <t xml:space="preserve">
</t>
    </r>
  </si>
  <si>
    <t>4.6.1.1.2.5 Otorgamiento de diagnósticos del "Programa de Cero a 100"</t>
  </si>
  <si>
    <r>
      <rPr>
        <b/>
        <sz val="11"/>
        <rFont val="Arial"/>
        <family val="2"/>
      </rPr>
      <t xml:space="preserve">PDE: </t>
    </r>
    <r>
      <rPr>
        <sz val="11"/>
        <rFont val="Arial"/>
        <family val="2"/>
      </rPr>
      <t>Porcentajes de diagnósticos entregados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</si>
  <si>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Diagnósticos</t>
    </r>
  </si>
  <si>
    <r>
      <t xml:space="preserve">Justificación trimestral: </t>
    </r>
    <r>
      <rPr>
        <sz val="11"/>
        <color theme="1"/>
        <rFont val="Arial"/>
        <family val="2"/>
      </rPr>
      <t>Este indicador tiene como meta anual otorgar hasta 18,000 diagnósticos derivados del programa de "0 a 100", durante el segundo trimestre se ejecuto el programa ya que se encontraba programado para dicho periodo.</t>
    </r>
    <r>
      <rPr>
        <b/>
        <sz val="11"/>
        <color theme="1"/>
        <rFont val="Arial"/>
        <family val="2"/>
      </rPr>
      <t xml:space="preserve">
</t>
    </r>
  </si>
  <si>
    <t xml:space="preserve">4.6.1.1.2.6 Seguimiento a los usuarios en su programa de rehabilitación y reinserción social. </t>
  </si>
  <si>
    <r>
      <t xml:space="preserve">PPAUM: </t>
    </r>
    <r>
      <rPr>
        <sz val="11"/>
        <rFont val="Arial"/>
        <family val="2"/>
      </rPr>
      <t>Porcentaje de personas atendidas en la unidad móvil.</t>
    </r>
  </si>
  <si>
    <r>
      <t xml:space="preserve">Justificación trimestral: </t>
    </r>
    <r>
      <rPr>
        <sz val="11"/>
        <color theme="1"/>
        <rFont val="Arial"/>
        <family val="2"/>
      </rPr>
      <t xml:space="preserve">Este indicador tiene como meta anual otorgar 135 diagnósticos de personas atendidas en la unidad móvil. Las atenciones se reportan para el siguiente trimestre, toda vez que esta actividad se encuentra en estructuración para la atención de los usuarios </t>
    </r>
    <r>
      <rPr>
        <b/>
        <sz val="11"/>
        <color theme="1"/>
        <rFont val="Arial"/>
        <family val="2"/>
      </rPr>
      <t xml:space="preserve">
</t>
    </r>
  </si>
  <si>
    <t>ELABORÓ
Lic. Carla Guzmán López Gatell
Directora de Administración, Contabilidad y Finanzas del 
Instituto Municipal Contra las Adicciones</t>
  </si>
  <si>
    <t>REVISÓ
Mtro. Enrique E. Encalada Sánchez
Dirección de Planeación de la DGPM</t>
  </si>
  <si>
    <t>AUTORIZÓ
C. Alberto Ortuño Báez
Director General del 
Instituto Municipal Contra las Adicciones</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</si>
  <si>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</si>
  <si>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</si>
  <si>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</si>
  <si>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</si>
  <si>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</si>
  <si>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</si>
  <si>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</si>
  <si>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JUSTIFICACIÓN TRIMESTRAL DE AVANCE DE RESULTADOS 2024</t>
  </si>
  <si>
    <t>TRIMESTRE 1    2024</t>
  </si>
  <si>
    <t>TRIMESTRE 2 2024</t>
  </si>
  <si>
    <t>TRIMESTRE 3 2024</t>
  </si>
  <si>
    <t>TRIMESTRE 4 2024</t>
  </si>
  <si>
    <t>TRIMESTRE 1 2024</t>
  </si>
  <si>
    <t>Dirección General</t>
  </si>
  <si>
    <t>En el avance Trimestral en la ejecución del presupuesto se puede vizualizar un mayor devengo, esto se deben principalmente que durante el tercer trimestre se termino de devengar el pago del programa de "0 a 100".</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</si>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</sst>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s>
  <borders count="9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theme="1"/>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dotted">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hair">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48">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6" fillId="3" borderId="30" xfId="0" applyFont="1" applyFill="1" applyBorder="1" applyAlignment="1">
      <alignment horizontal="justify" vertical="center" wrapText="1"/>
    </xf>
    <xf numFmtId="0" fontId="6" fillId="3" borderId="3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4" xfId="0" applyFont="1" applyFill="1" applyBorder="1" applyAlignment="1">
      <alignment horizontal="center" vertical="center" wrapText="1"/>
    </xf>
    <xf numFmtId="10" fontId="13" fillId="3" borderId="22"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14" fillId="3" borderId="20" xfId="2" applyNumberFormat="1" applyFont="1" applyFill="1" applyBorder="1" applyAlignment="1">
      <alignment horizontal="center" vertical="center" wrapText="1"/>
    </xf>
    <xf numFmtId="10" fontId="14" fillId="7" borderId="21" xfId="2" applyNumberFormat="1" applyFont="1" applyFill="1" applyBorder="1" applyAlignment="1">
      <alignment horizontal="center" vertical="center" wrapText="1"/>
    </xf>
    <xf numFmtId="10" fontId="13" fillId="7" borderId="20" xfId="2" applyNumberFormat="1" applyFont="1" applyFill="1" applyBorder="1" applyAlignment="1">
      <alignment horizontal="center" vertical="center" wrapText="1"/>
    </xf>
    <xf numFmtId="10" fontId="13" fillId="7" borderId="21"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8" xfId="0" applyFont="1" applyFill="1" applyBorder="1" applyAlignment="1">
      <alignment vertical="center" wrapText="1"/>
    </xf>
    <xf numFmtId="3" fontId="6" fillId="2" borderId="39" xfId="0" applyNumberFormat="1" applyFon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0" fontId="16" fillId="0" borderId="0" xfId="0" applyFont="1"/>
    <xf numFmtId="0" fontId="0" fillId="9" borderId="0" xfId="0" applyFill="1"/>
    <xf numFmtId="0" fontId="0" fillId="0" borderId="0" xfId="0" applyAlignment="1">
      <alignment wrapText="1"/>
    </xf>
    <xf numFmtId="0" fontId="0" fillId="8" borderId="0" xfId="0" applyFill="1"/>
    <xf numFmtId="0" fontId="4" fillId="7" borderId="47" xfId="0" applyFont="1" applyFill="1" applyBorder="1" applyAlignment="1">
      <alignment horizontal="left" vertical="center" wrapText="1"/>
    </xf>
    <xf numFmtId="0" fontId="4" fillId="3" borderId="47"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0" fontId="8" fillId="6"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5" fillId="0" borderId="0" xfId="0" applyFont="1" applyAlignment="1">
      <alignment horizontal="center" vertical="top"/>
    </xf>
    <xf numFmtId="0" fontId="3" fillId="3"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6" fillId="3" borderId="57" xfId="0" applyFont="1" applyFill="1" applyBorder="1" applyAlignment="1">
      <alignment horizontal="left" vertical="center" wrapText="1"/>
    </xf>
    <xf numFmtId="0" fontId="9" fillId="6" borderId="58"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59" xfId="0" applyFont="1" applyFill="1" applyBorder="1" applyAlignment="1">
      <alignment horizontal="left"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4" fillId="7" borderId="61" xfId="2" applyNumberFormat="1" applyFont="1" applyFill="1" applyBorder="1" applyAlignment="1">
      <alignment horizontal="center" vertical="center" wrapText="1"/>
    </xf>
    <xf numFmtId="0" fontId="12" fillId="5" borderId="53" xfId="0" applyFont="1" applyFill="1" applyBorder="1" applyAlignment="1">
      <alignment horizontal="center" vertical="top" wrapText="1"/>
    </xf>
    <xf numFmtId="0" fontId="7" fillId="3" borderId="65" xfId="0" applyFont="1" applyFill="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left" vertical="center" wrapText="1"/>
    </xf>
    <xf numFmtId="3" fontId="6" fillId="2" borderId="6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3" fontId="6" fillId="2" borderId="70" xfId="0" applyNumberFormat="1" applyFont="1" applyFill="1" applyBorder="1" applyAlignment="1">
      <alignment horizontal="center" vertical="center" wrapText="1"/>
    </xf>
    <xf numFmtId="3" fontId="6" fillId="2" borderId="71" xfId="0" applyNumberFormat="1" applyFont="1" applyFill="1" applyBorder="1" applyAlignment="1">
      <alignment horizontal="center" vertical="center" wrapText="1"/>
    </xf>
    <xf numFmtId="3" fontId="6" fillId="2" borderId="72" xfId="0" applyNumberFormat="1" applyFont="1" applyFill="1" applyBorder="1" applyAlignment="1">
      <alignment horizontal="center" vertical="center" wrapText="1"/>
    </xf>
    <xf numFmtId="0" fontId="4" fillId="3" borderId="73" xfId="0" applyFont="1" applyFill="1" applyBorder="1" applyAlignment="1">
      <alignment horizontal="left" vertical="center" wrapText="1"/>
    </xf>
    <xf numFmtId="3" fontId="9" fillId="6" borderId="60"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67"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7" fillId="10" borderId="55"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164" fontId="6" fillId="2" borderId="74" xfId="1" applyNumberFormat="1" applyFont="1" applyFill="1" applyBorder="1" applyAlignment="1">
      <alignment horizontal="center" vertical="center" wrapText="1"/>
    </xf>
    <xf numFmtId="164" fontId="6" fillId="2" borderId="75" xfId="1" applyNumberFormat="1" applyFont="1" applyFill="1" applyBorder="1" applyAlignment="1">
      <alignment horizontal="center" vertical="center" wrapText="1"/>
    </xf>
    <xf numFmtId="164" fontId="6" fillId="2" borderId="76" xfId="1" applyNumberFormat="1" applyFont="1" applyFill="1" applyBorder="1" applyAlignment="1">
      <alignment horizontal="center" vertical="center" wrapText="1"/>
    </xf>
    <xf numFmtId="44" fontId="6" fillId="2" borderId="75" xfId="1" applyFont="1" applyFill="1" applyBorder="1" applyAlignment="1">
      <alignment horizontal="center" vertical="center" wrapText="1"/>
    </xf>
    <xf numFmtId="44" fontId="6" fillId="2" borderId="76" xfId="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0" fontId="6" fillId="0" borderId="15" xfId="0" applyFont="1" applyBorder="1" applyAlignment="1">
      <alignment horizontal="center" vertical="center" wrapText="1"/>
    </xf>
    <xf numFmtId="0" fontId="8" fillId="6" borderId="13" xfId="0" applyFont="1" applyFill="1" applyBorder="1" applyAlignment="1">
      <alignment horizontal="left" vertical="center" wrapText="1"/>
    </xf>
    <xf numFmtId="0" fontId="3" fillId="7" borderId="13"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49" xfId="0" applyFont="1" applyFill="1" applyBorder="1" applyAlignment="1">
      <alignment horizontal="justify" vertical="center" wrapText="1"/>
    </xf>
    <xf numFmtId="10" fontId="0" fillId="0" borderId="79" xfId="0" applyNumberFormat="1" applyBorder="1" applyAlignment="1">
      <alignment horizontal="center" vertical="center" wrapText="1"/>
    </xf>
    <xf numFmtId="0" fontId="4" fillId="3" borderId="30" xfId="0" applyFont="1" applyFill="1" applyBorder="1" applyAlignment="1">
      <alignment horizontal="justify" vertical="center" wrapText="1"/>
    </xf>
    <xf numFmtId="10" fontId="0" fillId="4" borderId="80" xfId="0" applyNumberFormat="1" applyFill="1" applyBorder="1" applyAlignment="1">
      <alignment horizontal="center" vertical="center" wrapText="1"/>
    </xf>
    <xf numFmtId="10" fontId="0" fillId="4" borderId="81" xfId="0" applyNumberFormat="1" applyFill="1" applyBorder="1" applyAlignment="1">
      <alignment horizontal="center" vertical="center" wrapText="1"/>
    </xf>
    <xf numFmtId="10" fontId="20" fillId="4" borderId="83" xfId="0" applyNumberFormat="1" applyFont="1" applyFill="1" applyBorder="1" applyAlignment="1">
      <alignment horizontal="center" vertical="center" wrapText="1"/>
    </xf>
    <xf numFmtId="10" fontId="20" fillId="4" borderId="84" xfId="0" applyNumberFormat="1" applyFont="1" applyFill="1" applyBorder="1" applyAlignment="1">
      <alignment horizontal="center" vertical="center" wrapText="1"/>
    </xf>
    <xf numFmtId="10" fontId="20" fillId="4" borderId="85" xfId="0" applyNumberFormat="1" applyFont="1" applyFill="1" applyBorder="1" applyAlignment="1">
      <alignment horizontal="center" vertical="center" wrapText="1"/>
    </xf>
    <xf numFmtId="10" fontId="20" fillId="4" borderId="82" xfId="0" applyNumberFormat="1" applyFont="1" applyFill="1" applyBorder="1" applyAlignment="1">
      <alignment horizontal="center" vertical="center" wrapText="1"/>
    </xf>
    <xf numFmtId="10" fontId="0" fillId="4" borderId="86" xfId="0" applyNumberFormat="1" applyFill="1" applyBorder="1" applyAlignment="1">
      <alignment horizontal="center" vertical="center" wrapText="1"/>
    </xf>
    <xf numFmtId="10" fontId="0" fillId="4" borderId="87" xfId="0" applyNumberFormat="1" applyFill="1" applyBorder="1" applyAlignment="1">
      <alignment horizontal="center" vertical="center" wrapText="1"/>
    </xf>
    <xf numFmtId="10" fontId="0" fillId="4" borderId="88" xfId="0" applyNumberFormat="1" applyFill="1" applyBorder="1" applyAlignment="1">
      <alignment horizontal="center" vertical="center" wrapText="1"/>
    </xf>
    <xf numFmtId="10" fontId="0" fillId="4" borderId="89" xfId="0" applyNumberForma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2" fillId="5" borderId="63" xfId="0" applyFont="1" applyFill="1" applyBorder="1" applyAlignment="1">
      <alignment horizontal="center" vertical="top" wrapText="1"/>
    </xf>
    <xf numFmtId="0" fontId="12" fillId="5" borderId="64" xfId="0" applyFont="1" applyFill="1" applyBorder="1" applyAlignment="1">
      <alignment horizontal="center" vertical="top" wrapText="1"/>
    </xf>
    <xf numFmtId="0" fontId="12" fillId="5" borderId="27"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5" xfId="0" applyFont="1" applyBorder="1" applyAlignment="1">
      <alignment horizontal="center" vertical="center"/>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37">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ont>
        <color rgb="FF9C5700"/>
      </font>
      <fill>
        <patternFill>
          <bgColor rgb="FFFFEB9C"/>
        </patternFill>
      </fill>
    </dxf>
    <dxf>
      <fill>
        <patternFill>
          <bgColor theme="0"/>
        </patternFill>
      </fill>
    </dxf>
    <dxf>
      <fill>
        <patternFill>
          <bgColor rgb="FFFF0000"/>
        </patternFill>
      </fill>
    </dxf>
    <dxf>
      <fill>
        <patternFill>
          <bgColor rgb="FFFFFF00"/>
        </patternFill>
      </fill>
    </dxf>
    <dxf>
      <fill>
        <patternFill>
          <bgColor rgb="FF00B05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font>
        <color rgb="FF9C5700"/>
      </font>
      <fill>
        <patternFill>
          <bgColor rgb="FFFFEB9C"/>
        </patternFill>
      </fill>
    </dxf>
    <dxf>
      <numFmt numFmtId="14" formatCode="0.00%"/>
      <fill>
        <patternFill>
          <bgColor rgb="FF00B050"/>
        </patternFill>
      </fill>
    </dxf>
    <dxf>
      <numFmt numFmtId="14" formatCode="0.00%"/>
      <fill>
        <patternFill>
          <bgColor rgb="FFFF0000"/>
        </patternFill>
      </fill>
    </dxf>
    <dxf>
      <numFmt numFmtId="14" formatCode="0.00%"/>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4C29"/>
        </patternFill>
      </fill>
    </dxf>
    <dxf>
      <fill>
        <patternFill>
          <bgColor rgb="FFFFFF00"/>
        </patternFill>
      </fill>
    </dxf>
    <dxf>
      <fill>
        <patternFill>
          <bgColor theme="9" tint="0.59996337778862885"/>
        </patternFill>
      </fill>
    </dxf>
    <dxf>
      <fill>
        <patternFill patternType="none">
          <bgColor auto="1"/>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twoCellAnchor editAs="oneCell">
    <xdr:from>
      <xdr:col>2</xdr:col>
      <xdr:colOff>873124</xdr:colOff>
      <xdr:row>1</xdr:row>
      <xdr:rowOff>1441</xdr:rowOff>
    </xdr:from>
    <xdr:to>
      <xdr:col>3</xdr:col>
      <xdr:colOff>1222375</xdr:colOff>
      <xdr:row>8</xdr:row>
      <xdr:rowOff>133651</xdr:rowOff>
    </xdr:to>
    <xdr:pic>
      <xdr:nvPicPr>
        <xdr:cNvPr id="3" name="Imagen 2">
          <a:extLst>
            <a:ext uri="{FF2B5EF4-FFF2-40B4-BE49-F238E27FC236}">
              <a16:creationId xmlns:a16="http://schemas.microsoft.com/office/drawing/2014/main" id="{F1C61425-C61B-41EE-AEAA-84E4D8D06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5499" y="207816"/>
          <a:ext cx="2286001" cy="2243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7"/>
  <sheetViews>
    <sheetView tabSelected="1" topLeftCell="K8" zoomScale="70" zoomScaleNormal="70" zoomScaleSheetLayoutView="25" workbookViewId="0">
      <selection activeCell="S25" sqref="S25"/>
    </sheetView>
  </sheetViews>
  <sheetFormatPr defaultColWidth="11.42578125" defaultRowHeight="14.45"/>
  <cols>
    <col min="1" max="1" width="11.42578125" customWidth="1"/>
    <col min="2" max="2" width="26" customWidth="1"/>
    <col min="3" max="3" width="29" customWidth="1"/>
    <col min="4" max="4" width="26.5703125" customWidth="1"/>
    <col min="5" max="5" width="27" customWidth="1"/>
    <col min="6" max="6" width="22" customWidth="1"/>
    <col min="7" max="10" width="18.7109375" customWidth="1"/>
    <col min="11" max="11" width="18.5703125" customWidth="1"/>
    <col min="12" max="14" width="18.7109375" customWidth="1"/>
    <col min="15" max="15" width="18.5703125" customWidth="1"/>
    <col min="16" max="16" width="18.7109375" customWidth="1"/>
    <col min="17" max="22" width="18.5703125" customWidth="1"/>
    <col min="23" max="23" width="106.7109375" customWidth="1"/>
  </cols>
  <sheetData>
    <row r="1" spans="2:23" ht="15" thickBot="1"/>
    <row r="2" spans="2:23" ht="30" customHeight="1">
      <c r="E2" s="111" t="s">
        <v>0</v>
      </c>
      <c r="F2" s="112"/>
      <c r="G2" s="112"/>
      <c r="H2" s="112"/>
      <c r="I2" s="112"/>
      <c r="J2" s="112"/>
      <c r="K2" s="112"/>
      <c r="L2" s="112"/>
      <c r="M2" s="112"/>
      <c r="N2" s="112"/>
      <c r="O2" s="112"/>
      <c r="P2" s="112"/>
      <c r="Q2" s="112"/>
      <c r="R2" s="112"/>
      <c r="S2" s="113"/>
    </row>
    <row r="3" spans="2:23" ht="30" customHeight="1">
      <c r="E3" s="114" t="s">
        <v>1</v>
      </c>
      <c r="F3" s="115"/>
      <c r="G3" s="115"/>
      <c r="H3" s="115"/>
      <c r="I3" s="115"/>
      <c r="J3" s="115"/>
      <c r="K3" s="115"/>
      <c r="L3" s="115"/>
      <c r="M3" s="115"/>
      <c r="N3" s="115"/>
      <c r="O3" s="115"/>
      <c r="P3" s="115"/>
      <c r="Q3" s="115"/>
      <c r="R3" s="115"/>
      <c r="S3" s="116"/>
    </row>
    <row r="4" spans="2:23" ht="30" customHeight="1">
      <c r="E4" s="114" t="s">
        <v>2</v>
      </c>
      <c r="F4" s="115"/>
      <c r="G4" s="115"/>
      <c r="H4" s="115"/>
      <c r="I4" s="115"/>
      <c r="J4" s="115"/>
      <c r="K4" s="115"/>
      <c r="L4" s="115"/>
      <c r="M4" s="115"/>
      <c r="N4" s="115"/>
      <c r="O4" s="115"/>
      <c r="P4" s="115"/>
      <c r="Q4" s="115"/>
      <c r="R4" s="115"/>
      <c r="S4" s="116"/>
    </row>
    <row r="5" spans="2:23" ht="30" customHeight="1">
      <c r="E5" s="114" t="s">
        <v>3</v>
      </c>
      <c r="F5" s="115"/>
      <c r="G5" s="115"/>
      <c r="H5" s="115"/>
      <c r="I5" s="115"/>
      <c r="J5" s="115"/>
      <c r="K5" s="115"/>
      <c r="L5" s="115"/>
      <c r="M5" s="115"/>
      <c r="N5" s="115"/>
      <c r="O5" s="115"/>
      <c r="P5" s="115"/>
      <c r="Q5" s="115"/>
      <c r="R5" s="115"/>
      <c r="S5" s="116"/>
    </row>
    <row r="6" spans="2:23" ht="15.75" customHeight="1" thickBot="1">
      <c r="E6" s="30"/>
      <c r="F6" s="31"/>
      <c r="G6" s="31"/>
      <c r="H6" s="31"/>
      <c r="I6" s="31"/>
      <c r="J6" s="31"/>
      <c r="K6" s="31"/>
      <c r="L6" s="31"/>
      <c r="M6" s="31"/>
      <c r="N6" s="31"/>
      <c r="O6" s="31"/>
      <c r="P6" s="31"/>
      <c r="Q6" s="31"/>
      <c r="R6" s="31"/>
      <c r="S6" s="32"/>
    </row>
    <row r="9" spans="2:23" ht="15" thickBot="1"/>
    <row r="10" spans="2:23" ht="21.6" thickBot="1">
      <c r="G10" s="128" t="s">
        <v>4</v>
      </c>
      <c r="H10" s="129"/>
      <c r="I10" s="129"/>
      <c r="J10" s="129"/>
      <c r="K10" s="129"/>
      <c r="L10" s="129"/>
      <c r="M10" s="129"/>
      <c r="N10" s="129"/>
      <c r="O10" s="129"/>
      <c r="P10" s="129"/>
      <c r="Q10" s="129"/>
      <c r="R10" s="129"/>
      <c r="S10" s="129"/>
      <c r="T10" s="129"/>
      <c r="U10" s="129"/>
      <c r="V10" s="130"/>
    </row>
    <row r="11" spans="2:23" ht="49.5" customHeight="1" thickBot="1">
      <c r="B11" s="131" t="s">
        <v>5</v>
      </c>
      <c r="C11" s="131" t="s">
        <v>6</v>
      </c>
      <c r="D11" s="117" t="s">
        <v>7</v>
      </c>
      <c r="E11" s="118"/>
      <c r="F11" s="119"/>
      <c r="G11" s="125" t="s">
        <v>8</v>
      </c>
      <c r="H11" s="126"/>
      <c r="I11" s="126"/>
      <c r="J11" s="126"/>
      <c r="K11" s="127"/>
      <c r="L11" s="120" t="s">
        <v>9</v>
      </c>
      <c r="M11" s="120"/>
      <c r="N11" s="120"/>
      <c r="O11" s="121"/>
      <c r="P11" s="122" t="s">
        <v>10</v>
      </c>
      <c r="Q11" s="123"/>
      <c r="R11" s="123"/>
      <c r="S11" s="124"/>
      <c r="T11" s="123" t="s">
        <v>11</v>
      </c>
      <c r="U11" s="123"/>
      <c r="V11" s="123"/>
      <c r="W11" s="133" t="s">
        <v>12</v>
      </c>
    </row>
    <row r="12" spans="2:23" ht="159.75" customHeight="1" thickBot="1">
      <c r="B12" s="132"/>
      <c r="C12" s="132"/>
      <c r="D12" s="65" t="s">
        <v>13</v>
      </c>
      <c r="E12" s="65" t="s">
        <v>14</v>
      </c>
      <c r="F12" s="65" t="s">
        <v>15</v>
      </c>
      <c r="G12" s="63" t="s">
        <v>16</v>
      </c>
      <c r="H12" s="52" t="s">
        <v>17</v>
      </c>
      <c r="I12" s="53" t="s">
        <v>18</v>
      </c>
      <c r="J12" s="54" t="s">
        <v>19</v>
      </c>
      <c r="K12" s="55" t="s">
        <v>20</v>
      </c>
      <c r="L12" s="3" t="s">
        <v>17</v>
      </c>
      <c r="M12" s="4" t="s">
        <v>18</v>
      </c>
      <c r="N12" s="2" t="s">
        <v>19</v>
      </c>
      <c r="O12" s="5" t="s">
        <v>20</v>
      </c>
      <c r="P12" s="94" t="s">
        <v>17</v>
      </c>
      <c r="Q12" s="2" t="s">
        <v>18</v>
      </c>
      <c r="R12" s="95" t="s">
        <v>19</v>
      </c>
      <c r="S12" s="96" t="s">
        <v>20</v>
      </c>
      <c r="T12" s="50" t="s">
        <v>18</v>
      </c>
      <c r="U12" s="1" t="s">
        <v>19</v>
      </c>
      <c r="V12" s="97" t="s">
        <v>20</v>
      </c>
      <c r="W12" s="134"/>
    </row>
    <row r="13" spans="2:23" ht="345" customHeight="1">
      <c r="B13" s="15" t="s">
        <v>21</v>
      </c>
      <c r="C13" s="100" t="s">
        <v>22</v>
      </c>
      <c r="D13" s="16" t="s">
        <v>23</v>
      </c>
      <c r="E13" s="17" t="s">
        <v>24</v>
      </c>
      <c r="F13" s="56" t="s">
        <v>25</v>
      </c>
      <c r="G13" s="64">
        <v>0.7</v>
      </c>
      <c r="H13" s="24">
        <v>0.7</v>
      </c>
      <c r="I13" s="25">
        <v>0.7</v>
      </c>
      <c r="J13" s="26">
        <v>0.7</v>
      </c>
      <c r="K13" s="27">
        <v>0.7</v>
      </c>
      <c r="L13" s="24">
        <v>0.78</v>
      </c>
      <c r="M13" s="28">
        <v>0.78</v>
      </c>
      <c r="N13" s="24">
        <v>0.78</v>
      </c>
      <c r="O13" s="29">
        <v>0.78</v>
      </c>
      <c r="P13" s="99">
        <f>IFERROR(((L13/H13)-1),"NO DISPONIBLE")</f>
        <v>0.11428571428571432</v>
      </c>
      <c r="Q13" s="99">
        <f>IFERROR(((M13/I13)-1),"NO DISPONIBLE")</f>
        <v>0.11428571428571432</v>
      </c>
      <c r="R13" s="99">
        <f>IFERROR(((N13/J13)-1),"NO DISPONIBLE")</f>
        <v>0.11428571428571432</v>
      </c>
      <c r="S13" s="99">
        <f>IFERROR(((O13/K13)-1),"NO DISPONIBLE")</f>
        <v>0.11428571428571432</v>
      </c>
      <c r="T13" s="108">
        <f>IFERROR(((L13+M13)-(H13+I13))/(H13+I13),"NO DISPONIBLE")</f>
        <v>0.11428571428571439</v>
      </c>
      <c r="U13" s="109">
        <f>IFERROR(((L13+M13+N13)-(H13+I13+J13))/(H13+I13+J13),"NO DISPONIBLE")</f>
        <v>0.11428571428571441</v>
      </c>
      <c r="V13" s="109">
        <f>IFERROR(((M13+N13+O13)-(I13+J13+K13))/(I13+J13+K13),"NO DISPONIBLE")</f>
        <v>0.11428571428571441</v>
      </c>
      <c r="W13" s="98" t="s">
        <v>26</v>
      </c>
    </row>
    <row r="14" spans="2:23" ht="181.5" customHeight="1">
      <c r="B14" s="18" t="s">
        <v>27</v>
      </c>
      <c r="C14" s="90" t="s">
        <v>28</v>
      </c>
      <c r="D14" s="90" t="s">
        <v>29</v>
      </c>
      <c r="E14" s="19" t="s">
        <v>30</v>
      </c>
      <c r="F14" s="57" t="s">
        <v>31</v>
      </c>
      <c r="G14" s="75">
        <v>163655</v>
      </c>
      <c r="H14" s="61">
        <v>37130</v>
      </c>
      <c r="I14" s="34">
        <v>54175</v>
      </c>
      <c r="J14" s="34">
        <v>36175</v>
      </c>
      <c r="K14" s="35">
        <v>36175</v>
      </c>
      <c r="L14" s="33">
        <v>37534</v>
      </c>
      <c r="M14" s="34">
        <v>42829</v>
      </c>
      <c r="N14" s="34">
        <v>66258</v>
      </c>
      <c r="O14" s="36">
        <v>20948</v>
      </c>
      <c r="P14" s="103">
        <f>IFERROR((L14/H14),"100%")</f>
        <v>1.0108806894694318</v>
      </c>
      <c r="Q14" s="105">
        <f>IFERROR((M14/I14),"100%")</f>
        <v>0.79056760498384859</v>
      </c>
      <c r="R14" s="105">
        <f>IFERROR((N14/J14),"100%")</f>
        <v>1.8315964063579819</v>
      </c>
      <c r="S14" s="105">
        <f>IFERROR((O14/K14),"100%")</f>
        <v>0.57907394609536977</v>
      </c>
      <c r="T14" s="101">
        <f>IFERROR(((L14+M14)/(H14+I14)),"100%")</f>
        <v>0.88015990361973606</v>
      </c>
      <c r="U14" s="107">
        <f>IFERROR(((L14+M14+N14)/(H14+I14+J14)),"100%")</f>
        <v>1.1501490429871353</v>
      </c>
      <c r="V14" s="107">
        <f>IFERROR(((H14+M14+N14+O14)/(+L14+I14+J14+K14)),"100%")</f>
        <v>1.018932213411029</v>
      </c>
      <c r="W14" s="48" t="s">
        <v>32</v>
      </c>
    </row>
    <row r="15" spans="2:23" ht="181.5" customHeight="1">
      <c r="B15" s="6" t="s">
        <v>33</v>
      </c>
      <c r="C15" s="91" t="s">
        <v>34</v>
      </c>
      <c r="D15" s="7" t="s">
        <v>35</v>
      </c>
      <c r="E15" s="8" t="s">
        <v>30</v>
      </c>
      <c r="F15" s="58" t="s">
        <v>36</v>
      </c>
      <c r="G15" s="76">
        <v>120400</v>
      </c>
      <c r="H15" s="61">
        <v>30100</v>
      </c>
      <c r="I15" s="34">
        <v>30100</v>
      </c>
      <c r="J15" s="34">
        <v>30100</v>
      </c>
      <c r="K15" s="35">
        <v>30100</v>
      </c>
      <c r="L15" s="33">
        <v>29611</v>
      </c>
      <c r="M15" s="34">
        <v>20515</v>
      </c>
      <c r="N15" s="34">
        <v>61230</v>
      </c>
      <c r="O15" s="36">
        <v>11810</v>
      </c>
      <c r="P15" s="103">
        <f t="shared" ref="P15:P16" si="0">IFERROR((L15/H15),"100%")</f>
        <v>0.98375415282392031</v>
      </c>
      <c r="Q15" s="105">
        <f t="shared" ref="Q15:Q25" si="1">IFERROR((M15/I15),"100%")</f>
        <v>0.68156146179401988</v>
      </c>
      <c r="R15" s="105">
        <f t="shared" ref="R15:R25" si="2">IFERROR((N15/J15),"100%")</f>
        <v>2.0342192691029899</v>
      </c>
      <c r="S15" s="105">
        <f t="shared" ref="S15:S25" si="3">IFERROR((O15/K15),"100%")</f>
        <v>0.39235880398671097</v>
      </c>
      <c r="T15" s="101">
        <f>IFERROR(((L15+M15)/(H15+I15)),"100%")</f>
        <v>0.8326578073089701</v>
      </c>
      <c r="U15" s="107">
        <f>IFERROR(((L15+M15+N15)/(H15+I15+J15)),"100%")</f>
        <v>1.2331782945736434</v>
      </c>
      <c r="V15" s="107">
        <f t="shared" ref="V15:V25" si="4">IFERROR(((H15+M15+N15+O15)/(+L15+I15+J15+K15)),"100%")</f>
        <v>1.0312231571749046</v>
      </c>
      <c r="W15" s="45" t="s">
        <v>37</v>
      </c>
    </row>
    <row r="16" spans="2:23" ht="181.5" customHeight="1">
      <c r="B16" s="9" t="s">
        <v>38</v>
      </c>
      <c r="C16" s="92" t="s">
        <v>39</v>
      </c>
      <c r="D16" s="10" t="s">
        <v>40</v>
      </c>
      <c r="E16" s="11" t="s">
        <v>30</v>
      </c>
      <c r="F16" s="59" t="s">
        <v>41</v>
      </c>
      <c r="G16" s="77">
        <v>120000</v>
      </c>
      <c r="H16" s="61">
        <v>30000</v>
      </c>
      <c r="I16" s="34">
        <v>30000</v>
      </c>
      <c r="J16" s="34">
        <v>30000</v>
      </c>
      <c r="K16" s="35">
        <v>30000</v>
      </c>
      <c r="L16" s="33">
        <v>29509</v>
      </c>
      <c r="M16" s="34">
        <v>20391</v>
      </c>
      <c r="N16" s="34">
        <v>61145</v>
      </c>
      <c r="O16" s="36">
        <v>11661</v>
      </c>
      <c r="P16" s="103">
        <f t="shared" si="0"/>
        <v>0.98363333333333336</v>
      </c>
      <c r="Q16" s="105">
        <f t="shared" si="1"/>
        <v>0.67969999999999997</v>
      </c>
      <c r="R16" s="105">
        <f t="shared" si="2"/>
        <v>2.0381666666666667</v>
      </c>
      <c r="S16" s="105">
        <f t="shared" si="3"/>
        <v>0.38869999999999999</v>
      </c>
      <c r="T16" s="101">
        <f t="shared" ref="T16:T24" si="5">IFERROR(((L16+M16)/(H16+I16)),"100%")</f>
        <v>0.83166666666666667</v>
      </c>
      <c r="U16" s="107">
        <f t="shared" ref="U16:U25" si="6">IFERROR(((L16+M16+N16)/(H16+I16+J16)),"100%")</f>
        <v>1.2338333333333333</v>
      </c>
      <c r="V16" s="107">
        <f t="shared" si="4"/>
        <v>1.0308596005321775</v>
      </c>
      <c r="W16" s="46" t="s">
        <v>42</v>
      </c>
    </row>
    <row r="17" spans="2:23" ht="181.5" customHeight="1">
      <c r="B17" s="9" t="s">
        <v>38</v>
      </c>
      <c r="C17" s="93" t="s">
        <v>43</v>
      </c>
      <c r="D17" s="66" t="s">
        <v>44</v>
      </c>
      <c r="E17" s="67" t="s">
        <v>30</v>
      </c>
      <c r="F17" s="68" t="s">
        <v>45</v>
      </c>
      <c r="G17" s="78">
        <v>360</v>
      </c>
      <c r="H17" s="69">
        <v>90</v>
      </c>
      <c r="I17" s="70">
        <v>90</v>
      </c>
      <c r="J17" s="70">
        <v>90</v>
      </c>
      <c r="K17" s="71">
        <v>90</v>
      </c>
      <c r="L17" s="72">
        <v>101</v>
      </c>
      <c r="M17" s="70">
        <v>122</v>
      </c>
      <c r="N17" s="70">
        <v>84</v>
      </c>
      <c r="O17" s="73">
        <v>146</v>
      </c>
      <c r="P17" s="103">
        <f>IFERROR((M17/H17),"100%")</f>
        <v>1.3555555555555556</v>
      </c>
      <c r="Q17" s="105">
        <f t="shared" si="1"/>
        <v>1.3555555555555556</v>
      </c>
      <c r="R17" s="105">
        <f t="shared" si="2"/>
        <v>0.93333333333333335</v>
      </c>
      <c r="S17" s="105">
        <f t="shared" si="3"/>
        <v>1.6222222222222222</v>
      </c>
      <c r="T17" s="101">
        <f>IFERROR(((L17+M17)/(H17+I17)),"100%")</f>
        <v>1.2388888888888889</v>
      </c>
      <c r="U17" s="107">
        <f t="shared" si="6"/>
        <v>1.1370370370370371</v>
      </c>
      <c r="V17" s="107">
        <f t="shared" si="4"/>
        <v>1.1913746630727762</v>
      </c>
      <c r="W17" s="74" t="s">
        <v>46</v>
      </c>
    </row>
    <row r="18" spans="2:23" ht="180.75" customHeight="1">
      <c r="B18" s="9" t="s">
        <v>38</v>
      </c>
      <c r="C18" s="93" t="s">
        <v>47</v>
      </c>
      <c r="D18" s="66" t="s">
        <v>48</v>
      </c>
      <c r="E18" s="67" t="s">
        <v>30</v>
      </c>
      <c r="F18" s="68" t="s">
        <v>49</v>
      </c>
      <c r="G18" s="78">
        <v>40</v>
      </c>
      <c r="H18" s="69">
        <v>10</v>
      </c>
      <c r="I18" s="70">
        <v>10</v>
      </c>
      <c r="J18" s="70">
        <v>10</v>
      </c>
      <c r="K18" s="71">
        <v>10</v>
      </c>
      <c r="L18" s="72">
        <v>1</v>
      </c>
      <c r="M18" s="70">
        <v>2</v>
      </c>
      <c r="N18" s="70">
        <v>1</v>
      </c>
      <c r="O18" s="73">
        <v>3</v>
      </c>
      <c r="P18" s="103">
        <f t="shared" ref="P18:P25" si="7">IFERROR((M18/H18),"100%")</f>
        <v>0.2</v>
      </c>
      <c r="Q18" s="105">
        <f t="shared" si="1"/>
        <v>0.2</v>
      </c>
      <c r="R18" s="105">
        <f t="shared" si="2"/>
        <v>0.1</v>
      </c>
      <c r="S18" s="105">
        <f t="shared" si="3"/>
        <v>0.3</v>
      </c>
      <c r="T18" s="101">
        <f>IFERROR(((L18+M18)/(H18+I18)),"100%")</f>
        <v>0.15</v>
      </c>
      <c r="U18" s="107">
        <f t="shared" si="6"/>
        <v>0.13333333333333333</v>
      </c>
      <c r="V18" s="107">
        <f t="shared" si="4"/>
        <v>0.5161290322580645</v>
      </c>
      <c r="W18" s="74" t="s">
        <v>50</v>
      </c>
    </row>
    <row r="19" spans="2:23" ht="180.75" customHeight="1">
      <c r="B19" s="6" t="s">
        <v>51</v>
      </c>
      <c r="C19" s="91" t="s">
        <v>52</v>
      </c>
      <c r="D19" s="7" t="s">
        <v>53</v>
      </c>
      <c r="E19" s="8" t="s">
        <v>30</v>
      </c>
      <c r="F19" s="58" t="s">
        <v>54</v>
      </c>
      <c r="G19" s="76">
        <v>43255</v>
      </c>
      <c r="H19" s="61">
        <v>7030</v>
      </c>
      <c r="I19" s="34">
        <v>24075</v>
      </c>
      <c r="J19" s="34">
        <v>6075</v>
      </c>
      <c r="K19" s="35">
        <v>6075</v>
      </c>
      <c r="L19" s="33">
        <v>7923</v>
      </c>
      <c r="M19" s="34">
        <v>22314</v>
      </c>
      <c r="N19" s="34">
        <v>5028</v>
      </c>
      <c r="O19" s="36">
        <v>9138</v>
      </c>
      <c r="P19" s="103">
        <f t="shared" si="7"/>
        <v>3.1741109530583214</v>
      </c>
      <c r="Q19" s="105">
        <f t="shared" si="1"/>
        <v>0.92685358255451711</v>
      </c>
      <c r="R19" s="105">
        <f t="shared" si="2"/>
        <v>0.82765432098765435</v>
      </c>
      <c r="S19" s="105">
        <f t="shared" si="3"/>
        <v>1.5041975308641975</v>
      </c>
      <c r="T19" s="101">
        <f t="shared" si="5"/>
        <v>0.97209451856614693</v>
      </c>
      <c r="U19" s="107">
        <f t="shared" si="6"/>
        <v>0.94849381387842924</v>
      </c>
      <c r="V19" s="107">
        <f t="shared" si="4"/>
        <v>0.98554860922352083</v>
      </c>
      <c r="W19" s="45" t="s">
        <v>55</v>
      </c>
    </row>
    <row r="20" spans="2:23" ht="180.75" customHeight="1">
      <c r="B20" s="9" t="s">
        <v>38</v>
      </c>
      <c r="C20" s="93" t="s">
        <v>56</v>
      </c>
      <c r="D20" s="66" t="s">
        <v>57</v>
      </c>
      <c r="E20" s="67" t="s">
        <v>30</v>
      </c>
      <c r="F20" s="68" t="s">
        <v>36</v>
      </c>
      <c r="G20" s="78">
        <v>21000</v>
      </c>
      <c r="H20" s="69">
        <v>6000</v>
      </c>
      <c r="I20" s="70">
        <v>5000</v>
      </c>
      <c r="J20" s="70">
        <v>5000</v>
      </c>
      <c r="K20" s="71">
        <v>5000</v>
      </c>
      <c r="L20" s="72">
        <v>6866</v>
      </c>
      <c r="M20" s="70">
        <v>5141</v>
      </c>
      <c r="N20" s="70">
        <v>3484</v>
      </c>
      <c r="O20" s="73">
        <v>7467</v>
      </c>
      <c r="P20" s="103">
        <f t="shared" si="7"/>
        <v>0.85683333333333334</v>
      </c>
      <c r="Q20" s="105">
        <f t="shared" si="1"/>
        <v>1.0282</v>
      </c>
      <c r="R20" s="105">
        <f t="shared" si="2"/>
        <v>0.69679999999999997</v>
      </c>
      <c r="S20" s="105">
        <f t="shared" si="3"/>
        <v>1.4934000000000001</v>
      </c>
      <c r="T20" s="101">
        <f t="shared" si="5"/>
        <v>1.0915454545454546</v>
      </c>
      <c r="U20" s="107">
        <f t="shared" si="6"/>
        <v>0.96818749999999998</v>
      </c>
      <c r="V20" s="107">
        <f t="shared" si="4"/>
        <v>1.010335680965883</v>
      </c>
      <c r="W20" s="74" t="s">
        <v>58</v>
      </c>
    </row>
    <row r="21" spans="2:23" ht="180.75" customHeight="1">
      <c r="B21" s="9" t="s">
        <v>38</v>
      </c>
      <c r="C21" s="93" t="s">
        <v>59</v>
      </c>
      <c r="D21" s="66" t="s">
        <v>60</v>
      </c>
      <c r="E21" s="67" t="s">
        <v>30</v>
      </c>
      <c r="F21" s="68" t="s">
        <v>36</v>
      </c>
      <c r="G21" s="78">
        <v>2000</v>
      </c>
      <c r="H21" s="69">
        <v>500</v>
      </c>
      <c r="I21" s="70">
        <v>500</v>
      </c>
      <c r="J21" s="70">
        <v>500</v>
      </c>
      <c r="K21" s="71">
        <v>500</v>
      </c>
      <c r="L21" s="72">
        <v>496</v>
      </c>
      <c r="M21" s="70">
        <v>372</v>
      </c>
      <c r="N21" s="70">
        <v>366</v>
      </c>
      <c r="O21" s="73">
        <v>336</v>
      </c>
      <c r="P21" s="103">
        <f t="shared" si="7"/>
        <v>0.74399999999999999</v>
      </c>
      <c r="Q21" s="105">
        <f t="shared" si="1"/>
        <v>0.74399999999999999</v>
      </c>
      <c r="R21" s="105">
        <f t="shared" si="2"/>
        <v>0.73199999999999998</v>
      </c>
      <c r="S21" s="105">
        <f t="shared" si="3"/>
        <v>0.67200000000000004</v>
      </c>
      <c r="T21" s="101">
        <f t="shared" si="5"/>
        <v>0.86799999999999999</v>
      </c>
      <c r="U21" s="107">
        <f t="shared" si="6"/>
        <v>0.82266666666666666</v>
      </c>
      <c r="V21" s="107">
        <f t="shared" si="4"/>
        <v>0.78857715430861719</v>
      </c>
      <c r="W21" s="74" t="s">
        <v>61</v>
      </c>
    </row>
    <row r="22" spans="2:23" ht="180.75" customHeight="1">
      <c r="B22" s="9" t="s">
        <v>38</v>
      </c>
      <c r="C22" s="93" t="s">
        <v>62</v>
      </c>
      <c r="D22" s="66" t="s">
        <v>63</v>
      </c>
      <c r="E22" s="67" t="s">
        <v>30</v>
      </c>
      <c r="F22" s="68" t="s">
        <v>36</v>
      </c>
      <c r="G22" s="78">
        <v>2000</v>
      </c>
      <c r="H22" s="69">
        <v>500</v>
      </c>
      <c r="I22" s="70">
        <v>500</v>
      </c>
      <c r="J22" s="70">
        <v>500</v>
      </c>
      <c r="K22" s="71">
        <v>500</v>
      </c>
      <c r="L22" s="72">
        <v>540</v>
      </c>
      <c r="M22" s="70">
        <v>682</v>
      </c>
      <c r="N22" s="70">
        <v>1155</v>
      </c>
      <c r="O22" s="73">
        <v>1335</v>
      </c>
      <c r="P22" s="103">
        <f t="shared" si="7"/>
        <v>1.3640000000000001</v>
      </c>
      <c r="Q22" s="105">
        <f t="shared" si="1"/>
        <v>1.3640000000000001</v>
      </c>
      <c r="R22" s="105">
        <f t="shared" si="2"/>
        <v>2.31</v>
      </c>
      <c r="S22" s="105">
        <f t="shared" si="3"/>
        <v>2.67</v>
      </c>
      <c r="T22" s="101">
        <f t="shared" si="5"/>
        <v>1.222</v>
      </c>
      <c r="U22" s="107">
        <f t="shared" si="6"/>
        <v>1.5846666666666667</v>
      </c>
      <c r="V22" s="107">
        <f t="shared" si="4"/>
        <v>1.8</v>
      </c>
      <c r="W22" s="74" t="s">
        <v>64</v>
      </c>
    </row>
    <row r="23" spans="2:23" ht="180.75" customHeight="1">
      <c r="B23" s="9" t="s">
        <v>38</v>
      </c>
      <c r="C23" s="93" t="s">
        <v>65</v>
      </c>
      <c r="D23" s="66" t="s">
        <v>66</v>
      </c>
      <c r="E23" s="67" t="s">
        <v>30</v>
      </c>
      <c r="F23" s="68" t="s">
        <v>67</v>
      </c>
      <c r="G23" s="78">
        <v>120</v>
      </c>
      <c r="H23" s="69">
        <v>30</v>
      </c>
      <c r="I23" s="70">
        <v>30</v>
      </c>
      <c r="J23" s="70">
        <v>30</v>
      </c>
      <c r="K23" s="71">
        <v>30</v>
      </c>
      <c r="L23" s="72">
        <v>21</v>
      </c>
      <c r="M23" s="70">
        <v>16</v>
      </c>
      <c r="N23" s="70">
        <v>23</v>
      </c>
      <c r="O23" s="73">
        <v>18</v>
      </c>
      <c r="P23" s="103">
        <f t="shared" si="7"/>
        <v>0.53333333333333333</v>
      </c>
      <c r="Q23" s="105">
        <f t="shared" si="1"/>
        <v>0.53333333333333333</v>
      </c>
      <c r="R23" s="105">
        <f t="shared" si="2"/>
        <v>0.76666666666666672</v>
      </c>
      <c r="S23" s="105">
        <f t="shared" si="3"/>
        <v>0.6</v>
      </c>
      <c r="T23" s="101">
        <f t="shared" si="5"/>
        <v>0.6166666666666667</v>
      </c>
      <c r="U23" s="107">
        <f t="shared" si="6"/>
        <v>0.66666666666666663</v>
      </c>
      <c r="V23" s="107">
        <f t="shared" si="4"/>
        <v>0.78378378378378377</v>
      </c>
      <c r="W23" s="74" t="s">
        <v>68</v>
      </c>
    </row>
    <row r="24" spans="2:23" ht="180.75" customHeight="1">
      <c r="B24" s="9" t="s">
        <v>38</v>
      </c>
      <c r="C24" s="93" t="s">
        <v>69</v>
      </c>
      <c r="D24" s="66" t="s">
        <v>70</v>
      </c>
      <c r="E24" s="67" t="s">
        <v>30</v>
      </c>
      <c r="F24" s="68" t="s">
        <v>71</v>
      </c>
      <c r="G24" s="78">
        <v>18000</v>
      </c>
      <c r="H24" s="69">
        <v>0</v>
      </c>
      <c r="I24" s="70">
        <v>18000</v>
      </c>
      <c r="J24" s="70">
        <v>0</v>
      </c>
      <c r="K24" s="71">
        <v>0</v>
      </c>
      <c r="L24" s="72">
        <v>0</v>
      </c>
      <c r="M24" s="70">
        <v>16103</v>
      </c>
      <c r="N24" s="70">
        <v>0</v>
      </c>
      <c r="O24" s="73">
        <v>0</v>
      </c>
      <c r="P24" s="103" t="str">
        <f t="shared" si="7"/>
        <v>100%</v>
      </c>
      <c r="Q24" s="105">
        <f t="shared" si="1"/>
        <v>0.89461111111111113</v>
      </c>
      <c r="R24" s="105" t="str">
        <f t="shared" si="2"/>
        <v>100%</v>
      </c>
      <c r="S24" s="105" t="str">
        <f t="shared" si="3"/>
        <v>100%</v>
      </c>
      <c r="T24" s="101">
        <f t="shared" si="5"/>
        <v>0.89461111111111113</v>
      </c>
      <c r="U24" s="107">
        <f t="shared" si="6"/>
        <v>0.89461111111111113</v>
      </c>
      <c r="V24" s="107">
        <f t="shared" si="4"/>
        <v>0.89461111111111113</v>
      </c>
      <c r="W24" s="74" t="s">
        <v>72</v>
      </c>
    </row>
    <row r="25" spans="2:23" ht="180.75" customHeight="1" thickBot="1">
      <c r="B25" s="12" t="s">
        <v>38</v>
      </c>
      <c r="C25" s="13" t="s">
        <v>73</v>
      </c>
      <c r="D25" s="13" t="s">
        <v>74</v>
      </c>
      <c r="E25" s="14" t="s">
        <v>30</v>
      </c>
      <c r="F25" s="60" t="s">
        <v>36</v>
      </c>
      <c r="G25" s="79">
        <v>135</v>
      </c>
      <c r="H25" s="62">
        <v>0</v>
      </c>
      <c r="I25" s="38">
        <v>45</v>
      </c>
      <c r="J25" s="38">
        <v>45</v>
      </c>
      <c r="K25" s="39">
        <v>45</v>
      </c>
      <c r="L25" s="37">
        <v>0</v>
      </c>
      <c r="M25" s="38">
        <v>0</v>
      </c>
      <c r="N25" s="38">
        <v>0</v>
      </c>
      <c r="O25" s="40">
        <v>0</v>
      </c>
      <c r="P25" s="104" t="str">
        <f t="shared" si="7"/>
        <v>100%</v>
      </c>
      <c r="Q25" s="106">
        <f t="shared" si="1"/>
        <v>0</v>
      </c>
      <c r="R25" s="106">
        <f t="shared" si="2"/>
        <v>0</v>
      </c>
      <c r="S25" s="106">
        <f t="shared" si="3"/>
        <v>0</v>
      </c>
      <c r="T25" s="102">
        <f>IFERROR(((L25+M25)/(H25+I25)),"100%")</f>
        <v>0</v>
      </c>
      <c r="U25" s="110">
        <f t="shared" si="6"/>
        <v>0</v>
      </c>
      <c r="V25" s="110">
        <f t="shared" si="4"/>
        <v>0</v>
      </c>
      <c r="W25" s="49" t="s">
        <v>75</v>
      </c>
    </row>
    <row r="26" spans="2:23" ht="28.5" customHeight="1">
      <c r="P26" s="80">
        <f>AVERAGE(P16,P17,P18,P20,P21,P22,P23,P24,P25)</f>
        <v>0.86247936507936507</v>
      </c>
      <c r="Q26" s="80">
        <f t="shared" ref="Q26:V26" si="8">AVERAGE(Q16,Q17,Q18,Q20,Q21,Q22,Q23,Q24,Q25)</f>
        <v>0.75548888888888888</v>
      </c>
      <c r="R26" s="80">
        <f t="shared" si="8"/>
        <v>0.9471208333333333</v>
      </c>
      <c r="S26" s="80">
        <f t="shared" si="8"/>
        <v>0.96829027777777765</v>
      </c>
      <c r="T26" s="80">
        <f t="shared" si="8"/>
        <v>0.76815319865319864</v>
      </c>
      <c r="U26" s="80">
        <f t="shared" si="8"/>
        <v>0.82677803497942381</v>
      </c>
      <c r="V26" s="80">
        <f t="shared" si="8"/>
        <v>0.89063011400360148</v>
      </c>
    </row>
    <row r="27" spans="2:23" ht="28.5" customHeight="1"/>
    <row r="28" spans="2:23" ht="28.5" customHeight="1"/>
    <row r="29" spans="2:23" ht="30" customHeight="1"/>
    <row r="30" spans="2:23" ht="110.25" customHeight="1">
      <c r="C30" s="137" t="s">
        <v>76</v>
      </c>
      <c r="D30" s="138"/>
      <c r="E30" s="138"/>
      <c r="F30" s="138"/>
      <c r="G30" s="51"/>
      <c r="L30" s="137" t="s">
        <v>77</v>
      </c>
      <c r="M30" s="138"/>
      <c r="N30" s="138"/>
      <c r="O30" s="138"/>
      <c r="P30" s="138"/>
      <c r="Q30" s="138"/>
      <c r="U30" s="137" t="s">
        <v>78</v>
      </c>
      <c r="V30" s="138"/>
      <c r="W30" s="138"/>
    </row>
    <row r="34" spans="5:23" ht="15.75" hidden="1" customHeight="1" thickBot="1">
      <c r="E34" s="139" t="s">
        <v>79</v>
      </c>
      <c r="F34" s="140"/>
      <c r="G34" s="140"/>
      <c r="H34" s="140"/>
      <c r="I34" s="140"/>
      <c r="J34" s="140"/>
      <c r="K34" s="140"/>
      <c r="L34" s="140"/>
      <c r="M34" s="140"/>
      <c r="N34" s="140"/>
      <c r="O34" s="140"/>
      <c r="P34" s="140"/>
      <c r="Q34" s="140"/>
      <c r="R34" s="140"/>
      <c r="S34" s="140"/>
      <c r="T34" s="140"/>
      <c r="U34" s="140"/>
      <c r="V34" s="140"/>
      <c r="W34" s="141"/>
    </row>
    <row r="35" spans="5:23" ht="27" hidden="1" customHeight="1" thickBot="1">
      <c r="E35" s="142" t="s">
        <v>80</v>
      </c>
      <c r="F35" s="135" t="s">
        <v>81</v>
      </c>
      <c r="G35" s="144" t="s">
        <v>82</v>
      </c>
      <c r="H35" s="145"/>
      <c r="I35" s="145"/>
      <c r="J35" s="146"/>
      <c r="K35" s="144" t="s">
        <v>83</v>
      </c>
      <c r="L35" s="145"/>
      <c r="M35" s="145"/>
      <c r="N35" s="146"/>
      <c r="O35" s="144" t="s">
        <v>84</v>
      </c>
      <c r="P35" s="145"/>
      <c r="Q35" s="145"/>
      <c r="R35" s="146"/>
      <c r="S35" s="144" t="s">
        <v>85</v>
      </c>
      <c r="T35" s="145"/>
      <c r="U35" s="145"/>
      <c r="V35" s="146"/>
      <c r="W35" s="142" t="s">
        <v>86</v>
      </c>
    </row>
    <row r="36" spans="5:23" ht="38.25" hidden="1" customHeight="1" thickBot="1">
      <c r="E36" s="143"/>
      <c r="F36" s="136"/>
      <c r="G36" s="20" t="s">
        <v>87</v>
      </c>
      <c r="H36" s="22" t="s">
        <v>88</v>
      </c>
      <c r="I36" s="21" t="s">
        <v>89</v>
      </c>
      <c r="J36" s="23" t="s">
        <v>90</v>
      </c>
      <c r="K36" s="20" t="s">
        <v>91</v>
      </c>
      <c r="L36" s="22" t="s">
        <v>88</v>
      </c>
      <c r="M36" s="21" t="s">
        <v>89</v>
      </c>
      <c r="N36" s="23" t="s">
        <v>90</v>
      </c>
      <c r="O36" s="20" t="s">
        <v>17</v>
      </c>
      <c r="P36" s="22" t="s">
        <v>18</v>
      </c>
      <c r="Q36" s="21" t="s">
        <v>19</v>
      </c>
      <c r="R36" s="23" t="s">
        <v>20</v>
      </c>
      <c r="S36" s="20" t="s">
        <v>17</v>
      </c>
      <c r="T36" s="22" t="s">
        <v>18</v>
      </c>
      <c r="U36" s="21" t="s">
        <v>19</v>
      </c>
      <c r="V36" s="23" t="s">
        <v>20</v>
      </c>
      <c r="W36" s="143"/>
    </row>
    <row r="37" spans="5:23" ht="134.25" hidden="1" customHeight="1" thickBot="1">
      <c r="E37" s="81" t="s">
        <v>92</v>
      </c>
      <c r="F37" s="82">
        <v>17511355.27</v>
      </c>
      <c r="G37" s="83">
        <v>8712542</v>
      </c>
      <c r="H37" s="84">
        <v>2888336</v>
      </c>
      <c r="I37" s="84">
        <v>2674491</v>
      </c>
      <c r="J37" s="85">
        <v>3235986.27</v>
      </c>
      <c r="K37" s="83">
        <v>2969016.39</v>
      </c>
      <c r="L37" s="86">
        <v>8385181.8499999996</v>
      </c>
      <c r="M37" s="86">
        <v>2848068.33</v>
      </c>
      <c r="N37" s="87">
        <v>0</v>
      </c>
      <c r="O37" s="88">
        <f>IFERROR(K37/G37,"100"%)</f>
        <v>0.34077498736878398</v>
      </c>
      <c r="P37" s="88">
        <f>IFERROR(L37/H37,"100"%)</f>
        <v>2.903118560306003</v>
      </c>
      <c r="Q37" s="88">
        <f>IFERROR(M37/I37,"100"%)</f>
        <v>1.0649010708953592</v>
      </c>
      <c r="R37" s="88">
        <f>IFERROR(N37/J37,"100"%)</f>
        <v>0</v>
      </c>
      <c r="S37" s="47">
        <f>IFERROR((K37)/F37,"100%")</f>
        <v>0.16954806434008235</v>
      </c>
      <c r="T37" s="47">
        <f>IFERROR((K37+L37)/F37,"100%")</f>
        <v>0.64839060512076518</v>
      </c>
      <c r="U37" s="47">
        <f>IFERROR((K37+L37+M37)/F37,"100%")</f>
        <v>0.81103183340303509</v>
      </c>
      <c r="V37" s="47">
        <f>IFERROR((K37+L37+M37+N37)/F37,"100%")</f>
        <v>0.81103183340303509</v>
      </c>
      <c r="W37" s="89" t="s">
        <v>93</v>
      </c>
    </row>
  </sheetData>
  <mergeCells count="24">
    <mergeCell ref="B11:B12"/>
    <mergeCell ref="C11:C12"/>
    <mergeCell ref="W11:W12"/>
    <mergeCell ref="F35:F36"/>
    <mergeCell ref="L30:Q30"/>
    <mergeCell ref="U30:W30"/>
    <mergeCell ref="C30:F30"/>
    <mergeCell ref="E34:W34"/>
    <mergeCell ref="E35:E36"/>
    <mergeCell ref="G35:J35"/>
    <mergeCell ref="K35:N35"/>
    <mergeCell ref="O35:R35"/>
    <mergeCell ref="S35:V35"/>
    <mergeCell ref="W35:W36"/>
    <mergeCell ref="T11:V11"/>
    <mergeCell ref="E2:S2"/>
    <mergeCell ref="E3:S3"/>
    <mergeCell ref="D11:F11"/>
    <mergeCell ref="L11:O11"/>
    <mergeCell ref="P11:S11"/>
    <mergeCell ref="E4:S4"/>
    <mergeCell ref="E5:S5"/>
    <mergeCell ref="G11:K11"/>
    <mergeCell ref="G10:V10"/>
  </mergeCells>
  <conditionalFormatting sqref="H14:K25 G37:J37">
    <cfRule type="containsBlanks" dxfId="36" priority="127">
      <formula>LEN(TRIM(G14))=0</formula>
    </cfRule>
  </conditionalFormatting>
  <conditionalFormatting sqref="L14:O25 K37:N37">
    <cfRule type="containsBlanks" dxfId="35" priority="126">
      <formula>LEN(TRIM(K14))=0</formula>
    </cfRule>
  </conditionalFormatting>
  <conditionalFormatting sqref="O37:V37">
    <cfRule type="cellIs" dxfId="34" priority="97" stopIfTrue="1" operator="between">
      <formula>0.5</formula>
      <formula>0.7</formula>
    </cfRule>
    <cfRule type="cellIs" dxfId="33" priority="96" stopIfTrue="1" operator="lessThan">
      <formula>0.5</formula>
    </cfRule>
    <cfRule type="cellIs" dxfId="32" priority="95" stopIfTrue="1" operator="equal">
      <formula>"100%"</formula>
    </cfRule>
    <cfRule type="containsBlanks" dxfId="31" priority="100" stopIfTrue="1">
      <formula>LEN(TRIM(O37))=0</formula>
    </cfRule>
    <cfRule type="cellIs" dxfId="30" priority="99" stopIfTrue="1" operator="greaterThanOrEqual">
      <formula>1.2</formula>
    </cfRule>
    <cfRule type="cellIs" dxfId="29" priority="98" stopIfTrue="1" operator="between">
      <formula>0.7</formula>
      <formula>1.2</formula>
    </cfRule>
  </conditionalFormatting>
  <conditionalFormatting sqref="P13:S13">
    <cfRule type="cellIs" dxfId="28" priority="87" stopIfTrue="1" operator="equal">
      <formula>"NO DISPONIBLE"</formula>
    </cfRule>
    <cfRule type="cellIs" dxfId="27" priority="90" operator="lessThanOrEqual">
      <formula>0</formula>
    </cfRule>
    <cfRule type="cellIs" dxfId="26" priority="89" operator="between">
      <formula>0</formula>
      <formula>0.15</formula>
    </cfRule>
    <cfRule type="cellIs" dxfId="25" priority="88" operator="greaterThan">
      <formula>0.15</formula>
    </cfRule>
  </conditionalFormatting>
  <conditionalFormatting sqref="P14:S25">
    <cfRule type="containsBlanks" dxfId="24" priority="206" stopIfTrue="1">
      <formula>LEN(TRIM(P14))=0</formula>
    </cfRule>
    <cfRule type="cellIs" dxfId="23" priority="201" stopIfTrue="1" operator="equal">
      <formula>"100%"</formula>
    </cfRule>
    <cfRule type="cellIs" dxfId="22" priority="202" stopIfTrue="1" operator="lessThan">
      <formula>0.5</formula>
    </cfRule>
    <cfRule type="cellIs" dxfId="21" priority="203" stopIfTrue="1" operator="between">
      <formula>0.5</formula>
      <formula>0.7</formula>
    </cfRule>
    <cfRule type="cellIs" dxfId="20" priority="204" stopIfTrue="1" operator="between">
      <formula>0.7</formula>
      <formula>1.2</formula>
    </cfRule>
    <cfRule type="cellIs" dxfId="19" priority="205" stopIfTrue="1" operator="greaterThanOrEqual">
      <formula>1.2</formula>
    </cfRule>
  </conditionalFormatting>
  <conditionalFormatting sqref="Q14:S25">
    <cfRule type="containsBlanks" dxfId="18" priority="91">
      <formula>LEN(TRIM(Q14))=0</formula>
    </cfRule>
  </conditionalFormatting>
  <conditionalFormatting sqref="T14:T25">
    <cfRule type="cellIs" dxfId="17" priority="78" stopIfTrue="1" operator="between">
      <formula>0.5</formula>
      <formula>0.7</formula>
    </cfRule>
    <cfRule type="cellIs" dxfId="16" priority="77" stopIfTrue="1" operator="lessThan">
      <formula>0.5</formula>
    </cfRule>
    <cfRule type="cellIs" dxfId="15" priority="76" operator="greaterThanOrEqual">
      <formula>1</formula>
    </cfRule>
    <cfRule type="containsBlanks" dxfId="14" priority="82" stopIfTrue="1">
      <formula>LEN(TRIM(T14))=0</formula>
    </cfRule>
    <cfRule type="cellIs" dxfId="13" priority="81" operator="between">
      <formula>0.7</formula>
      <formula>1</formula>
    </cfRule>
    <cfRule type="cellIs" dxfId="12" priority="80" operator="between">
      <formula>0.5</formula>
      <formula>0.7</formula>
    </cfRule>
    <cfRule type="cellIs" dxfId="11" priority="79" operator="lessThan">
      <formula>0.5</formula>
    </cfRule>
  </conditionalFormatting>
  <conditionalFormatting sqref="T13:V13">
    <cfRule type="cellIs" dxfId="10" priority="2" operator="lessThanOrEqual">
      <formula>0</formula>
    </cfRule>
    <cfRule type="cellIs" dxfId="9" priority="3" operator="between">
      <formula>0</formula>
      <formula>0.15</formula>
    </cfRule>
    <cfRule type="cellIs" dxfId="8" priority="4" operator="greaterThanOrEqual">
      <formula>0.15</formula>
    </cfRule>
    <cfRule type="cellIs" dxfId="7" priority="1" operator="equal">
      <formula>"NO DISPONIBLE"</formula>
    </cfRule>
  </conditionalFormatting>
  <conditionalFormatting sqref="U14:V25">
    <cfRule type="containsBlanks" dxfId="6" priority="55">
      <formula>LEN(TRIM(U14))=0</formula>
    </cfRule>
    <cfRule type="cellIs" dxfId="5" priority="56" stopIfTrue="1" operator="equal">
      <formula>"100%"</formula>
    </cfRule>
    <cfRule type="cellIs" dxfId="4" priority="57" stopIfTrue="1" operator="lessThan">
      <formula>0.5</formula>
    </cfRule>
    <cfRule type="containsBlanks" dxfId="3" priority="61" stopIfTrue="1">
      <formula>LEN(TRIM(U14))=0</formula>
    </cfRule>
    <cfRule type="cellIs" dxfId="2" priority="60" stopIfTrue="1" operator="greaterThanOrEqual">
      <formula>1.2</formula>
    </cfRule>
    <cfRule type="cellIs" dxfId="1" priority="59" stopIfTrue="1" operator="between">
      <formula>0.7</formula>
      <formula>1.2</formula>
    </cfRule>
    <cfRule type="cellIs" dxfId="0" priority="58" stopIfTrue="1" operator="between">
      <formula>0.5</formula>
      <formula>0.7</formula>
    </cfRule>
  </conditionalFormatting>
  <printOptions horizontalCentered="1"/>
  <pageMargins left="0" right="0" top="0.74803149606299213" bottom="0.74803149606299213" header="0.31496062992125984" footer="0.31496062992125984"/>
  <pageSetup paperSize="17" scale="3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4.45"/>
  <cols>
    <col min="1" max="1" width="20.28515625" customWidth="1"/>
    <col min="2" max="2" width="34.7109375" customWidth="1"/>
  </cols>
  <sheetData>
    <row r="1" spans="1:2">
      <c r="A1" s="41" t="s">
        <v>94</v>
      </c>
    </row>
    <row r="3" spans="1:2" ht="120" customHeight="1">
      <c r="A3" s="147" t="s">
        <v>95</v>
      </c>
      <c r="B3" s="147"/>
    </row>
    <row r="5" spans="1:2" ht="43.15">
      <c r="A5" s="42"/>
      <c r="B5" s="43" t="s">
        <v>96</v>
      </c>
    </row>
    <row r="6" spans="1:2" ht="57.6">
      <c r="A6" s="44"/>
      <c r="B6" s="43" t="s">
        <v>97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2021-03-11T02:28:07Z</dcterms:created>
  <dcterms:modified xsi:type="dcterms:W3CDTF">2025-01-17T19:48:27Z</dcterms:modified>
  <cp:category/>
  <cp:contentStatus/>
</cp:coreProperties>
</file>