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CUARTO TRIMESTRE\"/>
    </mc:Choice>
  </mc:AlternateContent>
  <xr:revisionPtr revIDLastSave="0" documentId="8_{2FCE0477-37E9-40ED-B1D1-2DBFC8223C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1" l="1"/>
  <c r="V17" i="1"/>
  <c r="V18" i="1"/>
  <c r="V19" i="1"/>
  <c r="V20" i="1"/>
  <c r="V21" i="1"/>
  <c r="V22" i="1"/>
  <c r="V23" i="1"/>
  <c r="V24" i="1"/>
  <c r="V15" i="1"/>
  <c r="S16" i="1"/>
  <c r="S17" i="1"/>
  <c r="S18" i="1"/>
  <c r="S19" i="1"/>
  <c r="S20" i="1"/>
  <c r="S21" i="1"/>
  <c r="S22" i="1"/>
  <c r="S23" i="1"/>
  <c r="S24" i="1"/>
  <c r="S15" i="1"/>
  <c r="R15" i="1"/>
  <c r="V13" i="1"/>
  <c r="U13" i="1"/>
  <c r="T13" i="1"/>
  <c r="S13" i="1"/>
  <c r="R13" i="1"/>
  <c r="Q13" i="1"/>
  <c r="P13" i="1"/>
  <c r="U16" i="1" l="1"/>
  <c r="U17" i="1"/>
  <c r="U18" i="1"/>
  <c r="U19" i="1"/>
  <c r="U20" i="1"/>
  <c r="U21" i="1"/>
  <c r="U22" i="1"/>
  <c r="U23" i="1"/>
  <c r="U24" i="1"/>
  <c r="U15" i="1"/>
  <c r="T15" i="1"/>
  <c r="R16" i="1"/>
  <c r="R17" i="1"/>
  <c r="R18" i="1"/>
  <c r="R19" i="1"/>
  <c r="R20" i="1"/>
  <c r="R21" i="1"/>
  <c r="R22" i="1"/>
  <c r="R23" i="1"/>
  <c r="R24" i="1"/>
  <c r="Q15" i="1"/>
  <c r="T16" i="1" l="1"/>
  <c r="T17" i="1"/>
  <c r="T18" i="1"/>
  <c r="T19" i="1"/>
  <c r="T20" i="1"/>
  <c r="T21" i="1"/>
  <c r="T22" i="1"/>
  <c r="T23" i="1"/>
  <c r="T24" i="1"/>
  <c r="Q16" i="1" l="1"/>
  <c r="Q17" i="1"/>
  <c r="Q18" i="1"/>
  <c r="Q19" i="1"/>
  <c r="Q20" i="1"/>
  <c r="Q21" i="1"/>
  <c r="Q22" i="1"/>
  <c r="Q23" i="1"/>
  <c r="Q24" i="1"/>
  <c r="Q14" i="1"/>
  <c r="S14" i="1"/>
  <c r="R14" i="1"/>
  <c r="T14" i="1" l="1"/>
  <c r="R25" i="1"/>
  <c r="T25" i="1" l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4" i="1"/>
  <c r="Q25" i="1" l="1"/>
  <c r="P25" i="1"/>
  <c r="V14" i="1"/>
  <c r="V25" i="1" s="1"/>
  <c r="U14" i="1"/>
  <c r="U25" i="1" s="1"/>
  <c r="S25" i="1"/>
</calcChain>
</file>

<file path=xl/sharedStrings.xml><?xml version="1.0" encoding="utf-8"?>
<sst xmlns="http://schemas.openxmlformats.org/spreadsheetml/2006/main" count="132" uniqueCount="94">
  <si>
    <t>SEGUIMIENTO DE AVANCE EN CUMPLIMIENTO DE METAS Y OBJETIVOS 2024</t>
  </si>
  <si>
    <t>EJE 4: CANCUN POR LA PAZ</t>
  </si>
  <si>
    <t>CLAVE Y NOMBRE DEL PPA:E-PPA  4.4 PROGRAMA PIONEROS FÚTBOL CANCÚN</t>
  </si>
  <si>
    <t xml:space="preserve">ASOCIACIÓN DE FÚTBOL PIONEROS A.C </t>
  </si>
  <si>
    <t>AVANCE EN CUMPLIMIENTO DE METAS TRIMESTRAL Y ANUAL ACUMULADO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</si>
  <si>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</si>
  <si>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</si>
  <si>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</si>
  <si>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</si>
  <si>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</si>
  <si>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</si>
  <si>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</si>
  <si>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</si>
  <si>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</si>
  <si>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</si>
  <si>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</si>
  <si>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</si>
  <si>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</si>
  <si>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</si>
  <si>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</si>
  <si>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</si>
  <si>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</si>
  <si>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t>4.4.1: Contribuir a que el municipio de Benito Juarez, Quintana Roo sea mas seguro, donde la población y visitantes convivan con tranquilidad  mediante el desarrollo de habilidades fisicas, recreativas y deportivas a través de la práctica del futbol.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</si>
  <si>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</si>
  <si>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</si>
  <si>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</si>
  <si>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</si>
  <si>
    <t>EJEMPLO</t>
  </si>
  <si>
    <t xml:space="preserve">Propósito
PIONEROS </t>
  </si>
  <si>
    <t xml:space="preserve">4.4.1.1 La población de Benito Juárez participa y desarrolla habilidades fisicas, recreativas y deportivas de alto rendimiento mediante la práctica del futbol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</si>
  <si>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</si>
  <si>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</si>
  <si>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</si>
  <si>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Meta trimestral: La meta programada de  6400 se cumplio con el  102.81%  de 6580 asistentes.
Avance trimestral: En el  cuarto  trimestre del 2024 se obtuvo un avance del 104.06%</t>
  </si>
  <si>
    <t>Componente
( Dirección General )</t>
  </si>
  <si>
    <r>
      <rPr>
        <b/>
        <sz val="11"/>
        <rFont val="Arial"/>
        <family val="2"/>
      </rPr>
      <t>4.4.1.1.1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</si>
  <si>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</si>
  <si>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</si>
  <si>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t xml:space="preserve">
Meta trimestral: La meta programada de 15 eventos se logró al llevar a cabo los partidos programados.
Avance trimestral: el avance cumplió con su objetivo.</t>
  </si>
  <si>
    <t>Actividad</t>
  </si>
  <si>
    <r>
      <rPr>
        <b/>
        <sz val="11"/>
        <rFont val="Arial"/>
        <family val="2"/>
      </rPr>
      <t>4.4.1.1.1.1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</si>
  <si>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</si>
  <si>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</si>
  <si>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t xml:space="preserve">
Meta trimestral: La meta programada de 1700 para el cuarto trimestre 2024 se vió con buena aceptación con el logro en la meta de  1900 asistentes.
Avance trimestral: En el cuarto  trimestre del 2024 el porcentaje logrado fué del  127.42 %  por la buena asistencia a los partidos.</t>
  </si>
  <si>
    <r>
      <rPr>
        <b/>
        <sz val="11"/>
        <rFont val="Arial"/>
        <family val="2"/>
      </rPr>
      <t xml:space="preserve">4.4.1.1.1.2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</si>
  <si>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</si>
  <si>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</si>
  <si>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t xml:space="preserve">
Meta trimestral: La meta programada de  asistencia de 950 persononas para el cuarto trimestre 2024 se vió con buena aceptación con el logro en la meta de  1100 asistentes.
Avance trimestral: En el  cuarto  trimestre del 2024 el porcentaje logrado fué del  149.67% </t>
  </si>
  <si>
    <r>
      <rPr>
        <b/>
        <sz val="11"/>
        <rFont val="Arial"/>
        <family val="2"/>
      </rPr>
      <t>4.4.1.1.1.3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</si>
  <si>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</si>
  <si>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</si>
  <si>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 xml:space="preserve">
Meta trimestral: La meta programada de 400 asistentes  fue lograda pues se tuvo la asistencia de 800 personas.
Avance trimestral: En el cuarto  trimestre del 2024  se logró llegar a la meta</t>
  </si>
  <si>
    <t>Componente
(Dirección Administrativa)</t>
  </si>
  <si>
    <r>
      <rPr>
        <b/>
        <sz val="11"/>
        <rFont val="Arial"/>
        <family val="2"/>
      </rPr>
      <t>4.4.1.1.2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</si>
  <si>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</si>
  <si>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</si>
  <si>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Meta trimestral:el número de reportes administrativos oficiales de 2 se cumple en el trimestre.
Avance trimestral: En el trimestre se realizan los reportes programados solicitados por otras instancias con resultado del 100%.</t>
  </si>
  <si>
    <r>
      <rPr>
        <b/>
        <sz val="11"/>
        <rFont val="Arial"/>
        <family val="2"/>
      </rPr>
      <t>4.4.1.1.2.1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</si>
  <si>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</si>
  <si>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</si>
  <si>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</si>
  <si>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4.4.1.1.3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</si>
  <si>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</si>
  <si>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</si>
  <si>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t xml:space="preserve">Meta trimestral: La meta programada de 8 eventos se logra en el trimestre.
Avance trimestral: En el cuarto  trimestre del 2024  se obtuvo avance del  100%
Avance anual: </t>
  </si>
  <si>
    <r>
      <rPr>
        <b/>
        <sz val="11"/>
        <rFont val="Arial"/>
        <family val="2"/>
      </rPr>
      <t>4.4.1.1.3.1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</si>
  <si>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</si>
  <si>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</si>
  <si>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t>Meta trimestral: Referente a las no admisiones se mantuvo.
Avance trimestral: En el segundo  trimestre no se obrtuvieron inscripcines</t>
  </si>
  <si>
    <r>
      <rPr>
        <b/>
        <sz val="11"/>
        <rFont val="Arial"/>
        <family val="2"/>
      </rPr>
      <t>4.4.1.1.3.2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</si>
  <si>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</si>
  <si>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</si>
  <si>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Meta trimestral: La meta programada de 8 eventos se  logra en el trimestre.
Avance trimestral: En el cuarto  trimestre del 2024  se obtuvo  el avance del 100%</t>
  </si>
  <si>
    <t>ELABORÓ</t>
  </si>
  <si>
    <t>REVISÓ
Mtro. Enrique E. Encalada Sánchez
Dirección de Planeación de la DGPM</t>
  </si>
  <si>
    <t>AUTORIZÓ</t>
  </si>
  <si>
    <t>Alejandro Jácome - Dirección General</t>
  </si>
  <si>
    <t>Daniel Arreola Argüello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</si>
  <si>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</si>
  <si>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</si>
  <si>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</si>
  <si>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</si>
  <si>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</si>
  <si>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</si>
  <si>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</si>
  <si>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</si>
  <si>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2023</t>
  </si>
  <si>
    <t>TRIMESTRE 2 2023</t>
  </si>
  <si>
    <t>TRIMESTRE 3 2023</t>
  </si>
  <si>
    <t>TRIMESTRE 4 2023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</si>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</sst>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7" fillId="3" borderId="38" xfId="1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10" fontId="0" fillId="4" borderId="54" xfId="0" applyNumberForma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50" xfId="1" applyFont="1" applyFill="1" applyBorder="1" applyAlignment="1">
      <alignment horizontal="center" vertical="center" wrapText="1"/>
    </xf>
    <xf numFmtId="44" fontId="6" fillId="2" borderId="52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3" fontId="6" fillId="2" borderId="68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57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44" fontId="6" fillId="2" borderId="71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5" xfId="0" applyNumberForma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3" fontId="6" fillId="10" borderId="49" xfId="0" applyNumberFormat="1" applyFont="1" applyFill="1" applyBorder="1" applyAlignment="1">
      <alignment horizontal="center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3" fontId="6" fillId="10" borderId="51" xfId="0" applyNumberFormat="1" applyFon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left" vertical="center" wrapText="1"/>
    </xf>
    <xf numFmtId="0" fontId="8" fillId="10" borderId="7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3" fontId="6" fillId="10" borderId="80" xfId="0" applyNumberFormat="1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 vertical="center" wrapText="1"/>
    </xf>
    <xf numFmtId="0" fontId="4" fillId="7" borderId="85" xfId="0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left" vertical="center" wrapText="1"/>
    </xf>
    <xf numFmtId="0" fontId="7" fillId="7" borderId="87" xfId="0" applyFont="1" applyFill="1" applyBorder="1" applyAlignment="1">
      <alignment horizontal="left" vertical="center" wrapText="1"/>
    </xf>
    <xf numFmtId="0" fontId="7" fillId="3" borderId="87" xfId="0" applyFont="1" applyFill="1" applyBorder="1" applyAlignment="1">
      <alignment horizontal="left" vertical="center" wrapText="1"/>
    </xf>
    <xf numFmtId="0" fontId="7" fillId="3" borderId="88" xfId="0" applyFont="1" applyFill="1" applyBorder="1" applyAlignment="1">
      <alignment horizontal="left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3" fontId="6" fillId="2" borderId="81" xfId="0" applyNumberFormat="1" applyFont="1" applyFill="1" applyBorder="1" applyAlignment="1">
      <alignment horizontal="center" vertical="center" wrapText="1"/>
    </xf>
    <xf numFmtId="0" fontId="3" fillId="10" borderId="89" xfId="0" applyFont="1" applyFill="1" applyBorder="1" applyAlignment="1">
      <alignment horizontal="center" vertical="center" wrapText="1"/>
    </xf>
    <xf numFmtId="0" fontId="9" fillId="6" borderId="9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3" fillId="5" borderId="82" xfId="0" applyFont="1" applyFill="1" applyBorder="1" applyAlignment="1">
      <alignment horizontal="center" vertical="top" wrapText="1"/>
    </xf>
    <xf numFmtId="0" fontId="9" fillId="6" borderId="51" xfId="0" applyFont="1" applyFill="1" applyBorder="1" applyAlignment="1">
      <alignment horizontal="left" vertical="center" wrapText="1"/>
    </xf>
    <xf numFmtId="0" fontId="7" fillId="7" borderId="94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left" vertical="center" wrapText="1"/>
    </xf>
    <xf numFmtId="0" fontId="6" fillId="7" borderId="72" xfId="0" applyFont="1" applyFill="1" applyBorder="1" applyAlignment="1">
      <alignment horizontal="left" vertical="center" wrapText="1"/>
    </xf>
    <xf numFmtId="0" fontId="7" fillId="7" borderId="72" xfId="0" applyFont="1" applyFill="1" applyBorder="1" applyAlignment="1">
      <alignment horizontal="left" vertical="center" wrapText="1"/>
    </xf>
    <xf numFmtId="0" fontId="6" fillId="3" borderId="72" xfId="0" applyFont="1" applyFill="1" applyBorder="1" applyAlignment="1">
      <alignment horizontal="left" vertical="center" wrapText="1"/>
    </xf>
    <xf numFmtId="0" fontId="6" fillId="3" borderId="73" xfId="0" applyFont="1" applyFill="1" applyBorder="1" applyAlignment="1">
      <alignment horizontal="left" vertical="center" wrapText="1"/>
    </xf>
    <xf numFmtId="10" fontId="17" fillId="11" borderId="55" xfId="0" applyNumberFormat="1" applyFont="1" applyFill="1" applyBorder="1" applyAlignment="1">
      <alignment horizontal="center" vertical="center"/>
    </xf>
    <xf numFmtId="0" fontId="7" fillId="0" borderId="77" xfId="0" applyFont="1" applyBorder="1" applyAlignment="1">
      <alignment horizontal="justify" vertical="center" wrapText="1"/>
    </xf>
    <xf numFmtId="10" fontId="18" fillId="0" borderId="95" xfId="2" applyNumberFormat="1" applyFont="1" applyFill="1" applyBorder="1" applyAlignment="1">
      <alignment horizontal="center" vertical="center" wrapText="1"/>
    </xf>
    <xf numFmtId="10" fontId="19" fillId="0" borderId="96" xfId="2" applyNumberFormat="1" applyFont="1" applyFill="1" applyBorder="1" applyAlignment="1">
      <alignment horizontal="center" vertical="center" wrapText="1"/>
    </xf>
    <xf numFmtId="10" fontId="18" fillId="0" borderId="97" xfId="2" applyNumberFormat="1" applyFont="1" applyFill="1" applyBorder="1" applyAlignment="1">
      <alignment horizontal="center" vertical="center" wrapText="1"/>
    </xf>
    <xf numFmtId="10" fontId="18" fillId="0" borderId="98" xfId="2" applyNumberFormat="1" applyFont="1" applyFill="1" applyBorder="1" applyAlignment="1">
      <alignment horizontal="center" vertical="center" wrapText="1"/>
    </xf>
    <xf numFmtId="10" fontId="19" fillId="10" borderId="97" xfId="2" applyNumberFormat="1" applyFont="1" applyFill="1" applyBorder="1" applyAlignment="1">
      <alignment horizontal="center" vertical="center" wrapText="1"/>
    </xf>
    <xf numFmtId="10" fontId="19" fillId="10" borderId="98" xfId="2" applyNumberFormat="1" applyFont="1" applyFill="1" applyBorder="1" applyAlignment="1">
      <alignment horizontal="center" vertical="center" wrapText="1"/>
    </xf>
    <xf numFmtId="10" fontId="0" fillId="0" borderId="99" xfId="0" applyNumberFormat="1" applyBorder="1" applyAlignment="1">
      <alignment horizontal="center" vertical="center" wrapText="1"/>
    </xf>
    <xf numFmtId="10" fontId="0" fillId="0" borderId="97" xfId="0" applyNumberFormat="1" applyBorder="1" applyAlignment="1">
      <alignment horizontal="center" vertical="center" wrapText="1"/>
    </xf>
    <xf numFmtId="10" fontId="0" fillId="0" borderId="53" xfId="0" applyNumberFormat="1" applyBorder="1" applyAlignment="1">
      <alignment horizontal="center" vertical="center" wrapText="1"/>
    </xf>
    <xf numFmtId="10" fontId="0" fillId="4" borderId="99" xfId="0" applyNumberFormat="1" applyFill="1" applyBorder="1" applyAlignment="1">
      <alignment horizontal="center" vertical="center" wrapText="1"/>
    </xf>
    <xf numFmtId="10" fontId="0" fillId="4" borderId="97" xfId="0" applyNumberFormat="1" applyFill="1" applyBorder="1" applyAlignment="1">
      <alignment horizontal="center" vertical="center" wrapText="1"/>
    </xf>
    <xf numFmtId="10" fontId="0" fillId="4" borderId="100" xfId="0" applyNumberFormat="1" applyFill="1" applyBorder="1" applyAlignment="1">
      <alignment horizontal="center" vertical="center" wrapText="1"/>
    </xf>
    <xf numFmtId="0" fontId="3" fillId="10" borderId="74" xfId="0" applyFont="1" applyFill="1" applyBorder="1" applyAlignment="1">
      <alignment horizontal="center" vertical="center" wrapText="1"/>
    </xf>
    <xf numFmtId="0" fontId="3" fillId="10" borderId="75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top"/>
    </xf>
    <xf numFmtId="0" fontId="13" fillId="5" borderId="92" xfId="0" applyFont="1" applyFill="1" applyBorder="1" applyAlignment="1">
      <alignment horizontal="center" vertical="top" wrapText="1"/>
    </xf>
    <xf numFmtId="0" fontId="13" fillId="5" borderId="93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5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zoomScale="58" zoomScaleNormal="10" zoomScaleSheetLayoutView="58" workbookViewId="0">
      <selection activeCell="M12" sqref="M12"/>
    </sheetView>
  </sheetViews>
  <sheetFormatPr defaultColWidth="11.42578125" defaultRowHeight="14.4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" thickBot="1"/>
    <row r="2" spans="2:23" ht="30" customHeight="1">
      <c r="E2" s="148" t="s">
        <v>0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50"/>
    </row>
    <row r="3" spans="2:23" ht="30" customHeight="1">
      <c r="E3" s="151" t="s">
        <v>1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3"/>
    </row>
    <row r="4" spans="2:23" ht="30" customHeight="1">
      <c r="E4" s="151" t="s">
        <v>2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3"/>
    </row>
    <row r="5" spans="2:23" ht="30" customHeight="1">
      <c r="E5" s="151" t="s">
        <v>3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3"/>
    </row>
    <row r="6" spans="2:23" ht="15.75" customHeight="1" thickBot="1"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7"/>
    </row>
    <row r="9" spans="2:23" ht="15" thickBot="1"/>
    <row r="10" spans="2:23" ht="21.6" thickBot="1">
      <c r="G10" s="164" t="s">
        <v>4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6"/>
    </row>
    <row r="11" spans="2:23" ht="33" customHeight="1" thickBot="1">
      <c r="B11" s="131" t="s">
        <v>5</v>
      </c>
      <c r="C11" s="131" t="s">
        <v>6</v>
      </c>
      <c r="D11" s="154" t="s">
        <v>7</v>
      </c>
      <c r="E11" s="155"/>
      <c r="F11" s="156"/>
      <c r="G11" s="161" t="s">
        <v>8</v>
      </c>
      <c r="H11" s="162"/>
      <c r="I11" s="162"/>
      <c r="J11" s="162"/>
      <c r="K11" s="163"/>
      <c r="L11" s="157" t="s">
        <v>9</v>
      </c>
      <c r="M11" s="157"/>
      <c r="N11" s="157"/>
      <c r="O11" s="158"/>
      <c r="P11" s="159" t="s">
        <v>10</v>
      </c>
      <c r="Q11" s="135"/>
      <c r="R11" s="135"/>
      <c r="S11" s="160"/>
      <c r="T11" s="135" t="s">
        <v>11</v>
      </c>
      <c r="U11" s="135"/>
      <c r="V11" s="135"/>
      <c r="W11" s="133" t="s">
        <v>12</v>
      </c>
    </row>
    <row r="12" spans="2:23" ht="139.9" thickBot="1">
      <c r="B12" s="132"/>
      <c r="C12" s="132"/>
      <c r="D12" s="106" t="s">
        <v>13</v>
      </c>
      <c r="E12" s="106" t="s">
        <v>14</v>
      </c>
      <c r="F12" s="106" t="s">
        <v>15</v>
      </c>
      <c r="G12" s="105" t="s">
        <v>16</v>
      </c>
      <c r="H12" s="91" t="s">
        <v>17</v>
      </c>
      <c r="I12" s="92" t="s">
        <v>18</v>
      </c>
      <c r="J12" s="93" t="s">
        <v>19</v>
      </c>
      <c r="K12" s="94" t="s">
        <v>20</v>
      </c>
      <c r="L12" s="3" t="s">
        <v>17</v>
      </c>
      <c r="M12" s="4" t="s">
        <v>18</v>
      </c>
      <c r="N12" s="2" t="s">
        <v>19</v>
      </c>
      <c r="O12" s="5" t="s">
        <v>20</v>
      </c>
      <c r="P12" s="33" t="s">
        <v>17</v>
      </c>
      <c r="Q12" s="34" t="s">
        <v>18</v>
      </c>
      <c r="R12" s="35" t="s">
        <v>19</v>
      </c>
      <c r="S12" s="36" t="s">
        <v>20</v>
      </c>
      <c r="T12" s="87" t="s">
        <v>18</v>
      </c>
      <c r="U12" s="1" t="s">
        <v>19</v>
      </c>
      <c r="V12" s="88" t="s">
        <v>20</v>
      </c>
      <c r="W12" s="134"/>
    </row>
    <row r="13" spans="2:23" ht="282" customHeight="1">
      <c r="B13" s="16" t="s">
        <v>21</v>
      </c>
      <c r="C13" s="17" t="s">
        <v>22</v>
      </c>
      <c r="D13" s="17" t="s">
        <v>23</v>
      </c>
      <c r="E13" s="18" t="s">
        <v>24</v>
      </c>
      <c r="F13" s="95" t="s">
        <v>25</v>
      </c>
      <c r="G13" s="116">
        <v>0.7</v>
      </c>
      <c r="H13" s="117">
        <v>0.7</v>
      </c>
      <c r="I13" s="118">
        <v>0.7</v>
      </c>
      <c r="J13" s="118">
        <v>0.7</v>
      </c>
      <c r="K13" s="119">
        <v>0.7</v>
      </c>
      <c r="L13" s="120">
        <v>0.78</v>
      </c>
      <c r="M13" s="120">
        <v>0.78</v>
      </c>
      <c r="N13" s="120">
        <v>0.78</v>
      </c>
      <c r="O13" s="121">
        <v>0.78</v>
      </c>
      <c r="P13" s="122">
        <f>IFERROR(((L13/H13)-1),"NO DISPONIBLE")</f>
        <v>0.11428571428571432</v>
      </c>
      <c r="Q13" s="123">
        <f>IFERROR(((M13/I13)-1),"NO DISPONIBLE")</f>
        <v>0.11428571428571432</v>
      </c>
      <c r="R13" s="123">
        <f>IFERROR(((N13/J13)-1),"NO DISPONIBLE")</f>
        <v>0.11428571428571432</v>
      </c>
      <c r="S13" s="124">
        <f>IFERROR(((O13/K13)-1),"NO DISPONIBLE")</f>
        <v>0.11428571428571432</v>
      </c>
      <c r="T13" s="125">
        <f>IFERROR(((L13+M13)-(H13+I13))/(H13+I13),"NO DISPONIBLE")</f>
        <v>0.11428571428571439</v>
      </c>
      <c r="U13" s="126">
        <f>IFERROR(((L13+M13+N13)-(H13+I13+J13))/(H13+I13+J13),"NO DISPONIBLE")</f>
        <v>0.11428571428571441</v>
      </c>
      <c r="V13" s="127">
        <f>IFERROR(((L13+M13+N13+O13)-(H13+I13+J13+K13))/(H13+I13+K13+K13),"NO DISPONIBLE")</f>
        <v>0.11428571428571439</v>
      </c>
      <c r="W13" s="115" t="s">
        <v>26</v>
      </c>
    </row>
    <row r="14" spans="2:23" ht="20.25" hidden="1" customHeight="1">
      <c r="B14" s="128" t="s">
        <v>27</v>
      </c>
      <c r="C14" s="129"/>
      <c r="D14" s="129"/>
      <c r="E14" s="129"/>
      <c r="F14" s="129"/>
      <c r="G14" s="101"/>
      <c r="H14" s="90"/>
      <c r="I14" s="81"/>
      <c r="J14" s="81"/>
      <c r="K14" s="82"/>
      <c r="L14" s="80"/>
      <c r="M14" s="81"/>
      <c r="N14" s="81"/>
      <c r="O14" s="83"/>
      <c r="P14" s="84" t="str">
        <f t="shared" ref="P14:P24" si="0">IFERROR((L14/H14),"100%")</f>
        <v>100%</v>
      </c>
      <c r="Q14" s="78" t="str">
        <f t="shared" ref="Q14:S14" si="1">IFERROR(M14/I14,"NO APLICA")</f>
        <v>NO APLICA</v>
      </c>
      <c r="R14" s="78" t="str">
        <f t="shared" si="1"/>
        <v>NO APLICA</v>
      </c>
      <c r="S14" s="79" t="str">
        <f t="shared" si="1"/>
        <v>NO APLICA</v>
      </c>
      <c r="T14" s="43" t="str">
        <f t="shared" ref="T14" si="2">IFERROR(((L14+M14)/(H14+I14)),"100%")</f>
        <v>100%</v>
      </c>
      <c r="U14" s="78" t="str">
        <f>IFERROR(((L14+M14+N14)/(H14+I14+J14)),"100%")</f>
        <v>100%</v>
      </c>
      <c r="V14" s="42" t="str">
        <f>IFERROR(((L14+M14+N14+O14)/(H14+I14+J14+K14)),"100%")</f>
        <v>100%</v>
      </c>
      <c r="W14" s="85"/>
    </row>
    <row r="15" spans="2:23" ht="153.75" customHeight="1">
      <c r="B15" s="19" t="s">
        <v>28</v>
      </c>
      <c r="C15" s="9" t="s">
        <v>29</v>
      </c>
      <c r="D15" s="9" t="s">
        <v>30</v>
      </c>
      <c r="E15" s="20" t="s">
        <v>31</v>
      </c>
      <c r="F15" s="107" t="s">
        <v>32</v>
      </c>
      <c r="G15" s="102">
        <v>11700</v>
      </c>
      <c r="H15" s="99">
        <v>5050</v>
      </c>
      <c r="I15" s="39">
        <v>4200</v>
      </c>
      <c r="J15" s="39">
        <v>6050</v>
      </c>
      <c r="K15" s="40">
        <v>6400</v>
      </c>
      <c r="L15" s="38">
        <v>5150</v>
      </c>
      <c r="M15" s="39">
        <v>4450</v>
      </c>
      <c r="N15" s="39">
        <v>6400</v>
      </c>
      <c r="O15" s="41">
        <v>6580</v>
      </c>
      <c r="P15" s="84">
        <f t="shared" si="0"/>
        <v>1.0198019801980198</v>
      </c>
      <c r="Q15" s="78">
        <f>IFERROR((M15/I15),"100%")</f>
        <v>1.0595238095238095</v>
      </c>
      <c r="R15" s="78">
        <f>IFERROR((N15/J15),"100%")</f>
        <v>1.0578512396694215</v>
      </c>
      <c r="S15" s="79">
        <f>IFERROR((O15/K15),"100%")</f>
        <v>1.028125</v>
      </c>
      <c r="T15" s="43">
        <f>IFERROR(((L15+M15)/(H15+I15)),"100%")</f>
        <v>1.0378378378378379</v>
      </c>
      <c r="U15" s="78">
        <f>IFERROR(((L15+M15+N15)/(H15+I15+J15)),"100%")</f>
        <v>1.0457516339869282</v>
      </c>
      <c r="V15" s="79">
        <f>IFERROR(((L15+M15+N15+O15)/(H15+I15+J15+K15)),"100%")</f>
        <v>1.040552995391705</v>
      </c>
      <c r="W15" s="109" t="s">
        <v>33</v>
      </c>
    </row>
    <row r="16" spans="2:23" ht="201.75" customHeight="1">
      <c r="B16" s="6" t="s">
        <v>34</v>
      </c>
      <c r="C16" s="7" t="s">
        <v>35</v>
      </c>
      <c r="D16" s="7" t="s">
        <v>36</v>
      </c>
      <c r="E16" s="8" t="s">
        <v>31</v>
      </c>
      <c r="F16" s="96" t="s">
        <v>37</v>
      </c>
      <c r="G16" s="108">
        <v>60</v>
      </c>
      <c r="H16" s="99">
        <v>15</v>
      </c>
      <c r="I16" s="39">
        <v>15</v>
      </c>
      <c r="J16" s="39">
        <v>15</v>
      </c>
      <c r="K16" s="40">
        <v>15</v>
      </c>
      <c r="L16" s="38">
        <v>15</v>
      </c>
      <c r="M16" s="39">
        <v>15</v>
      </c>
      <c r="N16" s="39">
        <v>15</v>
      </c>
      <c r="O16" s="41">
        <v>15</v>
      </c>
      <c r="P16" s="84">
        <f t="shared" si="0"/>
        <v>1</v>
      </c>
      <c r="Q16" s="78">
        <f t="shared" ref="Q16:Q24" si="3">IFERROR((M16/I16),"100%")</f>
        <v>1</v>
      </c>
      <c r="R16" s="78">
        <f t="shared" ref="R16:R24" si="4">IFERROR((N16/J16),"100%")</f>
        <v>1</v>
      </c>
      <c r="S16" s="79">
        <f t="shared" ref="S16:S24" si="5">IFERROR((O16/K16),"100%")</f>
        <v>1</v>
      </c>
      <c r="T16" s="43">
        <f t="shared" ref="T16:T24" si="6">IFERROR(((L16+M16)/(H16+I16)),"100%")</f>
        <v>1</v>
      </c>
      <c r="U16" s="78">
        <f t="shared" ref="U16:U24" si="7">IFERROR(((L16+M16+N16)/(H16+I16+J16)),"100%")</f>
        <v>1</v>
      </c>
      <c r="V16" s="79">
        <f t="shared" ref="V16:V24" si="8">IFERROR(((L16+M16+N16+O16)/(H16+I16+J16+K16)),"100%")</f>
        <v>1</v>
      </c>
      <c r="W16" s="111" t="s">
        <v>38</v>
      </c>
    </row>
    <row r="17" spans="2:23" ht="129" customHeight="1">
      <c r="B17" s="10" t="s">
        <v>39</v>
      </c>
      <c r="C17" s="11" t="s">
        <v>40</v>
      </c>
      <c r="D17" s="11" t="s">
        <v>41</v>
      </c>
      <c r="E17" s="12" t="s">
        <v>31</v>
      </c>
      <c r="F17" s="97" t="s">
        <v>42</v>
      </c>
      <c r="G17" s="103">
        <v>6000</v>
      </c>
      <c r="H17" s="99">
        <v>1600</v>
      </c>
      <c r="I17" s="39">
        <v>1300</v>
      </c>
      <c r="J17" s="39">
        <v>1400</v>
      </c>
      <c r="K17" s="40">
        <v>1700</v>
      </c>
      <c r="L17" s="38">
        <v>2195</v>
      </c>
      <c r="M17" s="39">
        <v>1750</v>
      </c>
      <c r="N17" s="39">
        <v>1800</v>
      </c>
      <c r="O17" s="41">
        <v>1900</v>
      </c>
      <c r="P17" s="84">
        <f t="shared" si="0"/>
        <v>1.371875</v>
      </c>
      <c r="Q17" s="78">
        <f t="shared" si="3"/>
        <v>1.3461538461538463</v>
      </c>
      <c r="R17" s="78">
        <f t="shared" si="4"/>
        <v>1.2857142857142858</v>
      </c>
      <c r="S17" s="79">
        <f t="shared" si="5"/>
        <v>1.1176470588235294</v>
      </c>
      <c r="T17" s="43">
        <f t="shared" si="6"/>
        <v>1.3603448275862069</v>
      </c>
      <c r="U17" s="78">
        <f t="shared" si="7"/>
        <v>1.336046511627907</v>
      </c>
      <c r="V17" s="79">
        <f t="shared" si="8"/>
        <v>1.2741666666666667</v>
      </c>
      <c r="W17" s="112" t="s">
        <v>43</v>
      </c>
    </row>
    <row r="18" spans="2:23" ht="123" customHeight="1" thickBot="1">
      <c r="B18" s="10" t="s">
        <v>39</v>
      </c>
      <c r="C18" s="11" t="s">
        <v>44</v>
      </c>
      <c r="D18" s="11" t="s">
        <v>45</v>
      </c>
      <c r="E18" s="12" t="s">
        <v>31</v>
      </c>
      <c r="F18" s="97" t="s">
        <v>46</v>
      </c>
      <c r="G18" s="103">
        <v>3000</v>
      </c>
      <c r="H18" s="100">
        <v>850</v>
      </c>
      <c r="I18" s="45">
        <v>600</v>
      </c>
      <c r="J18" s="45">
        <v>600</v>
      </c>
      <c r="K18" s="46">
        <v>950</v>
      </c>
      <c r="L18" s="44">
        <v>1040</v>
      </c>
      <c r="M18" s="45">
        <v>1100</v>
      </c>
      <c r="N18" s="45">
        <v>1250</v>
      </c>
      <c r="O18" s="47">
        <v>1100</v>
      </c>
      <c r="P18" s="84">
        <f t="shared" si="0"/>
        <v>1.223529411764706</v>
      </c>
      <c r="Q18" s="78">
        <f t="shared" si="3"/>
        <v>1.8333333333333333</v>
      </c>
      <c r="R18" s="78">
        <f t="shared" si="4"/>
        <v>2.0833333333333335</v>
      </c>
      <c r="S18" s="79">
        <f t="shared" si="5"/>
        <v>1.1578947368421053</v>
      </c>
      <c r="T18" s="43">
        <f t="shared" si="6"/>
        <v>1.4758620689655173</v>
      </c>
      <c r="U18" s="78">
        <f t="shared" si="7"/>
        <v>1.6536585365853658</v>
      </c>
      <c r="V18" s="79">
        <f t="shared" si="8"/>
        <v>1.4966666666666666</v>
      </c>
      <c r="W18" s="113" t="s">
        <v>47</v>
      </c>
    </row>
    <row r="19" spans="2:23" ht="87.75" customHeight="1" thickBot="1">
      <c r="B19" s="10" t="s">
        <v>39</v>
      </c>
      <c r="C19" s="11" t="s">
        <v>48</v>
      </c>
      <c r="D19" s="11" t="s">
        <v>49</v>
      </c>
      <c r="E19" s="12" t="s">
        <v>31</v>
      </c>
      <c r="F19" s="97" t="s">
        <v>50</v>
      </c>
      <c r="G19" s="103">
        <v>1600</v>
      </c>
      <c r="H19" s="100">
        <v>400</v>
      </c>
      <c r="I19" s="45">
        <v>400</v>
      </c>
      <c r="J19" s="45">
        <v>400</v>
      </c>
      <c r="K19" s="46">
        <v>400</v>
      </c>
      <c r="L19" s="44">
        <v>420</v>
      </c>
      <c r="M19" s="45">
        <v>450</v>
      </c>
      <c r="N19" s="45">
        <v>460</v>
      </c>
      <c r="O19" s="47">
        <v>800</v>
      </c>
      <c r="P19" s="84">
        <f t="shared" si="0"/>
        <v>1.05</v>
      </c>
      <c r="Q19" s="78">
        <f t="shared" si="3"/>
        <v>1.125</v>
      </c>
      <c r="R19" s="78">
        <f t="shared" si="4"/>
        <v>1.1499999999999999</v>
      </c>
      <c r="S19" s="79">
        <f t="shared" si="5"/>
        <v>2</v>
      </c>
      <c r="T19" s="43">
        <f t="shared" si="6"/>
        <v>1.0874999999999999</v>
      </c>
      <c r="U19" s="78">
        <f t="shared" si="7"/>
        <v>1.1083333333333334</v>
      </c>
      <c r="V19" s="79">
        <f t="shared" si="8"/>
        <v>1.33125</v>
      </c>
      <c r="W19" s="113" t="s">
        <v>51</v>
      </c>
    </row>
    <row r="20" spans="2:23" ht="201.75" customHeight="1">
      <c r="B20" s="6" t="s">
        <v>52</v>
      </c>
      <c r="C20" s="7" t="s">
        <v>53</v>
      </c>
      <c r="D20" s="7" t="s">
        <v>54</v>
      </c>
      <c r="E20" s="8" t="s">
        <v>31</v>
      </c>
      <c r="F20" s="96" t="s">
        <v>55</v>
      </c>
      <c r="G20" s="108">
        <v>9</v>
      </c>
      <c r="H20" s="99">
        <v>2</v>
      </c>
      <c r="I20" s="39">
        <v>3</v>
      </c>
      <c r="J20" s="39">
        <v>2</v>
      </c>
      <c r="K20" s="40">
        <v>2</v>
      </c>
      <c r="L20" s="38">
        <v>2</v>
      </c>
      <c r="M20" s="39">
        <v>3</v>
      </c>
      <c r="N20" s="39">
        <v>2</v>
      </c>
      <c r="O20" s="41">
        <v>2</v>
      </c>
      <c r="P20" s="84">
        <f t="shared" si="0"/>
        <v>1</v>
      </c>
      <c r="Q20" s="78">
        <f t="shared" si="3"/>
        <v>1</v>
      </c>
      <c r="R20" s="78">
        <f t="shared" si="4"/>
        <v>1</v>
      </c>
      <c r="S20" s="79">
        <f t="shared" si="5"/>
        <v>1</v>
      </c>
      <c r="T20" s="43">
        <f t="shared" si="6"/>
        <v>1</v>
      </c>
      <c r="U20" s="78">
        <f t="shared" si="7"/>
        <v>1</v>
      </c>
      <c r="V20" s="79">
        <f t="shared" si="8"/>
        <v>1</v>
      </c>
      <c r="W20" s="110" t="s">
        <v>56</v>
      </c>
    </row>
    <row r="21" spans="2:23" ht="142.5" customHeight="1">
      <c r="B21" s="10" t="s">
        <v>39</v>
      </c>
      <c r="C21" s="11" t="s">
        <v>57</v>
      </c>
      <c r="D21" s="11" t="s">
        <v>58</v>
      </c>
      <c r="E21" s="12" t="s">
        <v>31</v>
      </c>
      <c r="F21" s="97" t="s">
        <v>59</v>
      </c>
      <c r="G21" s="103">
        <v>9</v>
      </c>
      <c r="H21" s="99">
        <v>2</v>
      </c>
      <c r="I21" s="39">
        <v>3</v>
      </c>
      <c r="J21" s="39">
        <v>2</v>
      </c>
      <c r="K21" s="40">
        <v>2</v>
      </c>
      <c r="L21" s="38">
        <v>2</v>
      </c>
      <c r="M21" s="39">
        <v>3</v>
      </c>
      <c r="N21" s="39">
        <v>2</v>
      </c>
      <c r="O21" s="41">
        <v>2</v>
      </c>
      <c r="P21" s="84">
        <f t="shared" si="0"/>
        <v>1</v>
      </c>
      <c r="Q21" s="78">
        <f t="shared" si="3"/>
        <v>1</v>
      </c>
      <c r="R21" s="78">
        <f t="shared" si="4"/>
        <v>1</v>
      </c>
      <c r="S21" s="79">
        <f t="shared" si="5"/>
        <v>1</v>
      </c>
      <c r="T21" s="43">
        <f t="shared" si="6"/>
        <v>1</v>
      </c>
      <c r="U21" s="78">
        <f t="shared" si="7"/>
        <v>1</v>
      </c>
      <c r="V21" s="79">
        <f t="shared" si="8"/>
        <v>1</v>
      </c>
      <c r="W21" s="112" t="s">
        <v>56</v>
      </c>
    </row>
    <row r="22" spans="2:23" ht="201.75" customHeight="1">
      <c r="B22" s="6" t="s">
        <v>60</v>
      </c>
      <c r="C22" s="7" t="s">
        <v>61</v>
      </c>
      <c r="D22" s="7" t="s">
        <v>62</v>
      </c>
      <c r="E22" s="8" t="s">
        <v>31</v>
      </c>
      <c r="F22" s="96" t="s">
        <v>63</v>
      </c>
      <c r="G22" s="108">
        <v>45</v>
      </c>
      <c r="H22" s="99">
        <v>7</v>
      </c>
      <c r="I22" s="39">
        <v>15</v>
      </c>
      <c r="J22" s="39">
        <v>15</v>
      </c>
      <c r="K22" s="40">
        <v>8</v>
      </c>
      <c r="L22" s="38">
        <v>7</v>
      </c>
      <c r="M22" s="39">
        <v>15</v>
      </c>
      <c r="N22" s="39">
        <v>15</v>
      </c>
      <c r="O22" s="41">
        <v>8</v>
      </c>
      <c r="P22" s="84">
        <f t="shared" si="0"/>
        <v>1</v>
      </c>
      <c r="Q22" s="78">
        <f t="shared" si="3"/>
        <v>1</v>
      </c>
      <c r="R22" s="78">
        <f t="shared" si="4"/>
        <v>1</v>
      </c>
      <c r="S22" s="79">
        <f t="shared" si="5"/>
        <v>1</v>
      </c>
      <c r="T22" s="43">
        <f t="shared" si="6"/>
        <v>1</v>
      </c>
      <c r="U22" s="78">
        <f t="shared" si="7"/>
        <v>1</v>
      </c>
      <c r="V22" s="79">
        <f t="shared" si="8"/>
        <v>1</v>
      </c>
      <c r="W22" s="110" t="s">
        <v>64</v>
      </c>
    </row>
    <row r="23" spans="2:23" ht="142.5" customHeight="1">
      <c r="B23" s="10" t="s">
        <v>39</v>
      </c>
      <c r="C23" s="11" t="s">
        <v>65</v>
      </c>
      <c r="D23" s="11" t="s">
        <v>66</v>
      </c>
      <c r="E23" s="12" t="s">
        <v>31</v>
      </c>
      <c r="F23" s="97" t="s">
        <v>67</v>
      </c>
      <c r="G23" s="103">
        <v>1100</v>
      </c>
      <c r="H23" s="99">
        <v>900</v>
      </c>
      <c r="I23" s="39">
        <v>0</v>
      </c>
      <c r="J23" s="39">
        <v>0</v>
      </c>
      <c r="K23" s="40">
        <v>400</v>
      </c>
      <c r="L23" s="38">
        <v>900</v>
      </c>
      <c r="M23" s="39">
        <v>0</v>
      </c>
      <c r="N23" s="39">
        <v>0</v>
      </c>
      <c r="O23" s="41">
        <v>400</v>
      </c>
      <c r="P23" s="84">
        <f t="shared" si="0"/>
        <v>1</v>
      </c>
      <c r="Q23" s="78" t="str">
        <f t="shared" si="3"/>
        <v>100%</v>
      </c>
      <c r="R23" s="78" t="str">
        <f t="shared" si="4"/>
        <v>100%</v>
      </c>
      <c r="S23" s="79">
        <f t="shared" si="5"/>
        <v>1</v>
      </c>
      <c r="T23" s="43">
        <f t="shared" si="6"/>
        <v>1</v>
      </c>
      <c r="U23" s="78">
        <f t="shared" si="7"/>
        <v>1</v>
      </c>
      <c r="V23" s="79">
        <f t="shared" si="8"/>
        <v>1</v>
      </c>
      <c r="W23" s="112" t="s">
        <v>68</v>
      </c>
    </row>
    <row r="24" spans="2:23" ht="142.5" customHeight="1" thickBot="1">
      <c r="B24" s="13" t="s">
        <v>39</v>
      </c>
      <c r="C24" s="14" t="s">
        <v>69</v>
      </c>
      <c r="D24" s="14" t="s">
        <v>70</v>
      </c>
      <c r="E24" s="15" t="s">
        <v>31</v>
      </c>
      <c r="F24" s="98" t="s">
        <v>71</v>
      </c>
      <c r="G24" s="104">
        <v>45</v>
      </c>
      <c r="H24" s="99">
        <v>7</v>
      </c>
      <c r="I24" s="39">
        <v>15</v>
      </c>
      <c r="J24" s="39">
        <v>15</v>
      </c>
      <c r="K24" s="40">
        <v>8</v>
      </c>
      <c r="L24" s="38">
        <v>7</v>
      </c>
      <c r="M24" s="39">
        <v>15</v>
      </c>
      <c r="N24" s="39">
        <v>15</v>
      </c>
      <c r="O24" s="41">
        <v>8</v>
      </c>
      <c r="P24" s="84">
        <f t="shared" si="0"/>
        <v>1</v>
      </c>
      <c r="Q24" s="78">
        <f t="shared" si="3"/>
        <v>1</v>
      </c>
      <c r="R24" s="78">
        <f t="shared" si="4"/>
        <v>1</v>
      </c>
      <c r="S24" s="79">
        <f t="shared" si="5"/>
        <v>1</v>
      </c>
      <c r="T24" s="43">
        <f t="shared" si="6"/>
        <v>1</v>
      </c>
      <c r="U24" s="78">
        <f t="shared" si="7"/>
        <v>1</v>
      </c>
      <c r="V24" s="79">
        <f t="shared" si="8"/>
        <v>1</v>
      </c>
      <c r="W24" s="112" t="s">
        <v>72</v>
      </c>
    </row>
    <row r="25" spans="2:23" ht="50.25" customHeight="1">
      <c r="B25" s="128"/>
      <c r="C25" s="129"/>
      <c r="D25" s="129"/>
      <c r="E25" s="129"/>
      <c r="F25" s="129"/>
      <c r="G25" s="101"/>
      <c r="H25" s="90"/>
      <c r="I25" s="81"/>
      <c r="J25" s="81"/>
      <c r="K25" s="82"/>
      <c r="L25" s="80"/>
      <c r="M25" s="81"/>
      <c r="N25" s="81"/>
      <c r="O25" s="83"/>
      <c r="P25" s="114">
        <f>AVERAGE(P14:P24)</f>
        <v>1.0665206391962727</v>
      </c>
      <c r="Q25" s="114">
        <f>AVERAGE(Q14:Q24)</f>
        <v>1.1515567765567765</v>
      </c>
      <c r="R25" s="114">
        <f t="shared" ref="R25:T25" si="9">AVERAGE(R14:R24)</f>
        <v>1.1752109843018934</v>
      </c>
      <c r="S25" s="114">
        <f t="shared" si="9"/>
        <v>1.1303666795665634</v>
      </c>
      <c r="T25" s="114">
        <f t="shared" si="9"/>
        <v>1.0961544734389563</v>
      </c>
      <c r="U25" s="114">
        <f>AVERAGE(U14:U24)</f>
        <v>1.1143790015533532</v>
      </c>
      <c r="V25" s="114">
        <f>AVERAGE(V14:V24)</f>
        <v>1.114263632872504</v>
      </c>
      <c r="W25" s="85"/>
    </row>
    <row r="26" spans="2:23" ht="51" customHeight="1">
      <c r="C26" s="130"/>
      <c r="D26" s="130"/>
      <c r="E26" s="130"/>
      <c r="F26" s="130"/>
      <c r="G26" s="89"/>
      <c r="L26" s="136"/>
      <c r="M26" s="130"/>
      <c r="N26" s="130"/>
      <c r="O26" s="130"/>
      <c r="P26" s="130"/>
      <c r="Q26" s="130"/>
      <c r="U26" s="130"/>
      <c r="V26" s="130"/>
      <c r="W26" s="130"/>
    </row>
    <row r="27" spans="2:23" ht="51" customHeight="1">
      <c r="C27" s="130" t="s">
        <v>73</v>
      </c>
      <c r="D27" s="130"/>
      <c r="E27" s="130"/>
      <c r="F27" s="130"/>
      <c r="G27" s="89"/>
      <c r="L27" s="136" t="s">
        <v>74</v>
      </c>
      <c r="M27" s="130"/>
      <c r="N27" s="130"/>
      <c r="O27" s="130"/>
      <c r="P27" s="130"/>
      <c r="Q27" s="130"/>
      <c r="U27" s="130" t="s">
        <v>75</v>
      </c>
      <c r="V27" s="130"/>
      <c r="W27" s="130"/>
    </row>
    <row r="28" spans="2:23">
      <c r="C28" s="145" t="s">
        <v>76</v>
      </c>
      <c r="D28" s="145"/>
      <c r="E28" s="145"/>
      <c r="F28" s="145"/>
      <c r="V28" s="145" t="s">
        <v>77</v>
      </c>
      <c r="W28" s="145"/>
    </row>
    <row r="29" spans="2:23">
      <c r="D29" s="145"/>
      <c r="E29" s="145"/>
    </row>
    <row r="31" spans="2:23" ht="15.75" hidden="1" customHeight="1" thickBot="1">
      <c r="E31" s="137" t="s">
        <v>78</v>
      </c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9"/>
    </row>
    <row r="32" spans="2:23" ht="27" hidden="1" customHeight="1" thickBot="1">
      <c r="E32" s="140" t="s">
        <v>79</v>
      </c>
      <c r="F32" s="167" t="s">
        <v>80</v>
      </c>
      <c r="G32" s="142" t="s">
        <v>81</v>
      </c>
      <c r="H32" s="143"/>
      <c r="I32" s="143"/>
      <c r="J32" s="144"/>
      <c r="K32" s="142" t="s">
        <v>82</v>
      </c>
      <c r="L32" s="143"/>
      <c r="M32" s="143"/>
      <c r="N32" s="144"/>
      <c r="O32" s="142" t="s">
        <v>83</v>
      </c>
      <c r="P32" s="143"/>
      <c r="Q32" s="143"/>
      <c r="R32" s="144"/>
      <c r="S32" s="142" t="s">
        <v>84</v>
      </c>
      <c r="T32" s="143"/>
      <c r="U32" s="143"/>
      <c r="V32" s="144"/>
      <c r="W32" s="140" t="s">
        <v>85</v>
      </c>
    </row>
    <row r="33" spans="5:23" ht="27" hidden="1" customHeight="1" thickBot="1">
      <c r="E33" s="141"/>
      <c r="F33" s="168"/>
      <c r="G33" s="21" t="s">
        <v>86</v>
      </c>
      <c r="H33" s="29" t="s">
        <v>87</v>
      </c>
      <c r="I33" s="22" t="s">
        <v>88</v>
      </c>
      <c r="J33" s="30" t="s">
        <v>89</v>
      </c>
      <c r="K33" s="21" t="s">
        <v>86</v>
      </c>
      <c r="L33" s="29" t="s">
        <v>87</v>
      </c>
      <c r="M33" s="22" t="s">
        <v>88</v>
      </c>
      <c r="N33" s="30" t="s">
        <v>89</v>
      </c>
      <c r="O33" s="21" t="s">
        <v>17</v>
      </c>
      <c r="P33" s="29" t="s">
        <v>18</v>
      </c>
      <c r="Q33" s="22" t="s">
        <v>19</v>
      </c>
      <c r="R33" s="30" t="s">
        <v>20</v>
      </c>
      <c r="S33" s="21" t="s">
        <v>17</v>
      </c>
      <c r="T33" s="29" t="s">
        <v>18</v>
      </c>
      <c r="U33" s="22" t="s">
        <v>19</v>
      </c>
      <c r="V33" s="30" t="s">
        <v>20</v>
      </c>
      <c r="W33" s="141"/>
    </row>
    <row r="34" spans="5:23" ht="15" hidden="1" thickBot="1">
      <c r="E34" s="146"/>
      <c r="F34" s="147"/>
      <c r="G34" s="80"/>
      <c r="H34" s="81"/>
      <c r="I34" s="81"/>
      <c r="J34" s="82"/>
      <c r="K34" s="80"/>
      <c r="L34" s="81"/>
      <c r="M34" s="81"/>
      <c r="N34" s="83"/>
      <c r="O34" s="84" t="str">
        <f>IFERROR((K34/G34),"100%")</f>
        <v>100%</v>
      </c>
      <c r="P34" s="78" t="str">
        <f t="shared" ref="P34:R34" si="10">IFERROR((L34/H34),"100%")</f>
        <v>100%</v>
      </c>
      <c r="Q34" s="78" t="str">
        <f t="shared" si="10"/>
        <v>100%</v>
      </c>
      <c r="R34" s="42" t="str">
        <f t="shared" si="10"/>
        <v>100%</v>
      </c>
      <c r="S34" s="84" t="str">
        <f>IFERROR(((K34)/(G34)),"100%")</f>
        <v>100%</v>
      </c>
      <c r="T34" s="84" t="str">
        <f>IFERROR(((L34+M34)/(H34+I34)),"100%")</f>
        <v>100%</v>
      </c>
      <c r="U34" s="78" t="str">
        <f>IFERROR(((L34+M34+N34)/(H34+I34+J34)),"100%")</f>
        <v>100%</v>
      </c>
      <c r="V34" s="42" t="str">
        <f>IFERROR(((L34+M34+N34+O34)/(H34+I34+J34+K34)),"100%")</f>
        <v>100%</v>
      </c>
      <c r="W34" s="86"/>
    </row>
    <row r="35" spans="5:23" hidden="1">
      <c r="E35" s="23"/>
      <c r="F35" s="48">
        <v>400</v>
      </c>
      <c r="G35" s="49">
        <v>100</v>
      </c>
      <c r="H35" s="50">
        <v>100</v>
      </c>
      <c r="I35" s="50">
        <v>100</v>
      </c>
      <c r="J35" s="51">
        <v>100</v>
      </c>
      <c r="K35" s="49">
        <v>90</v>
      </c>
      <c r="L35" s="52"/>
      <c r="M35" s="52"/>
      <c r="N35" s="53"/>
      <c r="O35" s="42">
        <f>IFERROR(K35/G35,"100"%)</f>
        <v>0.9</v>
      </c>
      <c r="P35" s="54"/>
      <c r="Q35" s="54"/>
      <c r="R35" s="55"/>
      <c r="S35" s="43">
        <f>IFERROR(K35/F35,"100%")</f>
        <v>0.22500000000000001</v>
      </c>
      <c r="T35" s="54"/>
      <c r="U35" s="54"/>
      <c r="V35" s="55"/>
      <c r="W35" s="24"/>
    </row>
    <row r="36" spans="5:23" hidden="1">
      <c r="E36" s="25"/>
      <c r="F36" s="56">
        <v>1500</v>
      </c>
      <c r="G36" s="57">
        <v>500</v>
      </c>
      <c r="H36" s="58">
        <v>250</v>
      </c>
      <c r="I36" s="58">
        <v>550</v>
      </c>
      <c r="J36" s="59">
        <v>200</v>
      </c>
      <c r="K36" s="57">
        <v>450</v>
      </c>
      <c r="L36" s="60"/>
      <c r="M36" s="60"/>
      <c r="N36" s="61"/>
      <c r="O36" s="42">
        <f>IFERROR(K36/G36,"100"%)</f>
        <v>0.9</v>
      </c>
      <c r="P36" s="62"/>
      <c r="Q36" s="62"/>
      <c r="R36" s="63"/>
      <c r="S36" s="43">
        <f>IFERROR(K36/F36,"100%")</f>
        <v>0.3</v>
      </c>
      <c r="T36" s="62"/>
      <c r="U36" s="62"/>
      <c r="V36" s="63"/>
      <c r="W36" s="26"/>
    </row>
    <row r="37" spans="5:23" ht="15" hidden="1" thickBot="1">
      <c r="E37" s="27"/>
      <c r="F37" s="64"/>
      <c r="G37" s="65"/>
      <c r="H37" s="66"/>
      <c r="I37" s="66"/>
      <c r="J37" s="67"/>
      <c r="K37" s="65"/>
      <c r="L37" s="68"/>
      <c r="M37" s="68"/>
      <c r="N37" s="69"/>
      <c r="O37" s="70"/>
      <c r="P37" s="71"/>
      <c r="Q37" s="71"/>
      <c r="R37" s="72"/>
      <c r="S37" s="73"/>
      <c r="T37" s="71"/>
      <c r="U37" s="71"/>
      <c r="V37" s="72"/>
      <c r="W37" s="28"/>
    </row>
    <row r="38" spans="5:23" hidden="1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56" priority="164">
      <formula>LEN(TRIM(G34))=0</formula>
    </cfRule>
  </conditionalFormatting>
  <conditionalFormatting sqref="H14:K25">
    <cfRule type="containsBlanks" dxfId="55" priority="45">
      <formula>LEN(TRIM(H14))=0</formula>
    </cfRule>
  </conditionalFormatting>
  <conditionalFormatting sqref="K34:N37">
    <cfRule type="containsBlanks" dxfId="54" priority="111">
      <formula>LEN(TRIM(K34))=0</formula>
    </cfRule>
  </conditionalFormatting>
  <conditionalFormatting sqref="L13:O13">
    <cfRule type="cellIs" dxfId="53" priority="1" operator="equal">
      <formula>"NO DISPONIBLE"</formula>
    </cfRule>
  </conditionalFormatting>
  <conditionalFormatting sqref="L14:O25">
    <cfRule type="containsBlanks" dxfId="52" priority="46">
      <formula>LEN(TRIM(L14))=0</formula>
    </cfRule>
  </conditionalFormatting>
  <conditionalFormatting sqref="O35:O36">
    <cfRule type="cellIs" dxfId="51" priority="150" stopIfTrue="1" operator="between">
      <formula>0.5</formula>
      <formula>0.7</formula>
    </cfRule>
    <cfRule type="cellIs" dxfId="50" priority="151" stopIfTrue="1" operator="between">
      <formula>0.7</formula>
      <formula>1.2</formula>
    </cfRule>
    <cfRule type="cellIs" dxfId="49" priority="149" stopIfTrue="1" operator="lessThan">
      <formula>0.5</formula>
    </cfRule>
    <cfRule type="cellIs" dxfId="48" priority="148" stopIfTrue="1" operator="equal">
      <formula>"100%"</formula>
    </cfRule>
    <cfRule type="containsBlanks" dxfId="47" priority="153" stopIfTrue="1">
      <formula>LEN(TRIM(O35))=0</formula>
    </cfRule>
    <cfRule type="cellIs" dxfId="46" priority="152" stopIfTrue="1" operator="greaterThanOrEqual">
      <formula>1.2</formula>
    </cfRule>
  </conditionalFormatting>
  <conditionalFormatting sqref="O34:V34">
    <cfRule type="cellIs" dxfId="45" priority="99" stopIfTrue="1" operator="lessThan">
      <formula>0.5</formula>
    </cfRule>
    <cfRule type="cellIs" dxfId="44" priority="100" stopIfTrue="1" operator="between">
      <formula>0.5</formula>
      <formula>0.7</formula>
    </cfRule>
    <cfRule type="containsBlanks" dxfId="43" priority="103" stopIfTrue="1">
      <formula>LEN(TRIM(O34))=0</formula>
    </cfRule>
    <cfRule type="cellIs" dxfId="42" priority="102" stopIfTrue="1" operator="greaterThanOrEqual">
      <formula>1.2</formula>
    </cfRule>
    <cfRule type="cellIs" dxfId="41" priority="101" stopIfTrue="1" operator="between">
      <formula>0.7</formula>
      <formula>1.2</formula>
    </cfRule>
    <cfRule type="cellIs" dxfId="40" priority="98" stopIfTrue="1" operator="equal">
      <formula>"100%"</formula>
    </cfRule>
  </conditionalFormatting>
  <conditionalFormatting sqref="P14:P24">
    <cfRule type="containsBlanks" dxfId="39" priority="126" stopIfTrue="1">
      <formula>LEN(TRIM(P14))=0</formula>
    </cfRule>
    <cfRule type="cellIs" dxfId="38" priority="125" stopIfTrue="1" operator="greaterThanOrEqual">
      <formula>1.2</formula>
    </cfRule>
    <cfRule type="cellIs" dxfId="37" priority="124" stopIfTrue="1" operator="between">
      <formula>0.7</formula>
      <formula>1.2</formula>
    </cfRule>
    <cfRule type="cellIs" dxfId="36" priority="123" stopIfTrue="1" operator="between">
      <formula>0.5</formula>
      <formula>0.7</formula>
    </cfRule>
    <cfRule type="cellIs" dxfId="35" priority="122" stopIfTrue="1" operator="lessThan">
      <formula>0.5</formula>
    </cfRule>
    <cfRule type="cellIs" dxfId="34" priority="121" stopIfTrue="1" operator="equal">
      <formula>"100%"</formula>
    </cfRule>
  </conditionalFormatting>
  <conditionalFormatting sqref="P35:R36 T35:V36 O37:V37">
    <cfRule type="containsBlanks" dxfId="33" priority="141">
      <formula>LEN(TRIM(O35))=0</formula>
    </cfRule>
  </conditionalFormatting>
  <conditionalFormatting sqref="P13:S13">
    <cfRule type="cellIs" dxfId="32" priority="2" stopIfTrue="1" operator="equal">
      <formula>"NO DISPONIBLE"</formula>
    </cfRule>
    <cfRule type="cellIs" dxfId="31" priority="3" operator="greaterThan">
      <formula>0.15</formula>
    </cfRule>
    <cfRule type="cellIs" dxfId="30" priority="4" operator="between">
      <formula>0</formula>
      <formula>0.15</formula>
    </cfRule>
    <cfRule type="cellIs" dxfId="29" priority="9" operator="lessThanOrEqual">
      <formula>0</formula>
    </cfRule>
  </conditionalFormatting>
  <conditionalFormatting sqref="P25:V25">
    <cfRule type="cellIs" dxfId="28" priority="24" stopIfTrue="1" operator="equal">
      <formula>"100%"</formula>
    </cfRule>
    <cfRule type="cellIs" dxfId="27" priority="25" stopIfTrue="1" operator="lessThan">
      <formula>0.5</formula>
    </cfRule>
    <cfRule type="cellIs" dxfId="26" priority="26" stopIfTrue="1" operator="between">
      <formula>0.5</formula>
      <formula>0.7</formula>
    </cfRule>
    <cfRule type="containsBlanks" dxfId="25" priority="29" stopIfTrue="1">
      <formula>LEN(TRIM(P25))=0</formula>
    </cfRule>
    <cfRule type="cellIs" dxfId="24" priority="28" stopIfTrue="1" operator="greaterThanOrEqual">
      <formula>1.2</formula>
    </cfRule>
    <cfRule type="cellIs" dxfId="23" priority="27" stopIfTrue="1" operator="between">
      <formula>0.7</formula>
      <formula>1.2</formula>
    </cfRule>
  </conditionalFormatting>
  <conditionalFormatting sqref="Q14:T24">
    <cfRule type="cellIs" dxfId="22" priority="186" operator="between">
      <formula>100%</formula>
      <formula>110%</formula>
    </cfRule>
    <cfRule type="cellIs" dxfId="21" priority="187" operator="greaterThanOrEqual">
      <formula>110%</formula>
    </cfRule>
    <cfRule type="cellIs" dxfId="20" priority="184" operator="equal">
      <formula>"NO APLICA"</formula>
    </cfRule>
    <cfRule type="cellIs" dxfId="19" priority="185" operator="lessThanOrEqual">
      <formula>100%</formula>
    </cfRule>
  </conditionalFormatting>
  <conditionalFormatting sqref="S35:S36">
    <cfRule type="cellIs" dxfId="18" priority="142" stopIfTrue="1" operator="equal">
      <formula>"100%"</formula>
    </cfRule>
    <cfRule type="cellIs" dxfId="17" priority="145" stopIfTrue="1" operator="between">
      <formula>0.7</formula>
      <formula>1.2</formula>
    </cfRule>
    <cfRule type="cellIs" dxfId="16" priority="144" stopIfTrue="1" operator="between">
      <formula>0.5</formula>
      <formula>0.7</formula>
    </cfRule>
    <cfRule type="cellIs" dxfId="15" priority="143" stopIfTrue="1" operator="lessThan">
      <formula>0.5</formula>
    </cfRule>
    <cfRule type="containsBlanks" dxfId="14" priority="147" stopIfTrue="1">
      <formula>LEN(TRIM(S35))=0</formula>
    </cfRule>
    <cfRule type="cellIs" dxfId="13" priority="146" stopIfTrue="1" operator="greaterThanOrEqual">
      <formula>1.2</formula>
    </cfRule>
  </conditionalFormatting>
  <conditionalFormatting sqref="S34:V34">
    <cfRule type="containsBlanks" dxfId="12" priority="97">
      <formula>LEN(TRIM(S34))=0</formula>
    </cfRule>
  </conditionalFormatting>
  <conditionalFormatting sqref="T13:V13">
    <cfRule type="cellIs" dxfId="11" priority="6" operator="lessThanOrEqual">
      <formula>0</formula>
    </cfRule>
    <cfRule type="cellIs" dxfId="10" priority="5" operator="equal">
      <formula>"NO DISPONIBLE"</formula>
    </cfRule>
    <cfRule type="cellIs" dxfId="9" priority="8" operator="greaterThanOrEqual">
      <formula>0.15</formula>
    </cfRule>
    <cfRule type="cellIs" dxfId="8" priority="7" operator="between">
      <formula>0</formula>
      <formula>0.15</formula>
    </cfRule>
  </conditionalFormatting>
  <conditionalFormatting sqref="T25:V25">
    <cfRule type="containsBlanks" dxfId="7" priority="23">
      <formula>LEN(TRIM(T25))=0</formula>
    </cfRule>
  </conditionalFormatting>
  <conditionalFormatting sqref="P21:P24 U14:V24">
    <cfRule type="containsBlanks" dxfId="6" priority="37">
      <formula>LEN(TRIM(P14))=0</formula>
    </cfRule>
  </conditionalFormatting>
  <conditionalFormatting sqref="U14:V24">
    <cfRule type="containsBlanks" dxfId="5" priority="43" stopIfTrue="1">
      <formula>LEN(TRIM(U14))=0</formula>
    </cfRule>
    <cfRule type="cellIs" dxfId="4" priority="38" stopIfTrue="1" operator="equal">
      <formula>"100%"</formula>
    </cfRule>
    <cfRule type="cellIs" dxfId="3" priority="40" stopIfTrue="1" operator="between">
      <formula>0.5</formula>
      <formula>0.7</formula>
    </cfRule>
    <cfRule type="cellIs" dxfId="2" priority="41" stopIfTrue="1" operator="between">
      <formula>0.7</formula>
      <formula>1.2</formula>
    </cfRule>
    <cfRule type="cellIs" dxfId="1" priority="42" stopIfTrue="1" operator="greaterThanOrEqual">
      <formula>1.2</formula>
    </cfRule>
    <cfRule type="cellIs" dxfId="0" priority="39" stopIfTrue="1" operator="lessThan">
      <formula>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defaultColWidth="11.42578125" defaultRowHeight="14.45"/>
  <cols>
    <col min="1" max="1" width="20.28515625" customWidth="1"/>
    <col min="2" max="2" width="34.7109375" customWidth="1"/>
  </cols>
  <sheetData>
    <row r="1" spans="1:2">
      <c r="A1" s="74" t="s">
        <v>90</v>
      </c>
    </row>
    <row r="3" spans="1:2" ht="120" customHeight="1">
      <c r="A3" s="169" t="s">
        <v>91</v>
      </c>
      <c r="B3" s="169"/>
    </row>
    <row r="5" spans="1:2" ht="43.15">
      <c r="A5" s="75"/>
      <c r="B5" s="76" t="s">
        <v>92</v>
      </c>
    </row>
    <row r="6" spans="1:2" ht="57.6">
      <c r="A6" s="77"/>
      <c r="B6" s="76" t="s">
        <v>93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Alejandra Olivas</cp:lastModifiedBy>
  <cp:revision/>
  <dcterms:created xsi:type="dcterms:W3CDTF">2021-03-11T02:28:07Z</dcterms:created>
  <dcterms:modified xsi:type="dcterms:W3CDTF">2025-01-17T20:55:40Z</dcterms:modified>
  <cp:category/>
  <cp:contentStatus/>
</cp:coreProperties>
</file>