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C:\Users\neoro.LAPTOP-UD3IPH5N\Documents\"/>
    </mc:Choice>
  </mc:AlternateContent>
  <xr:revisionPtr revIDLastSave="1" documentId="13_ncr:1_{60565BC6-7DB1-4AD8-B7F0-A60D3D6469E1}" xr6:coauthVersionLast="47" xr6:coauthVersionMax="47" xr10:uidLastSave="{07DA3319-9446-46F8-AFF7-CBEBA74E6546}"/>
  <bookViews>
    <workbookView xWindow="-108" yWindow="-108" windowWidth="23256" windowHeight="12456" xr2:uid="{00000000-000D-0000-FFFF-FFFF00000000}"/>
  </bookViews>
  <sheets>
    <sheet name="SEGUIMIENTO 4Tr24" sheetId="3" r:id="rId1"/>
    <sheet name="Instrucciones" sheetId="4" r:id="rId2"/>
  </sheets>
  <definedNames>
    <definedName name="ADFASDF">#REF!</definedName>
    <definedName name="_xlnm.Print_Area" localSheetId="0">'SEGUIMIENTO 4Tr24'!$B$1:$W$67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3" l="1"/>
  <c r="U23" i="3"/>
  <c r="V33" i="3"/>
  <c r="V32" i="3"/>
  <c r="V31" i="3"/>
  <c r="V30" i="3"/>
  <c r="V29" i="3"/>
  <c r="S32" i="3"/>
  <c r="S31" i="3"/>
  <c r="S30" i="3"/>
  <c r="S29" i="3"/>
  <c r="U49" i="3" l="1"/>
  <c r="T49" i="3"/>
  <c r="V49" i="3"/>
  <c r="P49" i="3"/>
  <c r="S49" i="3"/>
  <c r="R49" i="3"/>
  <c r="Q49" i="3"/>
  <c r="V48" i="3"/>
  <c r="V47" i="3"/>
  <c r="V46" i="3"/>
  <c r="S48" i="3"/>
  <c r="S47" i="3"/>
  <c r="S46" i="3"/>
  <c r="V28" i="3" l="1"/>
  <c r="V27" i="3"/>
  <c r="V26" i="3"/>
  <c r="V25" i="3"/>
  <c r="S28" i="3"/>
  <c r="S27" i="3"/>
  <c r="S26" i="3"/>
  <c r="S25" i="3"/>
  <c r="V53" i="3" l="1"/>
  <c r="V52" i="3"/>
  <c r="V51" i="3"/>
  <c r="S53" i="3"/>
  <c r="S52" i="3"/>
  <c r="S51" i="3"/>
  <c r="V50" i="3"/>
  <c r="S50" i="3"/>
  <c r="S45" i="3" l="1"/>
  <c r="S44" i="3" l="1"/>
  <c r="S43" i="3"/>
  <c r="V45" i="3"/>
  <c r="V44" i="3"/>
  <c r="V43" i="3"/>
  <c r="V21" i="3" l="1"/>
  <c r="V20" i="3"/>
  <c r="V19" i="3"/>
  <c r="S21" i="3"/>
  <c r="S20" i="3"/>
  <c r="S19" i="3"/>
  <c r="V41" i="3" l="1"/>
  <c r="V35" i="3"/>
  <c r="V39" i="3"/>
  <c r="V38" i="3"/>
  <c r="V37" i="3"/>
  <c r="V36" i="3"/>
  <c r="V34" i="3"/>
  <c r="S39" i="3"/>
  <c r="S38" i="3"/>
  <c r="S37" i="3"/>
  <c r="S36" i="3"/>
  <c r="S35" i="3"/>
  <c r="S34" i="3"/>
  <c r="S33" i="3" l="1"/>
  <c r="S42" i="3"/>
  <c r="S41" i="3"/>
  <c r="S40" i="3"/>
  <c r="V42" i="3"/>
  <c r="V40" i="3"/>
  <c r="V24" i="3"/>
  <c r="S24" i="3" l="1"/>
  <c r="S23" i="3"/>
  <c r="S22" i="3"/>
  <c r="V23" i="3"/>
  <c r="V22" i="3"/>
  <c r="V18" i="3"/>
  <c r="V16" i="3" l="1"/>
  <c r="V15" i="3"/>
  <c r="V17" i="3"/>
  <c r="S18" i="3"/>
  <c r="S17" i="3"/>
  <c r="S16" i="3"/>
  <c r="S15" i="3"/>
  <c r="R13" i="3"/>
  <c r="Q13" i="3"/>
  <c r="S54" i="3" l="1"/>
  <c r="U35" i="3"/>
  <c r="U39" i="3"/>
  <c r="U38" i="3"/>
  <c r="U37" i="3"/>
  <c r="U36" i="3"/>
  <c r="U34" i="3"/>
  <c r="U33" i="3"/>
  <c r="R39" i="3"/>
  <c r="R38" i="3"/>
  <c r="R37" i="3"/>
  <c r="R36" i="3"/>
  <c r="R35" i="3"/>
  <c r="R34" i="3"/>
  <c r="R33" i="3"/>
  <c r="U31" i="3" l="1"/>
  <c r="U32" i="3" l="1"/>
  <c r="U30" i="3"/>
  <c r="R32" i="3"/>
  <c r="R31" i="3"/>
  <c r="R30" i="3"/>
  <c r="U29" i="3"/>
  <c r="R29" i="3"/>
  <c r="U15" i="3" l="1"/>
  <c r="U16" i="3"/>
  <c r="R16" i="3"/>
  <c r="U53" i="3"/>
  <c r="U52" i="3"/>
  <c r="U51" i="3"/>
  <c r="U50" i="3"/>
  <c r="R53" i="3"/>
  <c r="R52" i="3"/>
  <c r="R51" i="3"/>
  <c r="R50" i="3"/>
  <c r="U21" i="3" l="1"/>
  <c r="U20" i="3"/>
  <c r="U19" i="3"/>
  <c r="R21" i="3"/>
  <c r="R20" i="3"/>
  <c r="R19" i="3"/>
  <c r="U28" i="3" l="1"/>
  <c r="U27" i="3"/>
  <c r="U26" i="3"/>
  <c r="U25" i="3"/>
  <c r="R28" i="3"/>
  <c r="R27" i="3"/>
  <c r="R26" i="3"/>
  <c r="R25" i="3"/>
  <c r="U48" i="3" l="1"/>
  <c r="U47" i="3"/>
  <c r="U46" i="3"/>
  <c r="R48" i="3"/>
  <c r="R47" i="3"/>
  <c r="R46" i="3"/>
  <c r="U45" i="3" l="1"/>
  <c r="U44" i="3"/>
  <c r="U43" i="3"/>
  <c r="R45" i="3"/>
  <c r="R44" i="3"/>
  <c r="R43" i="3"/>
  <c r="U24" i="3" l="1"/>
  <c r="U22" i="3"/>
  <c r="R24" i="3"/>
  <c r="R23" i="3"/>
  <c r="R22" i="3"/>
  <c r="U42" i="3" l="1"/>
  <c r="U41" i="3"/>
  <c r="U40" i="3"/>
  <c r="R42" i="3"/>
  <c r="R41" i="3"/>
  <c r="R40" i="3"/>
  <c r="U18" i="3" l="1"/>
  <c r="U17" i="3"/>
  <c r="R18" i="3"/>
  <c r="R17" i="3"/>
  <c r="R54" i="3" s="1"/>
  <c r="T13" i="3" l="1"/>
  <c r="T53" i="3"/>
  <c r="T52" i="3"/>
  <c r="T51" i="3"/>
  <c r="T50" i="3"/>
  <c r="T48" i="3"/>
  <c r="T47" i="3"/>
  <c r="T46" i="3"/>
  <c r="T45" i="3"/>
  <c r="T44" i="3"/>
  <c r="T43" i="3"/>
  <c r="T42" i="3"/>
  <c r="T41" i="3"/>
  <c r="T40" i="3"/>
  <c r="T39" i="3"/>
  <c r="T38" i="3"/>
  <c r="T37" i="3"/>
  <c r="T36" i="3"/>
  <c r="T34" i="3"/>
  <c r="T33" i="3"/>
  <c r="T32" i="3"/>
  <c r="T31" i="3"/>
  <c r="T30" i="3"/>
  <c r="T29" i="3"/>
  <c r="T24" i="3"/>
  <c r="T23" i="3"/>
  <c r="T22" i="3"/>
  <c r="T21" i="3"/>
  <c r="T20" i="3"/>
  <c r="T19" i="3"/>
  <c r="T16" i="3"/>
  <c r="T15" i="3"/>
  <c r="Q53" i="3" l="1"/>
  <c r="Q52" i="3"/>
  <c r="Q51" i="3"/>
  <c r="Q50"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6" i="3"/>
  <c r="Q15" i="3"/>
  <c r="T35" i="3"/>
  <c r="T28" i="3" l="1"/>
  <c r="T27" i="3"/>
  <c r="T26" i="3"/>
  <c r="T25" i="3"/>
  <c r="T18" i="3"/>
  <c r="T17" i="3"/>
  <c r="Q18" i="3" l="1"/>
  <c r="Q17" i="3"/>
  <c r="Q54" i="3" s="1"/>
  <c r="S13" i="3"/>
  <c r="V13" i="3"/>
  <c r="U13" i="3"/>
  <c r="P29" i="3" l="1"/>
  <c r="P31" i="3"/>
  <c r="V14" i="3" l="1"/>
  <c r="U14" i="3"/>
  <c r="T14" i="3"/>
  <c r="S14" i="3"/>
  <c r="R14" i="3"/>
  <c r="Q14" i="3"/>
  <c r="P17" i="3" l="1"/>
  <c r="P18" i="3"/>
  <c r="F82" i="3" l="1"/>
  <c r="S82" i="3" s="1"/>
  <c r="O82" i="3"/>
  <c r="P52" i="3"/>
  <c r="P53" i="3"/>
  <c r="P50" i="3"/>
  <c r="P51" i="3"/>
  <c r="F81" i="3" l="1"/>
  <c r="F80" i="3"/>
  <c r="F79" i="3"/>
  <c r="F78" i="3"/>
  <c r="F77" i="3"/>
  <c r="F76" i="3"/>
  <c r="F75" i="3"/>
  <c r="F74" i="3"/>
  <c r="F73" i="3"/>
  <c r="P16" i="3" l="1"/>
  <c r="P15" i="3"/>
  <c r="P30" i="3" l="1"/>
  <c r="P32" i="3"/>
  <c r="P33" i="3"/>
  <c r="P34" i="3"/>
  <c r="P14" i="3"/>
  <c r="P19" i="3"/>
  <c r="P20" i="3"/>
  <c r="P21" i="3"/>
  <c r="O74" i="3" l="1"/>
  <c r="O75" i="3"/>
  <c r="O76" i="3"/>
  <c r="O77" i="3"/>
  <c r="O78" i="3"/>
  <c r="O79" i="3"/>
  <c r="O80" i="3"/>
  <c r="O81" i="3"/>
  <c r="S74" i="3"/>
  <c r="S75" i="3"/>
  <c r="S76" i="3"/>
  <c r="S77" i="3"/>
  <c r="S78" i="3"/>
  <c r="S79" i="3"/>
  <c r="S80" i="3"/>
  <c r="S81" i="3"/>
  <c r="S73" i="3"/>
  <c r="P48" i="3" l="1"/>
  <c r="P47" i="3"/>
  <c r="P46" i="3"/>
  <c r="P45" i="3"/>
  <c r="P44" i="3"/>
  <c r="P43" i="3"/>
  <c r="P42" i="3"/>
  <c r="P41" i="3"/>
  <c r="P40" i="3"/>
  <c r="P39" i="3"/>
  <c r="P38" i="3"/>
  <c r="P37" i="3"/>
  <c r="P36" i="3"/>
  <c r="P35" i="3"/>
  <c r="P28" i="3"/>
  <c r="P27" i="3"/>
  <c r="P26" i="3"/>
  <c r="P25" i="3"/>
  <c r="P24" i="3"/>
  <c r="P23" i="3"/>
  <c r="P22" i="3"/>
  <c r="P54" i="3" l="1"/>
  <c r="U72" i="3"/>
  <c r="T72" i="3"/>
  <c r="S72" i="3"/>
  <c r="R72" i="3"/>
  <c r="Q72" i="3"/>
  <c r="P72" i="3"/>
  <c r="O72" i="3"/>
  <c r="V72" i="3" s="1"/>
  <c r="P13" i="3" l="1"/>
  <c r="O73" i="3" l="1"/>
</calcChain>
</file>

<file path=xl/sharedStrings.xml><?xml version="1.0" encoding="utf-8"?>
<sst xmlns="http://schemas.openxmlformats.org/spreadsheetml/2006/main" count="314" uniqueCount="225">
  <si>
    <t>SEGUIMIENTO DE AVANCE EN CUMPLIMIENTO DE METAS Y OBJETIVOS 2024</t>
  </si>
  <si>
    <t>EJE 1: BUEN GOBIERNO</t>
  </si>
  <si>
    <t>M-PP 1.3  PROGRAMA DE FORTALECIMIENTO DE LAS FINANZAS PÚBLICAS.</t>
  </si>
  <si>
    <t>TESORERÍA MUNICIPAL</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</si>
  <si>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</si>
  <si>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</si>
  <si>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</si>
  <si>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</si>
  <si>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</si>
  <si>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</si>
  <si>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</si>
  <si>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TRIMESTRAL ACUMULADO 2024</t>
  </si>
  <si>
    <t>JUSTIFICACIÓN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</si>
  <si>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</si>
  <si>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</si>
  <si>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</si>
  <si>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</si>
  <si>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</si>
  <si>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</si>
  <si>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</si>
  <si>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</si>
  <si>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</si>
  <si>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1.3.1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</si>
  <si>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1"/>
        <color theme="1"/>
        <rFont val="Arial"/>
        <family val="2"/>
      </rPr>
      <t>IAG:</t>
    </r>
    <r>
      <rPr>
        <sz val="11"/>
        <color theme="1"/>
        <rFont val="Arial"/>
        <family val="2"/>
      </rPr>
      <t xml:space="preserve"> Índice de Avance General en la implantación y operación del modelo PbR-SED</t>
    </r>
  </si>
  <si>
    <t>Anual</t>
  </si>
  <si>
    <r>
      <rPr>
        <b/>
        <sz val="11"/>
        <color theme="1"/>
        <rFont val="Arial"/>
        <family val="2"/>
      </rPr>
      <t>Unidad de medida del Indicador:</t>
    </r>
    <r>
      <rPr>
        <sz val="11"/>
        <color theme="1"/>
        <rFont val="Arial"/>
        <family val="2"/>
      </rPr>
      <t xml:space="preserve">
Porcentaje 
</t>
    </r>
  </si>
  <si>
    <t xml:space="preserve">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</si>
  <si>
    <t>EJEMPLO</t>
  </si>
  <si>
    <t>Propósito
(Tesorería)</t>
  </si>
  <si>
    <r>
      <t xml:space="preserve">1.3.1.1  </t>
    </r>
    <r>
      <rPr>
        <sz val="11"/>
        <color theme="0"/>
        <rFont val="Arial"/>
        <family val="2"/>
      </rPr>
      <t xml:space="preserve">Las dependencias y entidades mejoran la Hacienda Publica Municipal del Municipio de Benito Juárez, realizando la administración  con eficacia y eficiencia cumpliendo con los procesos normativos aplicables. </t>
    </r>
  </si>
  <si>
    <r>
      <t xml:space="preserve">TVFI: </t>
    </r>
    <r>
      <rPr>
        <sz val="11"/>
        <color theme="0"/>
        <rFont val="Arial"/>
        <family val="2"/>
      </rPr>
      <t xml:space="preserve">Tasa de Variación del Fortalecimiento de los Ingresos. </t>
    </r>
  </si>
  <si>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</si>
  <si>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r>
      <t>Justificación Trimestral</t>
    </r>
    <r>
      <rPr>
        <sz val="11"/>
        <color theme="0"/>
        <rFont val="Arial"/>
        <family val="2"/>
      </rPr>
      <t xml:space="preserve">: </t>
    </r>
    <r>
      <rPr>
        <sz val="11"/>
        <color rgb="FFFF0000"/>
        <rFont val="Arial"/>
        <family val="2"/>
      </rPr>
      <t xml:space="preserve"> </t>
    </r>
    <r>
      <rPr>
        <sz val="11"/>
        <color theme="0"/>
        <rFont val="Arial"/>
        <family val="2"/>
      </rPr>
      <t xml:space="preserve"> La Tesorería Municipal, cumple con la Ley de Ingresos del Municipio de Benito Juárez, asimismo con la meta anual de su meta proyectada de $6,468 mdp, tuvo un alcance preliminar de $7,205 mdp lo que representa un resultado del 111.40% de la meta programada por una adecuada recaudación en las contribuciones tributarias.
Nota: pendiente de cotejar con la parte contable el cierre definitivo, la variación se contempla sea menos de 1 dígito.</t>
    </r>
  </si>
  <si>
    <t>Componente
(Tesorería)</t>
  </si>
  <si>
    <r>
      <t xml:space="preserve">
1.3.1.1.1 </t>
    </r>
    <r>
      <rPr>
        <sz val="11"/>
        <color theme="1"/>
        <rFont val="Arial"/>
        <family val="2"/>
      </rPr>
      <t>Administración de la Hacienda Pública Municipal  Equilibrada.</t>
    </r>
  </si>
  <si>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</si>
  <si>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</si>
  <si>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</si>
  <si>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t xml:space="preserve">Justificación Trimestral: </t>
    </r>
    <r>
      <rPr>
        <sz val="11"/>
        <rFont val="Arial"/>
        <family val="2"/>
      </rPr>
      <t xml:space="preserve">Se informa que la cuenta pública se encuentra en proceso de cierre del ejercicio 2024, toda vez que la Dirección Financiera en coordinación con la Dirección de Contabilidad, entregará el Informe de Avance de la Gestión Financiera del cuarto trimestre de 2024 a la Auditoría Superior del Estado el 16 de enero de 2025, en apego al Artículo 51 de la Ley General de Contabilidad Gubernamental.
</t>
    </r>
  </si>
  <si>
    <t>Actividad</t>
  </si>
  <si>
    <r>
      <t xml:space="preserve">1.3.1.1.1.1 </t>
    </r>
    <r>
      <rPr>
        <sz val="11"/>
        <color theme="1"/>
        <rFont val="Arial"/>
        <family val="2"/>
      </rPr>
      <t>Coordinación integral de las reuniones con áreas recaudatorias y de gestión de ingresos municipales.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</si>
  <si>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</si>
  <si>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</si>
  <si>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</si>
  <si>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1.3.1.1.1.2 </t>
    </r>
    <r>
      <rPr>
        <sz val="11"/>
        <color theme="1"/>
        <rFont val="Arial"/>
        <family val="2"/>
      </rPr>
      <t>Coordinación Integral de las  reuniones de control del ejercicio del gasto.</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</si>
  <si>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</si>
  <si>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</si>
  <si>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r>
      <t xml:space="preserve">Justificación Trimestral: </t>
    </r>
    <r>
      <rPr>
        <sz val="11"/>
        <color theme="1"/>
        <rFont val="Arial"/>
        <family val="2"/>
      </rPr>
      <t>La Tesorería Municipal logra el 100% de su meta trimestral al mantener reuniones con sus áreas ejecutorias para un eficaz manejo del gasto público.</t>
    </r>
  </si>
  <si>
    <t>Componente
(Catastro)</t>
  </si>
  <si>
    <r>
      <t xml:space="preserve">
1.3.1.1.2 </t>
    </r>
    <r>
      <rPr>
        <sz val="11"/>
        <color theme="1"/>
        <rFont val="Arial"/>
        <family val="2"/>
      </rPr>
      <t>Valor catastral  de los bienes inmuebles del municipio actualizados.</t>
    </r>
  </si>
  <si>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</si>
  <si>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</si>
  <si>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t xml:space="preserve">Justificación Trimestral: </t>
    </r>
    <r>
      <rPr>
        <sz val="11"/>
        <color theme="1"/>
        <rFont val="Arial"/>
        <family val="2"/>
      </rPr>
      <t>Se alcanzó un 99.93% de la meta programada en los servicios catastrales solicitados por los contribuyentes lo que permite actualizar los valores catastrales programados.</t>
    </r>
  </si>
  <si>
    <r>
      <t>1.3.1.1.2.1</t>
    </r>
    <r>
      <rPr>
        <sz val="11"/>
        <color theme="1"/>
        <rFont val="Arial"/>
        <family val="2"/>
      </rPr>
      <t xml:space="preserve"> Actualización del padrón de contribuyentes y el estatus de cada uno de los predios.</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</si>
  <si>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</si>
  <si>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</si>
  <si>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t xml:space="preserve">Justificación Trimestral: </t>
    </r>
    <r>
      <rPr>
        <sz val="11"/>
        <color theme="1"/>
        <rFont val="Arial"/>
        <family val="2"/>
      </rPr>
      <t>Se alcanzó un 99.90% de la meta programada en los servicios catastrales solicitados por los contribuyentes, toda vez que con la incorporación de dos camionetas nuevas en las brigadas de trabajo,  permitió un incremento en las brigadas de revisión y verificación.</t>
    </r>
  </si>
  <si>
    <r>
      <t xml:space="preserve">1.3.1.1.2.2 </t>
    </r>
    <r>
      <rPr>
        <sz val="11"/>
        <color theme="1"/>
        <rFont val="Arial"/>
        <family val="2"/>
      </rPr>
      <t>Mejoramiento de los servicios que Catastro ofrece a la ciudadanía al atenderlos en los tiempos establecidos.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</si>
  <si>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</si>
  <si>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</si>
  <si>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r>
      <t xml:space="preserve">Justificación Trimestral: </t>
    </r>
    <r>
      <rPr>
        <sz val="11"/>
        <color theme="1"/>
        <rFont val="Arial"/>
        <family val="2"/>
      </rPr>
      <t xml:space="preserve"> Se alcanzó el  99.67% de la meta programada en los servicios catastrales solicitados por los contribuyentes. 
Es de mencionar que esta Dirección ofrece sus trámites y servicios de acuerdo a la demanda por parte de los contribuyente.</t>
    </r>
  </si>
  <si>
    <t>Componente
(Comercio y Servicios en la Vía Pública)</t>
  </si>
  <si>
    <r>
      <t xml:space="preserve">1.3.1.1.1.3 </t>
    </r>
    <r>
      <rPr>
        <sz val="11"/>
        <color theme="1"/>
        <rFont val="Arial"/>
        <family val="2"/>
      </rPr>
      <t>Operativos a comercios en vía pública en zonas conflictivas realizados.</t>
    </r>
  </si>
  <si>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</si>
  <si>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</si>
  <si>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Justificación Trimestral:  </t>
    </r>
    <r>
      <rPr>
        <sz val="11"/>
        <color theme="1"/>
        <rFont val="Arial"/>
        <family val="2"/>
      </rPr>
      <t>Se logra el objetivo trimestral  en un 100%  al realizarse operativos en los 8 sectores de la ciudad  verificando que se cumpla con el reglamento de comercio en vía pública, asimismo retirando nuevos comecios informarles invitándolos a regularizar sus permisos.</t>
    </r>
  </si>
  <si>
    <r>
      <t xml:space="preserve">1.3.1.1.3.1 </t>
    </r>
    <r>
      <rPr>
        <sz val="11"/>
        <color theme="1"/>
        <rFont val="Arial"/>
        <family val="2"/>
      </rPr>
      <t>Verificación de los comercios informales en las zonas conflictivas.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</si>
  <si>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</si>
  <si>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</si>
  <si>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t xml:space="preserve">Justificación Trimestral: </t>
    </r>
    <r>
      <rPr>
        <sz val="11"/>
        <color theme="1"/>
        <rFont val="Arial"/>
        <family val="2"/>
      </rPr>
      <t xml:space="preserve">Se logra superar la meta en un 34.67% en verificaciones oportunas, al realizar actas de verificación a  nuevos comerciantes informales en zonas restringidas como poligono sur, zona huayacan, puerto juarez, asimismo  se les hace  entrega de actas invitandolos a acudir a la Dirección de Comercio a regularizarse.  Estos comerciantes se dedicaban a la venta de flores y artículos navideños. </t>
    </r>
  </si>
  <si>
    <r>
      <t>1.3.1.1.3.2</t>
    </r>
    <r>
      <rPr>
        <sz val="11"/>
        <color theme="1"/>
        <rFont val="Arial"/>
        <family val="2"/>
      </rPr>
      <t xml:space="preserve"> Atención a quejas Ciudadanas que reportan el funcionamiento de comercios informales en vía pública.</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</si>
  <si>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</si>
  <si>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</si>
  <si>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r>
      <t xml:space="preserve">Justificación Trimestral: </t>
    </r>
    <r>
      <rPr>
        <sz val="11"/>
        <color theme="1"/>
        <rFont val="Arial"/>
        <family val="2"/>
      </rPr>
      <t xml:space="preserve">Se logró rebasar  la meta en un 91.67%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 El mayor porcentaje de estos comerciantes fue por venta de Pirotecnia y artículos chinos (juguetes). </t>
    </r>
  </si>
  <si>
    <t>Componente
(Contabilidad)</t>
  </si>
  <si>
    <r>
      <t xml:space="preserve">1.3.1.1.4 </t>
    </r>
    <r>
      <rPr>
        <sz val="11"/>
        <color theme="1"/>
        <rFont val="Arial"/>
        <family val="2"/>
      </rPr>
      <t>Cuenta Pública del Municipio de Benito Juárez Compilada e Integrada para envío a la Auditoria Superior del Estado.</t>
    </r>
  </si>
  <si>
    <r>
      <t xml:space="preserve">PEFPCI: </t>
    </r>
    <r>
      <rPr>
        <sz val="11"/>
        <color rgb="FF000000"/>
        <rFont val="Arial"/>
        <family val="2"/>
      </rPr>
      <t>Porcentaje de Estados Financieros y demás información presupuestal y contable Integrada.</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</si>
  <si>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</si>
  <si>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r>
      <t xml:space="preserve">Justificación Trimestral: </t>
    </r>
    <r>
      <rPr>
        <sz val="11"/>
        <color theme="1"/>
        <rFont val="Arial"/>
        <family val="2"/>
      </rPr>
      <t>La Dirección de Contabilidad mantiene el compromiso de trabajar en coordinación con todas las dependencias del Municipio para dar cumplimiento de manera efectiva a la compilación e integración de la cuenta pública y poder realizar el envío a la Auditoría Superior del Estado.</t>
    </r>
  </si>
  <si>
    <r>
      <t xml:space="preserve">1.3.1.1.4.1 </t>
    </r>
    <r>
      <rPr>
        <sz val="11"/>
        <color theme="1"/>
        <rFont val="Arial"/>
        <family val="2"/>
      </rPr>
      <t>Publicación de los Reportes Financieros del Municipio de Benito Juaréz.</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</si>
  <si>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</si>
  <si>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</si>
  <si>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t xml:space="preserve">Justificación Trimestral: </t>
    </r>
    <r>
      <rPr>
        <sz val="11"/>
        <color theme="1"/>
        <rFont val="Arial"/>
        <family val="2"/>
      </rPr>
      <t>La Dirección de Contabilidad logró el 100% de su meta trimestral al cumplir con los tiempos indicados para la publicación de los informes financieros de acuerdo a lo estipulado en la Ley General de Contabilidad Gubernamental.</t>
    </r>
  </si>
  <si>
    <r>
      <t xml:space="preserve">1.3.1.1.4.2 </t>
    </r>
    <r>
      <rPr>
        <sz val="11"/>
        <color theme="1"/>
        <rFont val="Arial"/>
        <family val="2"/>
      </rPr>
      <t>Presentación del Avance de Gestión Financiera de la información para la planeación de la Fiscalización de la Cuenta Pública del Municipio de Benito Juárez.</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</si>
  <si>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</si>
  <si>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</si>
  <si>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t xml:space="preserve">Justificación Trimestral: </t>
    </r>
    <r>
      <rPr>
        <sz val="11"/>
        <color theme="1"/>
        <rFont val="Arial"/>
        <family val="2"/>
      </rPr>
      <t>La Dirección de Contabilidad logró el 100% de su meta trimestral en las actividades internas y en coordinación con las demás dependencias para la emisión oportuna de los Estados Financieros para rendir informes en Avance de Gestion.</t>
    </r>
  </si>
  <si>
    <r>
      <t>1.3.1.1.4.3</t>
    </r>
    <r>
      <rPr>
        <sz val="11"/>
        <color theme="1"/>
        <rFont val="Arial"/>
        <family val="2"/>
      </rPr>
      <t xml:space="preserve"> Integración de la Glosa para la entrega a la Auditoría Superior del Estado.</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</si>
  <si>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</si>
  <si>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</si>
  <si>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r>
      <t>Justificación Trimestral:</t>
    </r>
    <r>
      <rPr>
        <sz val="11"/>
        <color theme="1"/>
        <rFont val="Arial"/>
        <family val="2"/>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Auditoría Superior del Estado de Quintana Roo".</t>
    </r>
  </si>
  <si>
    <t>Componente
(Financiera)</t>
  </si>
  <si>
    <r>
      <t xml:space="preserve">1.3.1.1.5  </t>
    </r>
    <r>
      <rPr>
        <sz val="11"/>
        <color theme="1"/>
        <rFont val="Arial"/>
        <family val="2"/>
      </rPr>
      <t>Recursos financieros controlados.</t>
    </r>
  </si>
  <si>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</si>
  <si>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</si>
  <si>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t xml:space="preserve">Justificación Trimestral: </t>
    </r>
    <r>
      <rPr>
        <sz val="11"/>
        <color theme="1"/>
        <rFont val="Arial"/>
        <family val="2"/>
      </rPr>
      <t>La Dirección Financiera en coordinación con la Dirección de Contabilidad, entregará el Informe de Avance de la Gestión Financiera del cuarto trimestre de 2024 a la Auditoría Superior del Estado el 31 de enero de 2025, en apego al Artículo 51 de la Ley General de Contabilidad Gubernamental.</t>
    </r>
  </si>
  <si>
    <r>
      <t xml:space="preserve">1.3.1.1.5.1 </t>
    </r>
    <r>
      <rPr>
        <sz val="11"/>
        <color theme="1"/>
        <rFont val="Arial"/>
        <family val="2"/>
      </rPr>
      <t xml:space="preserve"> Fortalecimiento de la Hacienda Pública Municipal.</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</si>
  <si>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</si>
  <si>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</si>
  <si>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t xml:space="preserve">Justificación Trimestral: </t>
    </r>
    <r>
      <rPr>
        <sz val="11"/>
        <color theme="1"/>
        <rFont val="Arial"/>
        <family val="2"/>
      </rPr>
      <t>Se cumple con la meta trimestral, al respecto se informa que el pasado 18 de octubre la Calificadora de Valores Moody's de México afirmó la calificación emisor a ‘A.mx’  y cambia la perspectiva a positiva para Municipio de Benito Juárez.</t>
    </r>
  </si>
  <si>
    <r>
      <t xml:space="preserve">1.3.1.1.5.2 </t>
    </r>
    <r>
      <rPr>
        <sz val="11"/>
        <color theme="1"/>
        <rFont val="Arial"/>
        <family val="2"/>
      </rPr>
      <t xml:space="preserve"> Integración responsable de los recursos municipales de los Anteproyectos de Presupuesto de Egresos de sus Programas Presupuestarios Anuales.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</si>
  <si>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</si>
  <si>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</si>
  <si>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r>
      <t xml:space="preserve">Justificación Trimestral: </t>
    </r>
    <r>
      <rPr>
        <sz val="11"/>
        <color theme="1"/>
        <rFont val="Arial"/>
        <family val="2"/>
      </rPr>
      <t xml:space="preserve"> Se cumplió con el 100% de entrega de Anteproyectos de Presupuesto de Egresos de los PPA presentados por las Dependencias y entidades Municipales en el cuarto trimestre de 2024.</t>
    </r>
  </si>
  <si>
    <r>
      <rPr>
        <b/>
        <sz val="11"/>
        <rFont val="Arial"/>
        <family val="2"/>
      </rPr>
      <t>1.3.1.1.5.3</t>
    </r>
    <r>
      <rPr>
        <sz val="11"/>
        <rFont val="Arial"/>
        <family val="2"/>
      </rPr>
      <t xml:space="preserve"> Cumplimiento de pago de Deuda Pública.</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</si>
  <si>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</si>
  <si>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</si>
  <si>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Justificación Trimestral: </t>
    </r>
    <r>
      <rPr>
        <sz val="11"/>
        <color theme="1"/>
        <rFont val="Arial"/>
        <family val="2"/>
      </rPr>
      <t xml:space="preserve">La Dirección Financiera logra el 100% de su meta trimestral al mantener un entorno económico estable. </t>
    </r>
  </si>
  <si>
    <t>Componente
(Zofemat)</t>
  </si>
  <si>
    <r>
      <t xml:space="preserve">1.3.1.1.6 </t>
    </r>
    <r>
      <rPr>
        <sz val="11"/>
        <color theme="1"/>
        <rFont val="Arial"/>
        <family val="2"/>
      </rPr>
      <t>Derechos de la Zona Federal Marítimo Terrestre recaudados.</t>
    </r>
  </si>
  <si>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</si>
  <si>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</si>
  <si>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t>Justificación Trimestral:</t>
    </r>
    <r>
      <rPr>
        <b/>
        <sz val="11"/>
        <color rgb="FFCC3300"/>
        <rFont val="Arial"/>
        <family val="2"/>
      </rPr>
      <t xml:space="preserve"> </t>
    </r>
    <r>
      <rPr>
        <sz val="11"/>
        <color theme="1"/>
        <rFont val="Arial"/>
        <family val="2"/>
      </rPr>
      <t>En este trimestre se logró  un avance del 108.76% de  la meta programada, toda vez  que los contribuyentes cumplieron en tiempo y y forma, además, se logro la regularización de contribuyentes que se encontraban en rezago.</t>
    </r>
  </si>
  <si>
    <r>
      <t>1.3.1.1.6.1</t>
    </r>
    <r>
      <rPr>
        <sz val="11"/>
        <color theme="1"/>
        <rFont val="Arial"/>
        <family val="2"/>
      </rPr>
      <t xml:space="preserve"> Programa de Administración  del Fondo de la ZOFEMAT.</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</si>
  <si>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</si>
  <si>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</si>
  <si>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t xml:space="preserve">Justificación Trimestral: </t>
    </r>
    <r>
      <rPr>
        <sz val="11"/>
        <rFont val="Arial"/>
        <family val="2"/>
      </rPr>
      <t>Se informa que la cuenta pública se encuentra en proceso de cierre del ejercicio 2024, toda vez que la Dirección Financiera en coordinación con la Dirección de Contabilidad, entregará el Informe de Avance de la Gestión Financiera del cuarto trimestre de 2024 a la Auditoría Superior del Estado el 16 de enero de 2025, en apego al Artículo 51 de la Ley General de Contabilidad Gubernamental.</t>
    </r>
  </si>
  <si>
    <r>
      <t>1.3.1.1.6.2</t>
    </r>
    <r>
      <rPr>
        <sz val="11"/>
        <color theme="1"/>
        <rFont val="Arial"/>
        <family val="2"/>
      </rPr>
      <t xml:space="preserve"> Programa de Mantenimiento y Conservación de la Certificación de Playas del Municipio de Benito Juárez.</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</si>
  <si>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</si>
  <si>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</si>
  <si>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t xml:space="preserve">Justificación Trimestral: </t>
    </r>
    <r>
      <rPr>
        <sz val="11"/>
        <color theme="1"/>
        <rFont val="Arial"/>
        <family val="2"/>
      </rPr>
      <t xml:space="preserve"> En este trimestre las 7 playas certificadas, se mantienen sus certificaciones y sus galardones, derivado del contínuo trabajo de limpieza y remoción de la macroalga.  </t>
    </r>
  </si>
  <si>
    <r>
      <t xml:space="preserve">1.3.1.1.6.3 </t>
    </r>
    <r>
      <rPr>
        <sz val="11"/>
        <color theme="1"/>
        <rFont val="Arial"/>
        <family val="2"/>
      </rPr>
      <t>Programa de Retiro y Traslasdo de Sargazo de la Arena de las Playas.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</si>
  <si>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</si>
  <si>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</si>
  <si>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t xml:space="preserve">Justificación Trimestral: </t>
    </r>
    <r>
      <rPr>
        <sz val="11"/>
        <color theme="1"/>
        <rFont val="Arial"/>
        <family val="2"/>
      </rPr>
      <t>En este trimestre no se cumplió con la meta programada, en virtud de que la temporada de sargazo para el año 2024 ha sido atípica. De acuerdo a la gran cantidad detectada en el mar y a los antecedentes registrados en el Municipio de Benito Juárez.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continúo realizando en todo momento las actividades de limpieza y remoción de la macroalga, manteniendo las playas limpias y 100% libres de sargazo.</t>
    </r>
  </si>
  <si>
    <r>
      <t xml:space="preserve">1.3.1.1.6.4 </t>
    </r>
    <r>
      <rPr>
        <sz val="11"/>
        <color theme="1"/>
        <rFont val="Arial"/>
        <family val="2"/>
      </rPr>
      <t>Programa de Remoción de Sargazo de Playas.</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</si>
  <si>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</si>
  <si>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</si>
  <si>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t xml:space="preserve">Justificación Trimestral: </t>
    </r>
    <r>
      <rPr>
        <sz val="11"/>
        <color theme="1"/>
        <rFont val="Arial"/>
        <family val="2"/>
      </rPr>
      <t>En este trimestre no se cumplió con la meta programada de remoción de sargazo, en virtud de que la temporada de sargazo para el año 2024 ha sido atípica. De acuerdo a la gran cantidad detectada en el mar y a los antecedentes registrados en el Municipio de Benito Juárez.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Por tanto, este trimestre del 2024 ha resultado atípico, al no haber un arribo masivo como se tenía proyectado.
Sin embargo, esta Dirección realiza en todo momento las actividades de limpieza y remoción de dicha macroalga, cumpliendo con la meta de mantenerlas 100 % libres de sargazo.</t>
    </r>
  </si>
  <si>
    <r>
      <t xml:space="preserve">1.3.1.1.6.5 </t>
    </r>
    <r>
      <rPr>
        <sz val="11"/>
        <color theme="1"/>
        <rFont val="Arial"/>
        <family val="2"/>
      </rPr>
      <t>Programa de Cribado de Arena de las Playas Públicas del Municipio de Benito Juárez.</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</si>
  <si>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</si>
  <si>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</si>
  <si>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t xml:space="preserve">Justificación Trimestral: </t>
    </r>
    <r>
      <rPr>
        <sz val="11"/>
        <color theme="1"/>
        <rFont val="Arial"/>
        <family val="2"/>
      </rPr>
      <t xml:space="preserve"> En este trimestre no se cumplió con la meta programada de cribado de arena de las playas, ya que en este último trimestre del 2024, se tuvieron diversas cuestiones climatológicas atípicas como: lluvias, frentes fríos con fuertes vientos, tormentas tropicales y alertas de fenómenos meteorológicos. Cabe mencionar que el cribado de los arenales de las playas públicas de este municipio, se efectua todos los días, de forma manual y con maquinaría.</t>
    </r>
  </si>
  <si>
    <r>
      <t xml:space="preserve">1.3.1.1.6.6 </t>
    </r>
    <r>
      <rPr>
        <sz val="11"/>
        <color theme="1"/>
        <rFont val="Arial"/>
        <family val="2"/>
      </rPr>
      <t>Programa de Limpieza de Playas y Remoción de Sargazo en la  ZOFEMAT.</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</si>
  <si>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</si>
  <si>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</si>
  <si>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r>
      <t>Justificación Trimestral:</t>
    </r>
    <r>
      <rPr>
        <sz val="11"/>
        <color theme="1"/>
        <rFont val="Arial"/>
        <family val="2"/>
      </rPr>
      <t xml:space="preserve"> En este trimestre no se cumplió con la meta programada respecto a los residuos recolectados, ya que al ser playas con etiquetas ambientales se fomenta la educación ambiental, en la cual se invita a los usuarios a no ingresar con cristal, llevar sus alimentos y bebidas en contenedores de no un solo uso, y separar los residuos correctamente. 
Esta educación ambiental ha tenido un gran impacto en los usuarios de las playas ya que han contribuido a reducir la cantidad de residuos sólidos y basura.
No obstante, lo anterior esta dirección realiza diariamente las labores de limpieza, recolección, pepena y reciclaje, cubriendo la meta de mantener las playas al 100% limpias. </t>
    </r>
  </si>
  <si>
    <t>Componente
(Fiscalización)</t>
  </si>
  <si>
    <r>
      <t xml:space="preserve">1.3.1.1.7 </t>
    </r>
    <r>
      <rPr>
        <sz val="11"/>
        <color theme="1"/>
        <rFont val="Arial"/>
        <family val="2"/>
      </rPr>
      <t>Licencias de Funcionamiento de los Comercios del Municipio de Benito Juárez Inspeccionadas.</t>
    </r>
  </si>
  <si>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</si>
  <si>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</si>
  <si>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t xml:space="preserve">Justificación Trimestral: </t>
    </r>
    <r>
      <rPr>
        <sz val="11"/>
        <color theme="1"/>
        <rFont val="Arial"/>
        <family val="2"/>
      </rPr>
      <t>En este trimestre se logra alcanzar de la meta  un 28.94 % dando continuidad a los distintos operativos programados a los establecimientos sin embargo la mayoría de los establecimientos cuentan con la licencia de funcionamiento municipal vigente y sus obligaciones fiscales municipales en regla.</t>
    </r>
  </si>
  <si>
    <r>
      <t>1.3.1.1.7.1</t>
    </r>
    <r>
      <rPr>
        <sz val="11"/>
        <color theme="1"/>
        <rFont val="Arial"/>
        <family val="2"/>
      </rPr>
      <t xml:space="preserve"> Levantamiento de Actas de Inspección a los Establecimientos que No Cuentan con la Licencia de Funcionamiento.</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</si>
  <si>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</si>
  <si>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</si>
  <si>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t xml:space="preserve">Justificación Trimestral: </t>
    </r>
    <r>
      <rPr>
        <sz val="11"/>
        <color theme="1"/>
        <rFont val="Arial"/>
        <family val="2"/>
      </rPr>
      <t>Se logra alcanzar la meta en un 37.88% en el número de actas de inspección toda vez que en la verificación en los operativos la mayoría de los establecimientos cuentan con la licencia de funcionamiento municipal vigente y sus obligaciones fiscales municipales en regla.</t>
    </r>
  </si>
  <si>
    <r>
      <t xml:space="preserve">1.3.1.1.7.2  </t>
    </r>
    <r>
      <rPr>
        <sz val="11"/>
        <color theme="1"/>
        <rFont val="Arial"/>
        <family val="2"/>
      </rPr>
      <t>Atención a Quejas Ciudadanas de Comercios.</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</si>
  <si>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</si>
  <si>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</si>
  <si>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r>
      <t xml:space="preserve">Justificación Trimestral: </t>
    </r>
    <r>
      <rPr>
        <sz val="11"/>
        <color theme="1"/>
        <rFont val="Arial"/>
        <family val="2"/>
      </rPr>
      <t>Se realizaron distintos operativos a quejas ingresadas, logrando alcanzar de la meta trimestral  un 65.71 % para lo cual fueron atendidas y se dio a concientizar a los contribuyentes para que regularicen sus establecimientos comerciales.</t>
    </r>
  </si>
  <si>
    <t>Componente
(Ingresos Coordinados y Cobranza)</t>
  </si>
  <si>
    <r>
      <t xml:space="preserve">1.3.1.1.8  </t>
    </r>
    <r>
      <rPr>
        <sz val="11"/>
        <color theme="1"/>
        <rFont val="Arial"/>
        <family val="2"/>
      </rPr>
      <t>Rezago de impuesto predial y multas de diversas dependencias municipales y federales no fiscalizables notificadas.</t>
    </r>
  </si>
  <si>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</si>
  <si>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</si>
  <si>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t xml:space="preserve">Justificación Trimestral: </t>
    </r>
    <r>
      <rPr>
        <sz val="11"/>
        <color theme="1"/>
        <rFont val="Arial"/>
        <family val="2"/>
      </rPr>
      <t xml:space="preserve">Durante este trimestre, se  hace del conocimiento a la cuidadanía de los descuentos en las distintas jornadas como son: "CANCÚN NOS UNE" y "Regularizate, pon al día el patrimonio de tu familia", asi mismo se continuó con las notificaciones e invitaciones, en la realización de requerimientos en diferentes zonas de la ciudad y  la colocación de lonas en predios baldíos para hacer de conocimiento a los propietarios sobre su adeudo de impuesto predial. En relación a las Multas Municipales y Federales No Fiscales se logra un avance en relación a trimestres anteriores, asimismo se emitieron pases de caja para el cobro de multas, mismas que no lograron ser cubiertas por el cierre del ejercicio fiscal 2024. Logrando realizar 20,023 Notificaciones, Requerimientos, Multas Municipales y Federales de las 36,855 programadas.    </t>
    </r>
  </si>
  <si>
    <r>
      <t xml:space="preserve">1.3.1.1.8.1 </t>
    </r>
    <r>
      <rPr>
        <sz val="11"/>
        <color theme="1"/>
        <rFont val="Arial"/>
        <family val="2"/>
      </rPr>
      <t>Gestión y/o cobro del Rezago del Impuesto Predial a través del Procedimiento Administrativo de Ejecución.</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</si>
  <si>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</si>
  <si>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</si>
  <si>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t xml:space="preserve">Justificación Trimestral: </t>
    </r>
    <r>
      <rPr>
        <sz val="11"/>
        <color theme="1"/>
        <rFont val="Arial"/>
        <family val="2"/>
      </rPr>
      <t xml:space="preserve">En este trimestre se alcanzó el 54.24% de la meta programada, mediante estrategias para el combate al rezago de Impuesto Predial, se hace de conocimiento a la ciudadanía de los descuentos en las distintas jornadas como son: "CANCÚN NOS UNE" y "Regularizate, pon al día el patrimonio de tu familia", asimismo se continuó con las notificaciones e invitaciones, se realizó la estrategia de cobro enfocada a realización de requerimientos en las zonas 6011,6012,6015,6016 y 6018. Logrando así realizar 19,551 requerimientos e invitaciones de pago de las 36,781 programadas. </t>
    </r>
  </si>
  <si>
    <r>
      <t>1.3.1.1.8.2</t>
    </r>
    <r>
      <rPr>
        <sz val="11"/>
        <color theme="1"/>
        <rFont val="Arial"/>
        <family val="2"/>
      </rPr>
      <t xml:space="preserve"> Gestión y/o cobro de las Multas Municipales y Federales no Fiscales a través del Procedimiento Administrativo de Ejecución.</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</si>
  <si>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</si>
  <si>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</si>
  <si>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r>
      <t>Justificación Trimestral:</t>
    </r>
    <r>
      <rPr>
        <sz val="11"/>
        <color theme="1"/>
        <rFont val="Arial"/>
        <family val="2"/>
      </rPr>
      <t xml:space="preserve">    En relación a este trimestre se alcanzó el 97% de la meta programada para el cobro de multas en donde se obtuvo un avance favorable respecto a los meses anteriores, no obstante, debido al cierre anual, los pases de caja emitidos en los ultimos días del mes, no alcanzaron a ser cobrados. Logrando así, el cobro de 72 multas de las 74 programadas.</t>
    </r>
  </si>
  <si>
    <t>Componente
(Egresos)</t>
  </si>
  <si>
    <r>
      <t xml:space="preserve">1.3.1.1.9 </t>
    </r>
    <r>
      <rPr>
        <sz val="11"/>
        <color theme="1"/>
        <rFont val="Arial"/>
        <family val="2"/>
      </rPr>
      <t>Pagos a proveedores y  de pago de nomina empleados.</t>
    </r>
  </si>
  <si>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</si>
  <si>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</si>
  <si>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 xml:space="preserve">Justificación Trimestral: </t>
    </r>
    <r>
      <rPr>
        <sz val="11"/>
        <color theme="1"/>
        <rFont val="Arial"/>
        <family val="2"/>
      </rPr>
      <t>En este trimestre se logró de la meta un 82.73%, debido a la oportuna realización de los pagos programados a proveedores.</t>
    </r>
  </si>
  <si>
    <r>
      <t xml:space="preserve">1.3.1.1.9.1 </t>
    </r>
    <r>
      <rPr>
        <sz val="11"/>
        <color theme="1"/>
        <rFont val="Arial"/>
        <family val="2"/>
      </rPr>
      <t>Emisión de pagos por cheque y transferencia a proveedores.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</si>
  <si>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</si>
  <si>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</si>
  <si>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t xml:space="preserve">Justificación Trimestral: </t>
    </r>
    <r>
      <rPr>
        <sz val="11"/>
        <color theme="1"/>
        <rFont val="Arial"/>
        <family val="2"/>
      </rPr>
      <t>En este trimestre se logró de la meta en un 82.64%, debido a la oportuna realización de los pagos programados a proveedores.</t>
    </r>
  </si>
  <si>
    <r>
      <t xml:space="preserve">1.3.1.1.9.2 </t>
    </r>
    <r>
      <rPr>
        <sz val="11"/>
        <color theme="1"/>
        <rFont val="Arial"/>
        <family val="2"/>
      </rPr>
      <t>Emisión de Pagos de nómina a empleados.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</si>
  <si>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</si>
  <si>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</si>
  <si>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t xml:space="preserve">Justificación Trimestral: </t>
    </r>
    <r>
      <rPr>
        <sz val="11"/>
        <color theme="1"/>
        <rFont val="Arial"/>
        <family val="2"/>
      </rPr>
      <t>Se obtuvo un cumplimiento del 100% en el pago de nómina, debido a la oportuna realización en los pagos programados.</t>
    </r>
  </si>
  <si>
    <r>
      <t xml:space="preserve">1.3.1.1.9.3 </t>
    </r>
    <r>
      <rPr>
        <sz val="11"/>
        <color theme="1"/>
        <rFont val="Arial"/>
        <family val="2"/>
      </rPr>
      <t>Reducción de días de pago a proveedores.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</si>
  <si>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</si>
  <si>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</si>
  <si>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r>
      <t xml:space="preserve">Justificación Trimestral: </t>
    </r>
    <r>
      <rPr>
        <sz val="11"/>
        <color theme="1"/>
        <rFont val="Arial"/>
        <family val="2"/>
      </rPr>
      <t>Se obtuvo un  cumplimiento de 35 días de pago, sobre los 120 días establecidos como meta  al reducir en menor días de lo estipulado, el cual se resalta el buen manejo en los tiempos de pagos de los pasivos.</t>
    </r>
  </si>
  <si>
    <t>Componente
(Ingresos)</t>
  </si>
  <si>
    <r>
      <t xml:space="preserve">1.3.1.1.10 </t>
    </r>
    <r>
      <rPr>
        <sz val="11"/>
        <color theme="1"/>
        <rFont val="Arial"/>
        <family val="2"/>
      </rPr>
      <t>Contribuciones tributarias (Cobro de Impuestos, derechos, productos, aprovechamientos, participaciones y otros Ingresos y los fondos de aportación general) recaudados.</t>
    </r>
  </si>
  <si>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</si>
  <si>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</si>
  <si>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t xml:space="preserve">Justificación Trimestral: </t>
    </r>
    <r>
      <rPr>
        <sz val="11"/>
        <color theme="1"/>
        <rFont val="Arial"/>
        <family val="2"/>
      </rPr>
      <t xml:space="preserve">  Se informa un avance preliminar al cierre del cuarto trimestre, de su meta programada de $1,317 mdp, tuvo un alcance de $1,380 mdp logrando superar la meta  en un 4.76%  debido una adecuada recaudación en las contribuciones tributarias.
</t>
    </r>
    <r>
      <rPr>
        <b/>
        <sz val="11"/>
        <color theme="1"/>
        <rFont val="Arial"/>
        <family val="2"/>
      </rPr>
      <t>Nota:</t>
    </r>
    <r>
      <rPr>
        <sz val="11"/>
        <color theme="1"/>
        <rFont val="Arial"/>
        <family val="2"/>
      </rPr>
      <t xml:space="preserve"> pendiente de cotejar con la parte contable el cierre definitivo, la variación se contempla sea menos de 1 dígito.</t>
    </r>
  </si>
  <si>
    <r>
      <t xml:space="preserve">1.3.1.1.10.1 </t>
    </r>
    <r>
      <rPr>
        <sz val="11"/>
        <color theme="1"/>
        <rFont val="Arial"/>
        <family val="2"/>
      </rPr>
      <t xml:space="preserve">Recaudación anual de Impuesto Predial. </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</si>
  <si>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</si>
  <si>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</si>
  <si>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t xml:space="preserve">Justificación Trimestral: </t>
    </r>
    <r>
      <rPr>
        <sz val="11"/>
        <color theme="1"/>
        <rFont val="Arial"/>
        <family val="2"/>
      </rPr>
      <t xml:space="preserve"> Que, de acuerdo con las jornadas  y programas de descuento del Impuesto Predial,  de su meta proyectada de $94 mdp, tuvo un avance preliminar de $89 mdp y representa un avance del 94.02% de la meta programada por una adecuada recaudación en el cobro del Impuesto Predial.</t>
    </r>
    <r>
      <rPr>
        <b/>
        <sz val="11"/>
        <color theme="1"/>
        <rFont val="Arial"/>
        <family val="2"/>
      </rPr>
      <t xml:space="preserve">
Nota: </t>
    </r>
    <r>
      <rPr>
        <sz val="11"/>
        <color theme="1"/>
        <rFont val="Arial"/>
        <family val="2"/>
      </rPr>
      <t>pendiente de cotejar con la parte contable el cierre definitivo, la variación se contempla sea menos de 1 dígito.</t>
    </r>
  </si>
  <si>
    <r>
      <t xml:space="preserve">1.3.1.1.10.2 </t>
    </r>
    <r>
      <rPr>
        <sz val="11"/>
        <color theme="1"/>
        <rFont val="Arial"/>
        <family val="2"/>
      </rPr>
      <t>Renovación de Licencias de Funcionamiento.</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</si>
  <si>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</si>
  <si>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</si>
  <si>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t xml:space="preserve">Justificación Trimestral: </t>
    </r>
    <r>
      <rPr>
        <sz val="11"/>
        <color theme="1"/>
        <rFont val="Arial"/>
        <family val="2"/>
      </rPr>
      <t xml:space="preserve"> En este trimestre la expedición de licencias de funcionamiento, se tuvo la jornada de refrendo, la meta programada al trimestre es de 1,335 tuvo un alcance de 1,649 que representó un incremento del 23.52%  en la atención de licencias emitidas mediante las plataformas de servicios de licencias de funcionamiento comercial, esto derivado de la bancarización directa en los procesos de pago de los derechos en las dependencias normativas de los permisos obligatorios para la obtención de la licencia de funcionamiento, el cual a la presente fecha, se cuenta con la emisión de un resolutivo inmediato una vez cubierto el pago de los derechos en las plataformas digitales municipales.</t>
    </r>
  </si>
  <si>
    <r>
      <t xml:space="preserve">1.3.1.1.10.3 </t>
    </r>
    <r>
      <rPr>
        <sz val="11"/>
        <color theme="1"/>
        <rFont val="Arial"/>
        <family val="2"/>
      </rPr>
      <t>Realización de Jornadas de Regularización de trámites y descuentos Municipales.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</si>
  <si>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</si>
  <si>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</si>
  <si>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t>Justificación Trimestral:</t>
    </r>
    <r>
      <rPr>
        <sz val="11"/>
        <color theme="1"/>
        <rFont val="Arial"/>
        <family val="2"/>
      </rPr>
      <t xml:space="preserve"> Se deriva de las acciones del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 Municipal.</t>
    </r>
  </si>
  <si>
    <t>ELABORÓ
L.C. Carlos Manuel May Tun</t>
  </si>
  <si>
    <t>REVISÓ
Mtro. Enrique E. Encalada Sánchez
Dirección de Planeación de la DGPM</t>
  </si>
  <si>
    <t>AUTORIZÓ
C.P.C. Yuri Salazar Ceballos
Tesorero Municipal</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</si>
  <si>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</si>
  <si>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</si>
  <si>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</si>
  <si>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</si>
  <si>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</si>
  <si>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</si>
  <si>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</si>
  <si>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JUSTIFICACIÓN TRIMESTRAL Y ANUAL DE AVANCE DE RESULTADOS 2024</t>
  </si>
  <si>
    <t>TRIMESTRE 1 2024</t>
  </si>
  <si>
    <t>TRIMESTRE 2 2024</t>
  </si>
  <si>
    <t>TRIMESTRE 3 2024</t>
  </si>
  <si>
    <t>TRIMESTRE 4 2024</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</si>
  <si>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</si>
  <si>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</si>
  <si>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</si>
  <si>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</si>
  <si>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</si>
  <si>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</si>
  <si>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</si>
  <si>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</si>
  <si>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t xml:space="preserve">DIRECCIÓN DE INGRESOS </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</si>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</sst>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26">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
      <sz val="10"/>
      <color theme="1"/>
      <name val="Calibri"/>
      <family val="2"/>
      <scheme val="minor"/>
    </font>
    <font>
      <b/>
      <sz val="11"/>
      <color rgb="FFCC3300"/>
      <name val="Arial"/>
      <family val="2"/>
    </font>
    <font>
      <sz val="11"/>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A9D08E"/>
        <bgColor rgb="FFF2F2F2"/>
      </patternFill>
    </fill>
    <fill>
      <patternFill patternType="solid">
        <fgColor theme="9" tint="0.39997558519241921"/>
        <bgColor rgb="FFF2F2F2"/>
      </patternFill>
    </fill>
  </fills>
  <borders count="93">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207">
    <xf numFmtId="0" fontId="0" fillId="0" borderId="0" xfId="0"/>
    <xf numFmtId="3" fontId="2" fillId="2" borderId="1" xfId="0" applyNumberFormat="1" applyFont="1" applyFill="1" applyBorder="1" applyAlignment="1">
      <alignment horizontal="center"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12" fillId="8" borderId="27" xfId="0" applyFont="1" applyFill="1" applyBorder="1" applyAlignment="1">
      <alignment horizontal="justify" vertical="center" wrapText="1"/>
    </xf>
    <xf numFmtId="164" fontId="1" fillId="8" borderId="18"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10" fontId="0" fillId="6" borderId="42" xfId="0" applyNumberFormat="1" applyFill="1" applyBorder="1" applyAlignment="1">
      <alignment horizontal="center" vertical="center" wrapText="1"/>
    </xf>
    <xf numFmtId="0" fontId="0" fillId="0" borderId="0" xfId="0" applyAlignment="1">
      <alignment wrapText="1"/>
    </xf>
    <xf numFmtId="0" fontId="16" fillId="0" borderId="0" xfId="0" applyFont="1"/>
    <xf numFmtId="3" fontId="2" fillId="2" borderId="16"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1" xfId="2" applyFont="1" applyFill="1" applyBorder="1" applyAlignment="1">
      <alignment horizontal="center" vertical="center" wrapText="1"/>
    </xf>
    <xf numFmtId="10" fontId="0" fillId="6" borderId="52" xfId="0" applyNumberFormat="1" applyFill="1" applyBorder="1" applyAlignment="1">
      <alignment horizontal="center" vertical="center" wrapText="1"/>
    </xf>
    <xf numFmtId="3" fontId="2" fillId="4" borderId="46"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52"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4"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vertical="center"/>
    </xf>
    <xf numFmtId="3" fontId="2" fillId="4" borderId="53" xfId="0" applyNumberFormat="1" applyFont="1" applyFill="1" applyBorder="1" applyAlignment="1">
      <alignment horizontal="center" vertical="center" wrapText="1"/>
    </xf>
    <xf numFmtId="0" fontId="2" fillId="8" borderId="21" xfId="0" applyFont="1" applyFill="1" applyBorder="1" applyAlignment="1">
      <alignment horizontal="justify" vertical="center" wrapText="1"/>
    </xf>
    <xf numFmtId="0" fontId="2" fillId="8" borderId="57" xfId="0" applyFont="1" applyFill="1" applyBorder="1" applyAlignment="1">
      <alignment horizontal="center" vertical="center" wrapText="1"/>
    </xf>
    <xf numFmtId="0" fontId="13" fillId="7" borderId="55" xfId="0" applyFont="1" applyFill="1" applyBorder="1" applyAlignment="1">
      <alignment horizontal="center" vertical="center" wrapText="1"/>
    </xf>
    <xf numFmtId="10" fontId="0" fillId="6" borderId="70"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8" fillId="8" borderId="7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74"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74" xfId="0" applyFont="1" applyFill="1" applyBorder="1" applyAlignment="1">
      <alignment horizontal="justify" vertical="center" wrapText="1"/>
    </xf>
    <xf numFmtId="0" fontId="2" fillId="8" borderId="74"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74"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5" xfId="0" applyNumberFormat="1" applyFont="1" applyFill="1" applyBorder="1" applyAlignment="1">
      <alignment horizontal="center" vertical="center" wrapText="1"/>
    </xf>
    <xf numFmtId="0" fontId="1" fillId="8" borderId="26"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76" xfId="0" applyBorder="1"/>
    <xf numFmtId="9" fontId="2" fillId="2" borderId="11" xfId="1" applyFont="1" applyFill="1" applyBorder="1" applyAlignment="1">
      <alignment horizontal="center" vertical="center" wrapText="1"/>
    </xf>
    <xf numFmtId="0" fontId="0" fillId="0" borderId="77" xfId="0" applyBorder="1"/>
    <xf numFmtId="10" fontId="17" fillId="5" borderId="71" xfId="0" applyNumberFormat="1" applyFont="1" applyFill="1" applyBorder="1" applyAlignment="1">
      <alignment horizontal="center" vertical="center"/>
    </xf>
    <xf numFmtId="10" fontId="17" fillId="5" borderId="15" xfId="0" applyNumberFormat="1" applyFont="1" applyFill="1" applyBorder="1" applyAlignment="1">
      <alignment horizontal="center" vertical="center"/>
    </xf>
    <xf numFmtId="3" fontId="18" fillId="5" borderId="17" xfId="0" applyNumberFormat="1" applyFont="1" applyFill="1" applyBorder="1" applyAlignment="1">
      <alignment horizontal="center" vertical="center" wrapText="1"/>
    </xf>
    <xf numFmtId="9" fontId="18" fillId="5" borderId="17" xfId="1" applyFont="1" applyFill="1" applyBorder="1" applyAlignment="1">
      <alignment horizontal="center" vertical="center" wrapText="1"/>
    </xf>
    <xf numFmtId="0" fontId="18" fillId="5" borderId="17" xfId="0"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164" fontId="1" fillId="8" borderId="81" xfId="0" applyNumberFormat="1"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84" xfId="2" applyFont="1" applyFill="1" applyBorder="1" applyAlignment="1">
      <alignment horizontal="center" vertical="center" wrapText="1"/>
    </xf>
    <xf numFmtId="3" fontId="2" fillId="2" borderId="72" xfId="0" applyNumberFormat="1" applyFont="1" applyFill="1" applyBorder="1" applyAlignment="1">
      <alignment horizontal="center" vertical="center" wrapText="1"/>
    </xf>
    <xf numFmtId="0" fontId="2" fillId="0" borderId="85" xfId="0" applyFont="1" applyBorder="1" applyAlignment="1">
      <alignment horizontal="center" vertical="center" wrapText="1"/>
    </xf>
    <xf numFmtId="0" fontId="1" fillId="8" borderId="26" xfId="0" applyFont="1" applyFill="1" applyBorder="1" applyAlignment="1">
      <alignment horizontal="justify" vertical="center" wrapText="1"/>
    </xf>
    <xf numFmtId="0" fontId="1" fillId="3" borderId="26" xfId="0" applyFont="1" applyFill="1" applyBorder="1" applyAlignment="1">
      <alignment horizontal="justify" vertical="center" wrapText="1"/>
    </xf>
    <xf numFmtId="3" fontId="18" fillId="5" borderId="18"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2" xfId="0" applyFont="1" applyFill="1" applyBorder="1" applyAlignment="1">
      <alignment horizontal="left" vertical="center" wrapText="1"/>
    </xf>
    <xf numFmtId="0" fontId="1" fillId="8" borderId="81" xfId="0" applyFont="1" applyFill="1" applyBorder="1" applyAlignment="1">
      <alignment horizontal="left" vertical="center" wrapText="1"/>
    </xf>
    <xf numFmtId="3" fontId="2" fillId="2" borderId="74" xfId="0" applyNumberFormat="1" applyFont="1" applyFill="1" applyBorder="1" applyAlignment="1">
      <alignment horizontal="center" vertical="center" wrapText="1"/>
    </xf>
    <xf numFmtId="0" fontId="5" fillId="5" borderId="26" xfId="0" applyFont="1" applyFill="1" applyBorder="1" applyAlignment="1">
      <alignment horizontal="justify" vertical="center" wrapText="1"/>
    </xf>
    <xf numFmtId="10" fontId="0" fillId="6" borderId="78" xfId="0" applyNumberFormat="1" applyFill="1" applyBorder="1" applyAlignment="1">
      <alignment horizontal="center" vertical="center" wrapText="1"/>
    </xf>
    <xf numFmtId="0" fontId="1" fillId="8" borderId="18" xfId="0" applyFont="1" applyFill="1" applyBorder="1" applyAlignment="1">
      <alignment horizontal="left" vertical="center" wrapText="1"/>
    </xf>
    <xf numFmtId="10" fontId="0" fillId="6" borderId="43" xfId="0" applyNumberFormat="1" applyFill="1" applyBorder="1" applyAlignment="1">
      <alignment horizontal="center" vertical="center" wrapText="1"/>
    </xf>
    <xf numFmtId="10" fontId="0" fillId="6" borderId="80" xfId="0" applyNumberFormat="1" applyFill="1" applyBorder="1" applyAlignment="1">
      <alignment horizontal="center" vertical="center" wrapText="1"/>
    </xf>
    <xf numFmtId="3" fontId="23" fillId="0" borderId="0" xfId="0" applyNumberFormat="1" applyFont="1" applyAlignment="1">
      <alignment wrapText="1"/>
    </xf>
    <xf numFmtId="3" fontId="2" fillId="2" borderId="86"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23" xfId="0" applyNumberForma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10" fontId="0" fillId="6" borderId="79"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11" borderId="36" xfId="0" applyNumberFormat="1" applyFill="1" applyBorder="1" applyAlignment="1">
      <alignment horizontal="center" vertical="center" wrapText="1"/>
    </xf>
    <xf numFmtId="9" fontId="0" fillId="6" borderId="52" xfId="1" applyFont="1" applyFill="1" applyBorder="1" applyAlignment="1">
      <alignment horizontal="center" vertical="center" wrapText="1"/>
    </xf>
    <xf numFmtId="0" fontId="8" fillId="8" borderId="26" xfId="0" applyFont="1" applyFill="1" applyBorder="1" applyAlignment="1">
      <alignment horizontal="left" vertical="center" wrapText="1"/>
    </xf>
    <xf numFmtId="9" fontId="0" fillId="0" borderId="0" xfId="1" applyFont="1"/>
    <xf numFmtId="9" fontId="0" fillId="0" borderId="0" xfId="1" applyFont="1" applyAlignment="1">
      <alignment wrapText="1"/>
    </xf>
    <xf numFmtId="0" fontId="3" fillId="8" borderId="56" xfId="0" applyFont="1" applyFill="1" applyBorder="1" applyAlignment="1">
      <alignment horizontal="center" vertical="center" wrapText="1"/>
    </xf>
    <xf numFmtId="0" fontId="1" fillId="8" borderId="74" xfId="0" applyFont="1" applyFill="1" applyBorder="1" applyAlignment="1">
      <alignment horizontal="left" vertical="center" wrapText="1"/>
    </xf>
    <xf numFmtId="0" fontId="2" fillId="8" borderId="58" xfId="0" applyFont="1" applyFill="1" applyBorder="1" applyAlignment="1">
      <alignment horizontal="center" vertical="center" wrapText="1"/>
    </xf>
    <xf numFmtId="9" fontId="2" fillId="2" borderId="22" xfId="0" applyNumberFormat="1" applyFont="1" applyFill="1" applyBorder="1" applyAlignment="1">
      <alignment horizontal="center" vertical="center" wrapText="1"/>
    </xf>
    <xf numFmtId="9" fontId="2" fillId="8" borderId="66" xfId="1" applyFont="1" applyFill="1" applyBorder="1" applyAlignment="1">
      <alignment horizontal="center" vertical="center" wrapText="1"/>
    </xf>
    <xf numFmtId="9" fontId="2" fillId="2" borderId="2" xfId="1" applyFont="1" applyFill="1" applyBorder="1" applyAlignment="1">
      <alignment horizontal="center" vertical="center" wrapText="1"/>
    </xf>
    <xf numFmtId="9" fontId="2" fillId="8" borderId="2" xfId="1" applyFont="1" applyFill="1" applyBorder="1" applyAlignment="1">
      <alignment horizontal="center" vertical="center" wrapText="1"/>
    </xf>
    <xf numFmtId="9" fontId="2" fillId="2" borderId="67" xfId="1" applyFont="1" applyFill="1" applyBorder="1" applyAlignment="1">
      <alignment horizontal="center" vertical="center" wrapText="1"/>
    </xf>
    <xf numFmtId="10" fontId="2" fillId="0" borderId="68" xfId="1" applyNumberFormat="1" applyFont="1" applyFill="1" applyBorder="1" applyAlignment="1">
      <alignment horizontal="center" vertical="center" wrapText="1"/>
    </xf>
    <xf numFmtId="10" fontId="0" fillId="6" borderId="88" xfId="0" applyNumberFormat="1" applyFill="1" applyBorder="1" applyAlignment="1">
      <alignment horizontal="center" vertical="center" wrapText="1"/>
    </xf>
    <xf numFmtId="0" fontId="8" fillId="4" borderId="89" xfId="0" applyFont="1" applyFill="1" applyBorder="1" applyAlignment="1">
      <alignment horizontal="center" vertical="center" wrapText="1"/>
    </xf>
    <xf numFmtId="0" fontId="8" fillId="2" borderId="89" xfId="0" applyFont="1" applyFill="1" applyBorder="1" applyAlignment="1">
      <alignment horizontal="center" vertical="center" wrapText="1"/>
    </xf>
    <xf numFmtId="0" fontId="8" fillId="4" borderId="90" xfId="0" applyFont="1" applyFill="1" applyBorder="1" applyAlignment="1">
      <alignment horizontal="center" vertical="center" wrapText="1"/>
    </xf>
    <xf numFmtId="10" fontId="0" fillId="6" borderId="91" xfId="0" applyNumberFormat="1" applyFill="1" applyBorder="1" applyAlignment="1">
      <alignment horizontal="center" vertical="center" wrapText="1"/>
    </xf>
    <xf numFmtId="44" fontId="2" fillId="9" borderId="40" xfId="2" applyFont="1" applyFill="1" applyBorder="1" applyAlignment="1">
      <alignment horizontal="center" vertical="center" wrapText="1"/>
    </xf>
    <xf numFmtId="44" fontId="2" fillId="9" borderId="41" xfId="2" applyFont="1" applyFill="1" applyBorder="1" applyAlignment="1">
      <alignment horizontal="center" vertical="center" wrapText="1"/>
    </xf>
    <xf numFmtId="44" fontId="2" fillId="9" borderId="82" xfId="2" applyFont="1" applyFill="1" applyBorder="1" applyAlignment="1">
      <alignment horizontal="center" vertical="center" wrapText="1"/>
    </xf>
    <xf numFmtId="44" fontId="2" fillId="9" borderId="2" xfId="2" applyFont="1" applyFill="1" applyBorder="1" applyAlignment="1">
      <alignment horizontal="center" vertical="center" wrapText="1"/>
    </xf>
    <xf numFmtId="44" fontId="2" fillId="9" borderId="69" xfId="2" applyFont="1" applyFill="1" applyBorder="1" applyAlignment="1">
      <alignment horizontal="center" vertical="center" wrapText="1"/>
    </xf>
    <xf numFmtId="44" fontId="2" fillId="9" borderId="8" xfId="2" applyFont="1" applyFill="1" applyBorder="1" applyAlignment="1">
      <alignment horizontal="center" vertical="center" wrapText="1"/>
    </xf>
    <xf numFmtId="44" fontId="2" fillId="9" borderId="9" xfId="2" applyFont="1" applyFill="1" applyBorder="1" applyAlignment="1">
      <alignment horizontal="center" vertical="center" wrapText="1"/>
    </xf>
    <xf numFmtId="44" fontId="2" fillId="9" borderId="10" xfId="2" applyFont="1" applyFill="1" applyBorder="1" applyAlignment="1">
      <alignment horizontal="center" vertical="center" wrapText="1"/>
    </xf>
    <xf numFmtId="43" fontId="0" fillId="0" borderId="0" xfId="6" applyFont="1"/>
    <xf numFmtId="43" fontId="0" fillId="0" borderId="0" xfId="0" applyNumberFormat="1"/>
    <xf numFmtId="44" fontId="2" fillId="10" borderId="48" xfId="2" applyFont="1" applyFill="1" applyBorder="1" applyAlignment="1">
      <alignment horizontal="center" vertical="center" wrapText="1"/>
    </xf>
    <xf numFmtId="44" fontId="2" fillId="10" borderId="8" xfId="2" applyFont="1" applyFill="1" applyBorder="1" applyAlignment="1">
      <alignment horizontal="center" vertical="center" wrapText="1"/>
    </xf>
    <xf numFmtId="44" fontId="2" fillId="10" borderId="82" xfId="2" applyFont="1" applyFill="1" applyBorder="1" applyAlignment="1">
      <alignment horizontal="center" vertical="center" wrapText="1"/>
    </xf>
    <xf numFmtId="10" fontId="0" fillId="0" borderId="2" xfId="1" applyNumberFormat="1" applyFont="1" applyBorder="1" applyAlignment="1">
      <alignment horizontal="center" vertical="center" wrapText="1"/>
    </xf>
    <xf numFmtId="10" fontId="0" fillId="6" borderId="52" xfId="1" applyNumberFormat="1" applyFont="1" applyFill="1" applyBorder="1" applyAlignment="1">
      <alignment horizontal="center" vertical="center" wrapText="1"/>
    </xf>
    <xf numFmtId="10" fontId="0" fillId="12" borderId="42" xfId="0" applyNumberFormat="1" applyFill="1" applyBorder="1" applyAlignment="1">
      <alignment horizontal="center" vertical="center" wrapText="1"/>
    </xf>
    <xf numFmtId="10" fontId="0" fillId="12" borderId="36" xfId="0" applyNumberFormat="1" applyFill="1" applyBorder="1" applyAlignment="1">
      <alignment horizontal="center" vertical="center" wrapText="1"/>
    </xf>
    <xf numFmtId="10" fontId="0" fillId="12" borderId="92" xfId="0" applyNumberFormat="1" applyFill="1" applyBorder="1" applyAlignment="1">
      <alignment horizontal="center" vertical="center" wrapText="1"/>
    </xf>
    <xf numFmtId="10" fontId="0" fillId="12" borderId="91" xfId="0" applyNumberFormat="1" applyFill="1" applyBorder="1" applyAlignment="1">
      <alignment horizontal="center" vertical="center" wrapText="1"/>
    </xf>
    <xf numFmtId="10" fontId="0" fillId="13" borderId="36" xfId="0" applyNumberFormat="1" applyFill="1" applyBorder="1" applyAlignment="1">
      <alignment horizontal="center" vertical="center" wrapText="1"/>
    </xf>
    <xf numFmtId="0" fontId="8" fillId="3" borderId="26" xfId="0" applyFont="1" applyFill="1" applyBorder="1" applyAlignment="1">
      <alignment horizontal="justify"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top" wrapText="1"/>
    </xf>
    <xf numFmtId="0" fontId="22" fillId="0" borderId="33" xfId="0" applyFont="1" applyBorder="1" applyAlignment="1">
      <alignment horizontal="center" vertical="top"/>
    </xf>
    <xf numFmtId="0" fontId="22" fillId="0" borderId="0" xfId="0" applyFont="1" applyAlignment="1">
      <alignment horizontal="center" vertical="top"/>
    </xf>
    <xf numFmtId="0" fontId="0" fillId="0" borderId="4" xfId="0" applyBorder="1" applyAlignment="1">
      <alignment horizont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3" fillId="7" borderId="59" xfId="0"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13" fillId="7" borderId="65" xfId="0" applyFont="1" applyFill="1" applyBorder="1" applyAlignment="1">
      <alignment horizontal="center" vertical="center" wrapText="1"/>
    </xf>
    <xf numFmtId="0" fontId="13" fillId="7" borderId="62" xfId="0" applyFont="1" applyFill="1" applyBorder="1" applyAlignment="1">
      <alignment horizontal="center" vertical="center" wrapText="1"/>
    </xf>
    <xf numFmtId="0" fontId="13" fillId="7" borderId="63" xfId="0" applyFont="1" applyFill="1" applyBorder="1" applyAlignment="1">
      <alignment horizontal="center" vertical="center" wrapText="1"/>
    </xf>
    <xf numFmtId="0" fontId="13" fillId="7" borderId="64"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0" fillId="0" borderId="0" xfId="0" applyAlignment="1">
      <alignment horizontal="justify" vertical="center" wrapText="1"/>
    </xf>
  </cellXfs>
  <cellStyles count="7">
    <cellStyle name="Millares" xfId="6" builtinId="3"/>
    <cellStyle name="Moneda" xfId="2" builtinId="4"/>
    <cellStyle name="Moneda 2" xfId="3" xr:uid="{4A168340-B5DC-4792-8350-A2E3875DFEC6}"/>
    <cellStyle name="Moneda 2 2" xfId="4" xr:uid="{A69D5D78-85AC-4138-807B-FD9102E00583}"/>
    <cellStyle name="Moneda 3" xfId="5" xr:uid="{A22A9260-E4E7-4FF3-BCDC-CE1DC3FBF190}"/>
    <cellStyle name="Normal" xfId="0" builtinId="0"/>
    <cellStyle name="Porcentaje" xfId="1" builtinId="5"/>
  </cellStyles>
  <dxfs count="68">
    <dxf>
      <font>
        <color rgb="FF9C5700"/>
      </font>
      <fill>
        <patternFill>
          <bgColor rgb="FFFFEB9C"/>
        </patternFill>
      </fill>
    </dxf>
    <dxf>
      <fill>
        <patternFill>
          <bgColor rgb="FFCC3300"/>
        </patternFill>
      </fill>
    </dxf>
    <dxf>
      <fill>
        <patternFill>
          <bgColor theme="9" tint="0.39994506668294322"/>
        </patternFill>
      </fill>
    </dxf>
    <dxf>
      <fill>
        <patternFill>
          <bgColor theme="9" tint="0.39994506668294322"/>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rgb="FFCC3300"/>
        </patternFill>
      </fill>
    </dxf>
    <dxf>
      <font>
        <color rgb="FF9C5700"/>
      </font>
      <fill>
        <patternFill>
          <bgColor rgb="FFFFEB9C"/>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FFFF0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5353"/>
        </patternFill>
      </fill>
    </dxf>
    <dxf>
      <fill>
        <patternFill>
          <bgColor rgb="FFA9D08E"/>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theme="9" tint="0.39994506668294322"/>
        </patternFill>
      </fill>
    </dxf>
    <dxf>
      <fill>
        <patternFill patternType="none">
          <bgColor auto="1"/>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rgb="FFA9D08E"/>
        </patternFill>
      </fill>
    </dxf>
    <dxf>
      <fill>
        <patternFill>
          <bgColor rgb="FFFF5353"/>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A9D08E"/>
      <color rgb="FFCC3300"/>
      <color rgb="FFFFEB9C"/>
      <color rgb="FFFFFF00"/>
      <color rgb="FFFFFF66"/>
      <color rgb="FFFF3300"/>
      <color rgb="FFC7EFCE"/>
      <color rgb="FFB5FDBE"/>
      <color rgb="FFFF5353"/>
      <color rgb="FF942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19</xdr:col>
      <xdr:colOff>35719</xdr:colOff>
      <xdr:row>1</xdr:row>
      <xdr:rowOff>250030</xdr:rowOff>
    </xdr:from>
    <xdr:to>
      <xdr:col>21</xdr:col>
      <xdr:colOff>792254</xdr:colOff>
      <xdr:row>4</xdr:row>
      <xdr:rowOff>285749</xdr:rowOff>
    </xdr:to>
    <xdr:pic>
      <xdr:nvPicPr>
        <xdr:cNvPr id="5" name="Imagen 4">
          <a:extLst>
            <a:ext uri="{FF2B5EF4-FFF2-40B4-BE49-F238E27FC236}">
              <a16:creationId xmlns:a16="http://schemas.microsoft.com/office/drawing/2014/main" id="{6D54992B-8D85-AF9A-939F-195C5D16C0E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6479500" y="452436"/>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654842</xdr:colOff>
      <xdr:row>1</xdr:row>
      <xdr:rowOff>261938</xdr:rowOff>
    </xdr:from>
    <xdr:to>
      <xdr:col>22</xdr:col>
      <xdr:colOff>1182852</xdr:colOff>
      <xdr:row>4</xdr:row>
      <xdr:rowOff>237893</xdr:rowOff>
    </xdr:to>
    <xdr:pic>
      <xdr:nvPicPr>
        <xdr:cNvPr id="7" name="Imagen 6">
          <a:extLst>
            <a:ext uri="{FF2B5EF4-FFF2-40B4-BE49-F238E27FC236}">
              <a16:creationId xmlns:a16="http://schemas.microsoft.com/office/drawing/2014/main" id="{76DDDF82-D637-8D69-C5CE-56DA31F644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9670373" y="464344"/>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2000250</xdr:colOff>
      <xdr:row>0</xdr:row>
      <xdr:rowOff>119063</xdr:rowOff>
    </xdr:from>
    <xdr:to>
      <xdr:col>3</xdr:col>
      <xdr:colOff>1619251</xdr:colOff>
      <xdr:row>7</xdr:row>
      <xdr:rowOff>11906</xdr:rowOff>
    </xdr:to>
    <xdr:pic>
      <xdr:nvPicPr>
        <xdr:cNvPr id="8" name="Imagen 7">
          <a:extLst>
            <a:ext uri="{FF2B5EF4-FFF2-40B4-BE49-F238E27FC236}">
              <a16:creationId xmlns:a16="http://schemas.microsoft.com/office/drawing/2014/main" id="{5507C36B-55F9-4618-E68F-6868F88736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131469" y="119063"/>
          <a:ext cx="2012157" cy="1976437"/>
        </a:xfrm>
        <a:prstGeom prst="rect">
          <a:avLst/>
        </a:prstGeom>
      </xdr:spPr>
    </xdr:pic>
    <xdr:clientData/>
  </xdr:twoCellAnchor>
  <xdr:twoCellAnchor>
    <xdr:from>
      <xdr:col>2</xdr:col>
      <xdr:colOff>1571629</xdr:colOff>
      <xdr:row>64</xdr:row>
      <xdr:rowOff>178593</xdr:rowOff>
    </xdr:from>
    <xdr:to>
      <xdr:col>4</xdr:col>
      <xdr:colOff>464348</xdr:colOff>
      <xdr:row>65</xdr:row>
      <xdr:rowOff>-1</xdr:rowOff>
    </xdr:to>
    <xdr:cxnSp macro="">
      <xdr:nvCxnSpPr>
        <xdr:cNvPr id="9" name="Conector recto 8">
          <a:extLst>
            <a:ext uri="{FF2B5EF4-FFF2-40B4-BE49-F238E27FC236}">
              <a16:creationId xmlns:a16="http://schemas.microsoft.com/office/drawing/2014/main" id="{D4FFE708-DBA4-7AC8-5CB0-CDE4938A2961}"/>
            </a:ext>
          </a:extLst>
        </xdr:cNvPr>
        <xdr:cNvCxnSpPr/>
      </xdr:nvCxnSpPr>
      <xdr:spPr>
        <a:xfrm>
          <a:off x="3702848" y="69830156"/>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1202533</xdr:colOff>
      <xdr:row>64</xdr:row>
      <xdr:rowOff>178590</xdr:rowOff>
    </xdr:from>
    <xdr:to>
      <xdr:col>22</xdr:col>
      <xdr:colOff>2012158</xdr:colOff>
      <xdr:row>64</xdr:row>
      <xdr:rowOff>190496</xdr:rowOff>
    </xdr:to>
    <xdr:cxnSp macro="">
      <xdr:nvCxnSpPr>
        <xdr:cNvPr id="10" name="Conector recto 9">
          <a:extLst>
            <a:ext uri="{FF2B5EF4-FFF2-40B4-BE49-F238E27FC236}">
              <a16:creationId xmlns:a16="http://schemas.microsoft.com/office/drawing/2014/main" id="{4A6B3C86-11DF-4119-917E-3666E562B42E}"/>
            </a:ext>
          </a:extLst>
        </xdr:cNvPr>
        <xdr:cNvCxnSpPr/>
      </xdr:nvCxnSpPr>
      <xdr:spPr>
        <a:xfrm>
          <a:off x="29027439" y="69830153"/>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90"/>
  <sheetViews>
    <sheetView tabSelected="1" topLeftCell="F16" zoomScale="80" zoomScaleNormal="80" zoomScaleSheetLayoutView="40" workbookViewId="0">
      <selection activeCell="P18" sqref="P18"/>
    </sheetView>
  </sheetViews>
  <sheetFormatPr defaultColWidth="11.42578125" defaultRowHeight="14.45"/>
  <cols>
    <col min="2" max="2" width="20.5703125" customWidth="1"/>
    <col min="3" max="3" width="35.85546875" customWidth="1"/>
    <col min="4" max="4" width="31.42578125" customWidth="1"/>
    <col min="5" max="5" width="29.85546875" customWidth="1"/>
    <col min="6" max="6" width="33.28515625" customWidth="1"/>
    <col min="7" max="7" width="18.85546875" customWidth="1"/>
    <col min="8" max="8" width="20.5703125" customWidth="1"/>
    <col min="9" max="9" width="19.140625" customWidth="1"/>
    <col min="10" max="10" width="19.42578125" customWidth="1"/>
    <col min="11" max="11" width="19.28515625" customWidth="1"/>
    <col min="12" max="12" width="19.42578125" customWidth="1"/>
    <col min="13" max="13" width="18.140625" customWidth="1"/>
    <col min="14" max="14" width="18.42578125" customWidth="1"/>
    <col min="15" max="15" width="18.140625" customWidth="1"/>
    <col min="16" max="19" width="16.85546875" customWidth="1"/>
    <col min="20" max="22" width="19.28515625" customWidth="1"/>
    <col min="23" max="23" width="60" customWidth="1"/>
    <col min="25" max="25" width="23" customWidth="1"/>
    <col min="26" max="26" width="12" bestFit="1" customWidth="1"/>
  </cols>
  <sheetData>
    <row r="1" spans="2:27" ht="15" thickBot="1"/>
    <row r="2" spans="2:27" ht="30" customHeight="1">
      <c r="E2" s="160" t="s">
        <v>0</v>
      </c>
      <c r="F2" s="161"/>
      <c r="G2" s="161"/>
      <c r="H2" s="161"/>
      <c r="I2" s="161"/>
      <c r="J2" s="161"/>
      <c r="K2" s="161"/>
      <c r="L2" s="161"/>
      <c r="M2" s="161"/>
      <c r="N2" s="161"/>
      <c r="O2" s="161"/>
      <c r="P2" s="161"/>
      <c r="Q2" s="161"/>
      <c r="R2" s="161"/>
      <c r="S2" s="161"/>
    </row>
    <row r="3" spans="2:27" ht="30" customHeight="1">
      <c r="E3" s="162" t="s">
        <v>1</v>
      </c>
      <c r="F3" s="163"/>
      <c r="G3" s="163"/>
      <c r="H3" s="163"/>
      <c r="I3" s="163"/>
      <c r="J3" s="163"/>
      <c r="K3" s="163"/>
      <c r="L3" s="163"/>
      <c r="M3" s="163"/>
      <c r="N3" s="163"/>
      <c r="O3" s="163"/>
      <c r="P3" s="163"/>
      <c r="Q3" s="163"/>
      <c r="R3" s="163"/>
      <c r="S3" s="163"/>
    </row>
    <row r="4" spans="2:27" ht="30" customHeight="1">
      <c r="E4" s="162" t="s">
        <v>2</v>
      </c>
      <c r="F4" s="163"/>
      <c r="G4" s="163"/>
      <c r="H4" s="163"/>
      <c r="I4" s="163"/>
      <c r="J4" s="163"/>
      <c r="K4" s="163"/>
      <c r="L4" s="163"/>
      <c r="M4" s="163"/>
      <c r="N4" s="163"/>
      <c r="O4" s="163"/>
      <c r="P4" s="163"/>
      <c r="Q4" s="163"/>
      <c r="R4" s="163"/>
      <c r="S4" s="163"/>
    </row>
    <row r="5" spans="2:27" ht="28.9" thickBot="1">
      <c r="E5" s="166" t="s">
        <v>3</v>
      </c>
      <c r="F5" s="167"/>
      <c r="G5" s="167"/>
      <c r="H5" s="167"/>
      <c r="I5" s="167"/>
      <c r="J5" s="167"/>
      <c r="K5" s="167"/>
      <c r="L5" s="167"/>
      <c r="M5" s="167"/>
      <c r="N5" s="167"/>
      <c r="O5" s="167"/>
      <c r="P5" s="167"/>
      <c r="Q5" s="167"/>
      <c r="R5" s="167"/>
      <c r="S5" s="167"/>
    </row>
    <row r="9" spans="2:27" ht="15" thickBot="1"/>
    <row r="10" spans="2:27" ht="33.6" customHeight="1" thickBot="1">
      <c r="G10" s="181" t="s">
        <v>4</v>
      </c>
      <c r="H10" s="182"/>
      <c r="I10" s="182"/>
      <c r="J10" s="182"/>
      <c r="K10" s="182"/>
      <c r="L10" s="182"/>
      <c r="M10" s="182"/>
      <c r="N10" s="182"/>
      <c r="O10" s="182"/>
      <c r="P10" s="182"/>
      <c r="Q10" s="182"/>
      <c r="R10" s="182"/>
      <c r="S10" s="182"/>
      <c r="T10" s="182"/>
      <c r="U10" s="182"/>
      <c r="V10" s="183"/>
    </row>
    <row r="11" spans="2:27" ht="43.15" customHeight="1" thickBot="1">
      <c r="B11" s="197" t="s">
        <v>5</v>
      </c>
      <c r="C11" s="199" t="s">
        <v>6</v>
      </c>
      <c r="D11" s="201" t="s">
        <v>7</v>
      </c>
      <c r="E11" s="202"/>
      <c r="F11" s="203"/>
      <c r="G11" s="204" t="s">
        <v>8</v>
      </c>
      <c r="H11" s="204"/>
      <c r="I11" s="204"/>
      <c r="J11" s="204"/>
      <c r="K11" s="205"/>
      <c r="L11" s="164" t="s">
        <v>9</v>
      </c>
      <c r="M11" s="164"/>
      <c r="N11" s="164"/>
      <c r="O11" s="165"/>
      <c r="P11" s="194" t="s">
        <v>10</v>
      </c>
      <c r="Q11" s="195"/>
      <c r="R11" s="195"/>
      <c r="S11" s="196"/>
      <c r="T11" s="195" t="s">
        <v>11</v>
      </c>
      <c r="U11" s="195"/>
      <c r="V11" s="195"/>
      <c r="W11" s="184" t="s">
        <v>12</v>
      </c>
    </row>
    <row r="12" spans="2:27" ht="122.45" customHeight="1" thickBot="1">
      <c r="B12" s="198"/>
      <c r="C12" s="200"/>
      <c r="D12" s="43" t="s">
        <v>13</v>
      </c>
      <c r="E12" s="43" t="s">
        <v>14</v>
      </c>
      <c r="F12" s="43" t="s">
        <v>15</v>
      </c>
      <c r="G12" s="45" t="s">
        <v>16</v>
      </c>
      <c r="H12" s="46" t="s">
        <v>17</v>
      </c>
      <c r="I12" s="47" t="s">
        <v>18</v>
      </c>
      <c r="J12" s="48" t="s">
        <v>19</v>
      </c>
      <c r="K12" s="49" t="s">
        <v>20</v>
      </c>
      <c r="L12" s="50" t="s">
        <v>17</v>
      </c>
      <c r="M12" s="47" t="s">
        <v>18</v>
      </c>
      <c r="N12" s="48" t="s">
        <v>19</v>
      </c>
      <c r="O12" s="49" t="s">
        <v>20</v>
      </c>
      <c r="P12" s="51" t="s">
        <v>17</v>
      </c>
      <c r="Q12" s="133" t="s">
        <v>18</v>
      </c>
      <c r="R12" s="134" t="s">
        <v>19</v>
      </c>
      <c r="S12" s="135" t="s">
        <v>20</v>
      </c>
      <c r="T12" s="133" t="s">
        <v>18</v>
      </c>
      <c r="U12" s="134" t="s">
        <v>19</v>
      </c>
      <c r="V12" s="135" t="s">
        <v>20</v>
      </c>
      <c r="W12" s="185"/>
    </row>
    <row r="13" spans="2:27" ht="159.75" customHeight="1">
      <c r="B13" s="123" t="s">
        <v>21</v>
      </c>
      <c r="C13" s="124" t="s">
        <v>22</v>
      </c>
      <c r="D13" s="41" t="s">
        <v>23</v>
      </c>
      <c r="E13" s="42" t="s">
        <v>24</v>
      </c>
      <c r="F13" s="125" t="s">
        <v>25</v>
      </c>
      <c r="G13" s="126">
        <v>0.9</v>
      </c>
      <c r="H13" s="127">
        <v>0.9</v>
      </c>
      <c r="I13" s="128">
        <v>0.9</v>
      </c>
      <c r="J13" s="129">
        <v>0.9</v>
      </c>
      <c r="K13" s="130">
        <v>0.9</v>
      </c>
      <c r="L13" s="131">
        <v>0.88700000000000001</v>
      </c>
      <c r="M13" s="150">
        <v>0.90800000000000003</v>
      </c>
      <c r="N13" s="150">
        <v>0.90800000000000003</v>
      </c>
      <c r="O13" s="150">
        <v>0.90800000000000003</v>
      </c>
      <c r="P13" s="132">
        <f>IFERROR(L13/H13,"100%")</f>
        <v>0.98555555555555552</v>
      </c>
      <c r="Q13" s="136">
        <f>IFERROR(M13/I13,"NO DISPONIBLE")</f>
        <v>1.0088888888888889</v>
      </c>
      <c r="R13" s="136">
        <f>IFERROR(N13/J13,"NO DISPONIBLE")</f>
        <v>1.0088888888888889</v>
      </c>
      <c r="S13" s="20">
        <f t="shared" ref="S13" si="0">IFERROR(O13/K13,"NO DISPONIBLE")</f>
        <v>1.0088888888888889</v>
      </c>
      <c r="T13" s="35">
        <f>IFERROR(((L13+M13)/(H13+I13)),"100%")</f>
        <v>0.99722222222222212</v>
      </c>
      <c r="U13" s="18">
        <f>IFERROR((L13+M13+N13)/(H13+I13+J13),"NO DISPONIBLE")</f>
        <v>1.0011111111111111</v>
      </c>
      <c r="V13" s="20">
        <f>IFERROR((L13+M13+N13+O13)/(H13+I13+J13+K13),"NO DISPONIBLE")</f>
        <v>1.0030555555555554</v>
      </c>
      <c r="W13" s="12" t="s">
        <v>26</v>
      </c>
    </row>
    <row r="14" spans="2:27" ht="54.75" hidden="1" customHeight="1">
      <c r="B14" s="192" t="s">
        <v>27</v>
      </c>
      <c r="C14" s="193"/>
      <c r="D14" s="193"/>
      <c r="E14" s="193"/>
      <c r="F14" s="193"/>
      <c r="G14" s="52"/>
      <c r="H14" s="40"/>
      <c r="I14" s="32"/>
      <c r="J14" s="32"/>
      <c r="K14" s="33"/>
      <c r="L14" s="31"/>
      <c r="M14" s="32"/>
      <c r="N14" s="32"/>
      <c r="O14" s="34"/>
      <c r="P14" s="22" t="str">
        <f t="shared" ref="P14:P16" si="1">IFERROR(L14/H14,"100%")</f>
        <v>100%</v>
      </c>
      <c r="Q14" s="18" t="str">
        <f t="shared" ref="Q14:S14" si="2">IFERROR((M14/I14),"100%")</f>
        <v>100%</v>
      </c>
      <c r="R14" s="18" t="str">
        <f t="shared" si="2"/>
        <v>100%</v>
      </c>
      <c r="S14" s="20" t="str">
        <f t="shared" si="2"/>
        <v>100%</v>
      </c>
      <c r="T14" s="30" t="str">
        <f>IFERROR(((L14+M14)/(H14+I14)),"100%")</f>
        <v>100%</v>
      </c>
      <c r="U14" s="18" t="str">
        <f>IFERROR(((L14+M14+N14)/(H14+I14+J14)),"100%")</f>
        <v>100%</v>
      </c>
      <c r="V14" s="20" t="str">
        <f>IFERROR(((L14+M14+N14+O14)/(H14+I14+J14+K14)),"100%")</f>
        <v>100%</v>
      </c>
      <c r="W14" s="36"/>
    </row>
    <row r="15" spans="2:27" ht="147" customHeight="1">
      <c r="B15" s="62" t="s">
        <v>28</v>
      </c>
      <c r="C15" s="63" t="s">
        <v>29</v>
      </c>
      <c r="D15" s="63" t="s">
        <v>30</v>
      </c>
      <c r="E15" s="64" t="s">
        <v>24</v>
      </c>
      <c r="F15" s="63" t="s">
        <v>31</v>
      </c>
      <c r="G15" s="87">
        <v>6468109767</v>
      </c>
      <c r="H15" s="31"/>
      <c r="I15" s="32"/>
      <c r="J15" s="32"/>
      <c r="K15" s="75">
        <v>6468109767</v>
      </c>
      <c r="L15" s="31"/>
      <c r="M15" s="32"/>
      <c r="N15" s="32"/>
      <c r="O15" s="99">
        <v>7205509957.7799997</v>
      </c>
      <c r="P15" s="22" t="str">
        <f t="shared" si="1"/>
        <v>100%</v>
      </c>
      <c r="Q15" s="107" t="str">
        <f t="shared" ref="P15:S51" si="3">IFERROR((M15/I15),"100%")</f>
        <v>100%</v>
      </c>
      <c r="R15" s="107" t="str">
        <f>IFERROR((N15/J15),"100%")</f>
        <v>100%</v>
      </c>
      <c r="S15" s="107">
        <f t="shared" si="3"/>
        <v>1.1140055158838185</v>
      </c>
      <c r="T15" s="35" t="str">
        <f>IFERROR(((L15+M15)/(H15+I15)),"100%")</f>
        <v>100%</v>
      </c>
      <c r="U15" s="118" t="str">
        <f>IFERROR(((M15+N15)/(I15+J15)),"100%")</f>
        <v>100%</v>
      </c>
      <c r="V15" s="156">
        <f t="shared" ref="V15:V16" si="4">IFERROR(((L15+M15+N15+O15)/(G15)),"100%")</f>
        <v>1.1140055158838185</v>
      </c>
      <c r="W15" s="103" t="s">
        <v>32</v>
      </c>
      <c r="Z15" s="121"/>
      <c r="AA15" s="121"/>
    </row>
    <row r="16" spans="2:27" ht="132" customHeight="1">
      <c r="B16" s="65" t="s">
        <v>33</v>
      </c>
      <c r="C16" s="66" t="s">
        <v>34</v>
      </c>
      <c r="D16" s="66" t="s">
        <v>35</v>
      </c>
      <c r="E16" s="67" t="s">
        <v>36</v>
      </c>
      <c r="F16" s="66" t="s">
        <v>37</v>
      </c>
      <c r="G16" s="88">
        <v>0.05</v>
      </c>
      <c r="H16" s="76"/>
      <c r="I16" s="1"/>
      <c r="J16" s="1"/>
      <c r="K16" s="83">
        <v>0.05</v>
      </c>
      <c r="L16" s="31"/>
      <c r="M16" s="32"/>
      <c r="N16" s="32"/>
      <c r="O16" s="99">
        <v>0</v>
      </c>
      <c r="P16" s="22" t="str">
        <f t="shared" si="1"/>
        <v>100%</v>
      </c>
      <c r="Q16" s="107" t="str">
        <f t="shared" si="3"/>
        <v>100%</v>
      </c>
      <c r="R16" s="107" t="str">
        <f t="shared" si="3"/>
        <v>100%</v>
      </c>
      <c r="S16" s="107">
        <f t="shared" si="3"/>
        <v>0</v>
      </c>
      <c r="T16" s="35" t="str">
        <f>IFERROR(((L16+M16)/(H16+I16)),"100%")</f>
        <v>100%</v>
      </c>
      <c r="U16" s="118" t="str">
        <f>IFERROR(((M16+N16)/(I16+J16)),"100%")</f>
        <v>100%</v>
      </c>
      <c r="V16" s="118">
        <f t="shared" si="4"/>
        <v>0</v>
      </c>
      <c r="W16" s="157" t="s">
        <v>38</v>
      </c>
      <c r="Z16" s="121"/>
      <c r="AA16" s="121"/>
    </row>
    <row r="17" spans="2:27" ht="72.75" customHeight="1">
      <c r="B17" s="53" t="s">
        <v>39</v>
      </c>
      <c r="C17" s="54" t="s">
        <v>40</v>
      </c>
      <c r="D17" s="55" t="s">
        <v>41</v>
      </c>
      <c r="E17" s="56" t="s">
        <v>36</v>
      </c>
      <c r="F17" s="68" t="s">
        <v>42</v>
      </c>
      <c r="G17" s="89">
        <v>48</v>
      </c>
      <c r="H17" s="76">
        <v>12</v>
      </c>
      <c r="I17" s="1">
        <v>12</v>
      </c>
      <c r="J17" s="1">
        <v>12</v>
      </c>
      <c r="K17" s="75">
        <v>12</v>
      </c>
      <c r="L17" s="76">
        <v>12</v>
      </c>
      <c r="M17" s="99">
        <v>12</v>
      </c>
      <c r="N17" s="99">
        <v>12</v>
      </c>
      <c r="O17" s="99">
        <v>12</v>
      </c>
      <c r="P17" s="22">
        <f t="shared" si="3"/>
        <v>1</v>
      </c>
      <c r="Q17" s="107">
        <f t="shared" si="3"/>
        <v>1</v>
      </c>
      <c r="R17" s="107">
        <f t="shared" si="3"/>
        <v>1</v>
      </c>
      <c r="S17" s="107">
        <f t="shared" si="3"/>
        <v>1</v>
      </c>
      <c r="T17" s="35">
        <f>IFERROR(((L17+M17)/(G17)),"100%")</f>
        <v>0.5</v>
      </c>
      <c r="U17" s="118">
        <f>IFERROR(((L17+M17+N17)/(G17)),"100%")</f>
        <v>0.75</v>
      </c>
      <c r="V17" s="118">
        <f>IFERROR(((L17+M17+N17+O17)/(G17)),"100%")</f>
        <v>1</v>
      </c>
      <c r="W17" s="79" t="s">
        <v>43</v>
      </c>
      <c r="Z17" s="121"/>
      <c r="AA17" s="121"/>
    </row>
    <row r="18" spans="2:27" ht="100.5" customHeight="1">
      <c r="B18" s="53" t="s">
        <v>39</v>
      </c>
      <c r="C18" s="69" t="s">
        <v>44</v>
      </c>
      <c r="D18" s="61" t="s">
        <v>45</v>
      </c>
      <c r="E18" s="56" t="s">
        <v>36</v>
      </c>
      <c r="F18" s="70" t="s">
        <v>46</v>
      </c>
      <c r="G18" s="89">
        <v>48</v>
      </c>
      <c r="H18" s="76">
        <v>12</v>
      </c>
      <c r="I18" s="1">
        <v>12</v>
      </c>
      <c r="J18" s="1">
        <v>12</v>
      </c>
      <c r="K18" s="75">
        <v>12</v>
      </c>
      <c r="L18" s="76">
        <v>12</v>
      </c>
      <c r="M18" s="99">
        <v>12</v>
      </c>
      <c r="N18" s="99">
        <v>12</v>
      </c>
      <c r="O18" s="99">
        <v>12</v>
      </c>
      <c r="P18" s="30">
        <f t="shared" si="3"/>
        <v>1</v>
      </c>
      <c r="Q18" s="107">
        <f t="shared" si="3"/>
        <v>1</v>
      </c>
      <c r="R18" s="107">
        <f t="shared" si="3"/>
        <v>1</v>
      </c>
      <c r="S18" s="107">
        <f t="shared" si="3"/>
        <v>1</v>
      </c>
      <c r="T18" s="35">
        <f>IFERROR(((L18+M18)/(G18)),"100%")</f>
        <v>0.5</v>
      </c>
      <c r="U18" s="118">
        <f>IFERROR(((L18+M18+N18)/(G18)),"100%")</f>
        <v>0.75</v>
      </c>
      <c r="V18" s="118">
        <f>IFERROR(((L18+M18+N18+O18)/(G18)),"100%")</f>
        <v>1</v>
      </c>
      <c r="W18" s="79" t="s">
        <v>47</v>
      </c>
      <c r="Z18" s="121"/>
      <c r="AA18" s="121"/>
    </row>
    <row r="19" spans="2:27" ht="96" customHeight="1">
      <c r="B19" s="65" t="s">
        <v>48</v>
      </c>
      <c r="C19" s="71" t="s">
        <v>49</v>
      </c>
      <c r="D19" s="71" t="s">
        <v>50</v>
      </c>
      <c r="E19" s="67" t="s">
        <v>36</v>
      </c>
      <c r="F19" s="66" t="s">
        <v>51</v>
      </c>
      <c r="G19" s="87">
        <v>28000</v>
      </c>
      <c r="H19" s="76">
        <v>7000</v>
      </c>
      <c r="I19" s="1">
        <v>7000</v>
      </c>
      <c r="J19" s="1">
        <v>7000</v>
      </c>
      <c r="K19" s="75">
        <v>7000</v>
      </c>
      <c r="L19" s="76">
        <v>6800</v>
      </c>
      <c r="M19" s="99">
        <v>6950</v>
      </c>
      <c r="N19" s="99">
        <v>6980</v>
      </c>
      <c r="O19" s="99">
        <v>6995</v>
      </c>
      <c r="P19" s="30">
        <f t="shared" si="3"/>
        <v>0.97142857142857142</v>
      </c>
      <c r="Q19" s="107">
        <f t="shared" si="3"/>
        <v>0.99285714285714288</v>
      </c>
      <c r="R19" s="107">
        <f t="shared" si="3"/>
        <v>0.99714285714285711</v>
      </c>
      <c r="S19" s="107">
        <f t="shared" si="3"/>
        <v>0.99928571428571433</v>
      </c>
      <c r="T19" s="35">
        <f t="shared" ref="T19:T24" si="5">IFERROR(((L19+M19)/(G19)),"100%")</f>
        <v>0.49107142857142855</v>
      </c>
      <c r="U19" s="118">
        <f t="shared" ref="U19:U21" si="6">IFERROR(((L19+M19+N19)/(G19)),"100%")</f>
        <v>0.74035714285714282</v>
      </c>
      <c r="V19" s="118">
        <f t="shared" ref="V19:V21" si="7">IFERROR(((L19+M19+N19+O19)/(G19)),"100%")</f>
        <v>0.99017857142857146</v>
      </c>
      <c r="W19" s="97" t="s">
        <v>52</v>
      </c>
      <c r="Z19" s="121"/>
      <c r="AA19" s="121"/>
    </row>
    <row r="20" spans="2:27" ht="103.5" customHeight="1">
      <c r="B20" s="53" t="s">
        <v>39</v>
      </c>
      <c r="C20" s="69" t="s">
        <v>53</v>
      </c>
      <c r="D20" s="61" t="s">
        <v>54</v>
      </c>
      <c r="E20" s="56" t="s">
        <v>36</v>
      </c>
      <c r="F20" s="70" t="s">
        <v>55</v>
      </c>
      <c r="G20" s="87">
        <v>40000</v>
      </c>
      <c r="H20" s="76">
        <v>10000</v>
      </c>
      <c r="I20" s="1">
        <v>10000</v>
      </c>
      <c r="J20" s="1">
        <v>10000</v>
      </c>
      <c r="K20" s="75">
        <v>10000</v>
      </c>
      <c r="L20" s="76">
        <v>7186</v>
      </c>
      <c r="M20" s="99">
        <v>9200</v>
      </c>
      <c r="N20" s="99">
        <v>9900</v>
      </c>
      <c r="O20" s="99">
        <v>9990</v>
      </c>
      <c r="P20" s="30">
        <f t="shared" si="3"/>
        <v>0.71860000000000002</v>
      </c>
      <c r="Q20" s="107">
        <f t="shared" si="3"/>
        <v>0.92</v>
      </c>
      <c r="R20" s="107">
        <f t="shared" si="3"/>
        <v>0.99</v>
      </c>
      <c r="S20" s="107">
        <f t="shared" si="3"/>
        <v>0.999</v>
      </c>
      <c r="T20" s="35">
        <f t="shared" si="5"/>
        <v>0.40965000000000001</v>
      </c>
      <c r="U20" s="118">
        <f t="shared" si="6"/>
        <v>0.65715000000000001</v>
      </c>
      <c r="V20" s="118">
        <f t="shared" si="7"/>
        <v>0.90690000000000004</v>
      </c>
      <c r="W20" s="96" t="s">
        <v>56</v>
      </c>
      <c r="Z20" s="121"/>
      <c r="AA20" s="121"/>
    </row>
    <row r="21" spans="2:27" ht="110.25" customHeight="1">
      <c r="B21" s="53" t="s">
        <v>39</v>
      </c>
      <c r="C21" s="69" t="s">
        <v>57</v>
      </c>
      <c r="D21" s="61" t="s">
        <v>58</v>
      </c>
      <c r="E21" s="56" t="s">
        <v>36</v>
      </c>
      <c r="F21" s="70" t="s">
        <v>59</v>
      </c>
      <c r="G21" s="87">
        <v>24000</v>
      </c>
      <c r="H21" s="76">
        <v>6000</v>
      </c>
      <c r="I21" s="1">
        <v>6000</v>
      </c>
      <c r="J21" s="1">
        <v>6000</v>
      </c>
      <c r="K21" s="75">
        <v>6000</v>
      </c>
      <c r="L21" s="76">
        <v>5672</v>
      </c>
      <c r="M21" s="99">
        <v>5800</v>
      </c>
      <c r="N21" s="99">
        <v>5900</v>
      </c>
      <c r="O21" s="99">
        <v>5980</v>
      </c>
      <c r="P21" s="30">
        <f t="shared" si="3"/>
        <v>0.94533333333333336</v>
      </c>
      <c r="Q21" s="107">
        <f t="shared" si="3"/>
        <v>0.96666666666666667</v>
      </c>
      <c r="R21" s="107">
        <f t="shared" si="3"/>
        <v>0.98333333333333328</v>
      </c>
      <c r="S21" s="107">
        <f t="shared" si="3"/>
        <v>0.9966666666666667</v>
      </c>
      <c r="T21" s="35">
        <f t="shared" si="5"/>
        <v>0.47799999999999998</v>
      </c>
      <c r="U21" s="118">
        <f t="shared" si="6"/>
        <v>0.72383333333333333</v>
      </c>
      <c r="V21" s="118">
        <f t="shared" si="7"/>
        <v>0.97299999999999998</v>
      </c>
      <c r="W21" s="96" t="s">
        <v>60</v>
      </c>
      <c r="Z21" s="121"/>
      <c r="AA21" s="121"/>
    </row>
    <row r="22" spans="2:27" ht="126.75" customHeight="1">
      <c r="B22" s="65" t="s">
        <v>61</v>
      </c>
      <c r="C22" s="71" t="s">
        <v>62</v>
      </c>
      <c r="D22" s="71" t="s">
        <v>63</v>
      </c>
      <c r="E22" s="67" t="s">
        <v>36</v>
      </c>
      <c r="F22" s="66" t="s">
        <v>64</v>
      </c>
      <c r="G22" s="87">
        <v>180</v>
      </c>
      <c r="H22" s="76">
        <v>45</v>
      </c>
      <c r="I22" s="1">
        <v>45</v>
      </c>
      <c r="J22" s="1">
        <v>45</v>
      </c>
      <c r="K22" s="75">
        <v>45</v>
      </c>
      <c r="L22" s="76">
        <v>48</v>
      </c>
      <c r="M22" s="1">
        <v>45</v>
      </c>
      <c r="N22" s="1">
        <v>45</v>
      </c>
      <c r="O22" s="1">
        <v>45</v>
      </c>
      <c r="P22" s="30">
        <f t="shared" si="3"/>
        <v>1.0666666666666667</v>
      </c>
      <c r="Q22" s="107">
        <f t="shared" si="3"/>
        <v>1</v>
      </c>
      <c r="R22" s="107">
        <f t="shared" si="3"/>
        <v>1</v>
      </c>
      <c r="S22" s="107">
        <f t="shared" si="3"/>
        <v>1</v>
      </c>
      <c r="T22" s="35">
        <f t="shared" si="5"/>
        <v>0.51666666666666672</v>
      </c>
      <c r="U22" s="118">
        <f t="shared" ref="U22:U39" si="8">IFERROR(((L22+M22+N22)/(G22)),"100%")</f>
        <v>0.76666666666666672</v>
      </c>
      <c r="V22" s="153">
        <f t="shared" ref="V22:V23" si="9">IFERROR(((L22+M22+N22+O22)/(G22)),"100%")</f>
        <v>1.0166666666666666</v>
      </c>
      <c r="W22" s="97" t="s">
        <v>65</v>
      </c>
      <c r="Z22" s="121"/>
      <c r="AA22" s="121"/>
    </row>
    <row r="23" spans="2:27" ht="123" customHeight="1">
      <c r="B23" s="53" t="s">
        <v>39</v>
      </c>
      <c r="C23" s="69" t="s">
        <v>66</v>
      </c>
      <c r="D23" s="61" t="s">
        <v>67</v>
      </c>
      <c r="E23" s="56" t="s">
        <v>36</v>
      </c>
      <c r="F23" s="70" t="s">
        <v>68</v>
      </c>
      <c r="G23" s="87">
        <v>900</v>
      </c>
      <c r="H23" s="76">
        <v>225</v>
      </c>
      <c r="I23" s="1">
        <v>225</v>
      </c>
      <c r="J23" s="1">
        <v>225</v>
      </c>
      <c r="K23" s="75">
        <v>225</v>
      </c>
      <c r="L23" s="76">
        <v>257</v>
      </c>
      <c r="M23" s="1">
        <v>223</v>
      </c>
      <c r="N23" s="1">
        <v>321</v>
      </c>
      <c r="O23" s="1">
        <v>303</v>
      </c>
      <c r="P23" s="30">
        <f t="shared" si="3"/>
        <v>1.1422222222222222</v>
      </c>
      <c r="Q23" s="107">
        <f t="shared" si="3"/>
        <v>0.99111111111111116</v>
      </c>
      <c r="R23" s="107">
        <f t="shared" si="3"/>
        <v>1.4266666666666667</v>
      </c>
      <c r="S23" s="107">
        <f t="shared" si="3"/>
        <v>1.3466666666666667</v>
      </c>
      <c r="T23" s="35">
        <f t="shared" si="5"/>
        <v>0.53333333333333333</v>
      </c>
      <c r="U23" s="118">
        <f>IFERROR(((L23+M23+N23)/(G23)),"100%")</f>
        <v>0.89</v>
      </c>
      <c r="V23" s="118">
        <f t="shared" si="9"/>
        <v>1.2266666666666666</v>
      </c>
      <c r="W23" s="79" t="s">
        <v>69</v>
      </c>
      <c r="Z23" s="121"/>
      <c r="AA23" s="121"/>
    </row>
    <row r="24" spans="2:27" ht="135" customHeight="1">
      <c r="B24" s="53" t="s">
        <v>39</v>
      </c>
      <c r="C24" s="69" t="s">
        <v>70</v>
      </c>
      <c r="D24" s="61" t="s">
        <v>71</v>
      </c>
      <c r="E24" s="56" t="s">
        <v>36</v>
      </c>
      <c r="F24" s="70" t="s">
        <v>72</v>
      </c>
      <c r="G24" s="87">
        <v>144</v>
      </c>
      <c r="H24" s="76">
        <v>36</v>
      </c>
      <c r="I24" s="1">
        <v>36</v>
      </c>
      <c r="J24" s="1">
        <v>36</v>
      </c>
      <c r="K24" s="75">
        <v>36</v>
      </c>
      <c r="L24" s="76">
        <v>55</v>
      </c>
      <c r="M24" s="1">
        <v>50</v>
      </c>
      <c r="N24" s="1">
        <v>86</v>
      </c>
      <c r="O24" s="1">
        <v>69</v>
      </c>
      <c r="P24" s="30">
        <f t="shared" si="3"/>
        <v>1.5277777777777777</v>
      </c>
      <c r="Q24" s="107">
        <f t="shared" si="3"/>
        <v>1.3888888888888888</v>
      </c>
      <c r="R24" s="107">
        <f t="shared" si="3"/>
        <v>2.3888888888888888</v>
      </c>
      <c r="S24" s="107">
        <f t="shared" si="3"/>
        <v>1.9166666666666667</v>
      </c>
      <c r="T24" s="35">
        <f t="shared" si="5"/>
        <v>0.72916666666666663</v>
      </c>
      <c r="U24" s="118">
        <f t="shared" si="8"/>
        <v>1.3263888888888888</v>
      </c>
      <c r="V24" s="118">
        <f>IFERROR(((L24+M24+N24+O24)/(G24)),"100%")</f>
        <v>1.8055555555555556</v>
      </c>
      <c r="W24" s="79" t="s">
        <v>73</v>
      </c>
      <c r="Z24" s="121"/>
      <c r="AA24" s="121"/>
    </row>
    <row r="25" spans="2:27" ht="149.25" customHeight="1">
      <c r="B25" s="65" t="s">
        <v>74</v>
      </c>
      <c r="C25" s="71" t="s">
        <v>75</v>
      </c>
      <c r="D25" s="71" t="s">
        <v>76</v>
      </c>
      <c r="E25" s="67" t="s">
        <v>36</v>
      </c>
      <c r="F25" s="66" t="s">
        <v>77</v>
      </c>
      <c r="G25" s="87">
        <v>12</v>
      </c>
      <c r="H25" s="76">
        <v>3</v>
      </c>
      <c r="I25" s="1">
        <v>3</v>
      </c>
      <c r="J25" s="1">
        <v>3</v>
      </c>
      <c r="K25" s="75">
        <v>3</v>
      </c>
      <c r="L25" s="76">
        <v>3</v>
      </c>
      <c r="M25" s="1">
        <v>3</v>
      </c>
      <c r="N25" s="1">
        <v>3</v>
      </c>
      <c r="O25" s="1">
        <v>3</v>
      </c>
      <c r="P25" s="30">
        <f t="shared" si="3"/>
        <v>1</v>
      </c>
      <c r="Q25" s="107">
        <f t="shared" si="3"/>
        <v>1</v>
      </c>
      <c r="R25" s="107">
        <f t="shared" si="3"/>
        <v>1</v>
      </c>
      <c r="S25" s="107">
        <f t="shared" si="3"/>
        <v>1</v>
      </c>
      <c r="T25" s="35">
        <f>IFERROR(((L25+M25)/(G25)),"100%")</f>
        <v>0.5</v>
      </c>
      <c r="U25" s="118">
        <f t="shared" si="8"/>
        <v>0.75</v>
      </c>
      <c r="V25" s="118">
        <f t="shared" ref="V25:V32" si="10">IFERROR(((L25+M25+N25+O25)/(G25)),"100%")</f>
        <v>1</v>
      </c>
      <c r="W25" s="97" t="s">
        <v>78</v>
      </c>
      <c r="Z25" s="121"/>
      <c r="AA25" s="121"/>
    </row>
    <row r="26" spans="2:27" ht="136.5" customHeight="1">
      <c r="B26" s="53" t="s">
        <v>39</v>
      </c>
      <c r="C26" s="54" t="s">
        <v>79</v>
      </c>
      <c r="D26" s="55" t="s">
        <v>80</v>
      </c>
      <c r="E26" s="56" t="s">
        <v>36</v>
      </c>
      <c r="F26" s="70" t="s">
        <v>81</v>
      </c>
      <c r="G26" s="87">
        <v>108</v>
      </c>
      <c r="H26" s="76">
        <v>27</v>
      </c>
      <c r="I26" s="1">
        <v>27</v>
      </c>
      <c r="J26" s="1">
        <v>27</v>
      </c>
      <c r="K26" s="75">
        <v>27</v>
      </c>
      <c r="L26" s="76">
        <v>27</v>
      </c>
      <c r="M26" s="1">
        <v>27</v>
      </c>
      <c r="N26" s="1">
        <v>27</v>
      </c>
      <c r="O26" s="1">
        <v>27</v>
      </c>
      <c r="P26" s="30">
        <f t="shared" si="3"/>
        <v>1</v>
      </c>
      <c r="Q26" s="107">
        <f t="shared" si="3"/>
        <v>1</v>
      </c>
      <c r="R26" s="107">
        <f t="shared" si="3"/>
        <v>1</v>
      </c>
      <c r="S26" s="107">
        <f t="shared" si="3"/>
        <v>1</v>
      </c>
      <c r="T26" s="35">
        <f t="shared" ref="T26:T29" si="11">IFERROR(((L26+M26)/(G26)),"100%")</f>
        <v>0.5</v>
      </c>
      <c r="U26" s="118">
        <f t="shared" si="8"/>
        <v>0.75</v>
      </c>
      <c r="V26" s="118">
        <f t="shared" si="10"/>
        <v>1</v>
      </c>
      <c r="W26" s="96" t="s">
        <v>82</v>
      </c>
      <c r="Z26" s="121"/>
      <c r="AA26" s="121"/>
    </row>
    <row r="27" spans="2:27" ht="116.25" customHeight="1">
      <c r="B27" s="53" t="s">
        <v>39</v>
      </c>
      <c r="C27" s="54" t="s">
        <v>83</v>
      </c>
      <c r="D27" s="55" t="s">
        <v>84</v>
      </c>
      <c r="E27" s="56" t="s">
        <v>36</v>
      </c>
      <c r="F27" s="70" t="s">
        <v>85</v>
      </c>
      <c r="G27" s="87">
        <v>4</v>
      </c>
      <c r="H27" s="76">
        <v>1</v>
      </c>
      <c r="I27" s="1">
        <v>1</v>
      </c>
      <c r="J27" s="1">
        <v>1</v>
      </c>
      <c r="K27" s="75">
        <v>1</v>
      </c>
      <c r="L27" s="76">
        <v>1</v>
      </c>
      <c r="M27" s="1">
        <v>1</v>
      </c>
      <c r="N27" s="1">
        <v>1</v>
      </c>
      <c r="O27" s="1">
        <v>1</v>
      </c>
      <c r="P27" s="30">
        <f t="shared" si="3"/>
        <v>1</v>
      </c>
      <c r="Q27" s="107">
        <f t="shared" si="3"/>
        <v>1</v>
      </c>
      <c r="R27" s="107">
        <f t="shared" si="3"/>
        <v>1</v>
      </c>
      <c r="S27" s="107">
        <f t="shared" si="3"/>
        <v>1</v>
      </c>
      <c r="T27" s="35">
        <f t="shared" si="11"/>
        <v>0.5</v>
      </c>
      <c r="U27" s="118">
        <f t="shared" si="8"/>
        <v>0.75</v>
      </c>
      <c r="V27" s="118">
        <f t="shared" si="10"/>
        <v>1</v>
      </c>
      <c r="W27" s="96" t="s">
        <v>86</v>
      </c>
      <c r="Z27" s="121"/>
      <c r="AA27" s="121"/>
    </row>
    <row r="28" spans="2:27" ht="163.5" customHeight="1">
      <c r="B28" s="53" t="s">
        <v>39</v>
      </c>
      <c r="C28" s="54" t="s">
        <v>87</v>
      </c>
      <c r="D28" s="55" t="s">
        <v>88</v>
      </c>
      <c r="E28" s="56" t="s">
        <v>36</v>
      </c>
      <c r="F28" s="70" t="s">
        <v>89</v>
      </c>
      <c r="G28" s="87">
        <v>12</v>
      </c>
      <c r="H28" s="76">
        <v>3</v>
      </c>
      <c r="I28" s="1">
        <v>3</v>
      </c>
      <c r="J28" s="1">
        <v>3</v>
      </c>
      <c r="K28" s="75">
        <v>3</v>
      </c>
      <c r="L28" s="76">
        <v>3</v>
      </c>
      <c r="M28" s="1">
        <v>3</v>
      </c>
      <c r="N28" s="1">
        <v>3</v>
      </c>
      <c r="O28" s="1">
        <v>3</v>
      </c>
      <c r="P28" s="30">
        <f t="shared" si="3"/>
        <v>1</v>
      </c>
      <c r="Q28" s="107">
        <f t="shared" si="3"/>
        <v>1</v>
      </c>
      <c r="R28" s="107">
        <f t="shared" si="3"/>
        <v>1</v>
      </c>
      <c r="S28" s="107">
        <f t="shared" si="3"/>
        <v>1</v>
      </c>
      <c r="T28" s="35">
        <f t="shared" si="11"/>
        <v>0.5</v>
      </c>
      <c r="U28" s="118">
        <f t="shared" si="8"/>
        <v>0.75</v>
      </c>
      <c r="V28" s="118">
        <f t="shared" si="10"/>
        <v>1</v>
      </c>
      <c r="W28" s="96" t="s">
        <v>90</v>
      </c>
      <c r="Z28" s="121"/>
      <c r="AA28" s="121"/>
    </row>
    <row r="29" spans="2:27" ht="121.5" customHeight="1">
      <c r="B29" s="65" t="s">
        <v>91</v>
      </c>
      <c r="C29" s="71" t="s">
        <v>92</v>
      </c>
      <c r="D29" s="71" t="s">
        <v>93</v>
      </c>
      <c r="E29" s="67" t="s">
        <v>36</v>
      </c>
      <c r="F29" s="66" t="s">
        <v>94</v>
      </c>
      <c r="G29" s="87">
        <v>6468109767</v>
      </c>
      <c r="H29" s="76">
        <v>1519106495</v>
      </c>
      <c r="I29" s="1">
        <v>1760223568</v>
      </c>
      <c r="J29" s="1">
        <v>1572953939</v>
      </c>
      <c r="K29" s="75">
        <v>1615825765</v>
      </c>
      <c r="L29" s="76">
        <v>1398320160.2</v>
      </c>
      <c r="M29" s="1">
        <v>1568544403</v>
      </c>
      <c r="N29" s="1">
        <v>1675753075</v>
      </c>
      <c r="O29" s="1">
        <v>0</v>
      </c>
      <c r="P29" s="151">
        <f t="shared" si="3"/>
        <v>0.92048856666892209</v>
      </c>
      <c r="Q29" s="107">
        <f t="shared" si="3"/>
        <v>0.89110521613013649</v>
      </c>
      <c r="R29" s="107">
        <f t="shared" si="3"/>
        <v>1.0653541934389728</v>
      </c>
      <c r="S29" s="107">
        <f t="shared" si="3"/>
        <v>0</v>
      </c>
      <c r="T29" s="35">
        <f t="shared" si="11"/>
        <v>0.45869112771351023</v>
      </c>
      <c r="U29" s="118">
        <f t="shared" si="8"/>
        <v>0.71777038508010838</v>
      </c>
      <c r="V29" s="118">
        <f t="shared" si="10"/>
        <v>0.71777038508010838</v>
      </c>
      <c r="W29" s="97" t="s">
        <v>95</v>
      </c>
      <c r="Z29" s="121"/>
      <c r="AA29" s="121"/>
    </row>
    <row r="30" spans="2:27" ht="96" customHeight="1">
      <c r="B30" s="53" t="s">
        <v>39</v>
      </c>
      <c r="C30" s="72" t="s">
        <v>96</v>
      </c>
      <c r="D30" s="61" t="s">
        <v>97</v>
      </c>
      <c r="E30" s="56" t="s">
        <v>36</v>
      </c>
      <c r="F30" s="70" t="s">
        <v>98</v>
      </c>
      <c r="G30" s="87">
        <v>2</v>
      </c>
      <c r="H30" s="1"/>
      <c r="I30" s="1"/>
      <c r="J30" s="1">
        <v>1</v>
      </c>
      <c r="K30" s="1">
        <v>1</v>
      </c>
      <c r="L30" s="31"/>
      <c r="M30" s="1"/>
      <c r="N30" s="1">
        <v>1</v>
      </c>
      <c r="O30" s="1">
        <v>1</v>
      </c>
      <c r="P30" s="119" t="str">
        <f t="shared" si="3"/>
        <v>100%</v>
      </c>
      <c r="Q30" s="107" t="str">
        <f t="shared" si="3"/>
        <v>100%</v>
      </c>
      <c r="R30" s="107">
        <f t="shared" si="3"/>
        <v>1</v>
      </c>
      <c r="S30" s="107">
        <f t="shared" si="3"/>
        <v>1</v>
      </c>
      <c r="T30" s="35" t="str">
        <f t="shared" ref="T30:U31" si="12">IFERROR(((L30+M30)/(H30+I30)),"100%")</f>
        <v>100%</v>
      </c>
      <c r="U30" s="118">
        <f t="shared" si="8"/>
        <v>0.5</v>
      </c>
      <c r="V30" s="118">
        <f t="shared" si="10"/>
        <v>1</v>
      </c>
      <c r="W30" s="79" t="s">
        <v>99</v>
      </c>
      <c r="Z30" s="121"/>
      <c r="AA30" s="121"/>
    </row>
    <row r="31" spans="2:27" ht="69">
      <c r="B31" s="53" t="s">
        <v>39</v>
      </c>
      <c r="C31" s="54" t="s">
        <v>100</v>
      </c>
      <c r="D31" s="55" t="s">
        <v>101</v>
      </c>
      <c r="E31" s="56" t="s">
        <v>36</v>
      </c>
      <c r="F31" s="70" t="s">
        <v>102</v>
      </c>
      <c r="G31" s="87">
        <v>22</v>
      </c>
      <c r="H31" s="1"/>
      <c r="I31" s="1"/>
      <c r="J31" s="1"/>
      <c r="K31" s="75">
        <v>22</v>
      </c>
      <c r="L31" s="31"/>
      <c r="M31" s="32"/>
      <c r="N31" s="32"/>
      <c r="O31" s="1">
        <v>22</v>
      </c>
      <c r="P31" s="30" t="str">
        <f t="shared" si="3"/>
        <v>100%</v>
      </c>
      <c r="Q31" s="107" t="str">
        <f t="shared" si="3"/>
        <v>100%</v>
      </c>
      <c r="R31" s="107" t="str">
        <f t="shared" si="3"/>
        <v>100%</v>
      </c>
      <c r="S31" s="107">
        <f t="shared" si="3"/>
        <v>1</v>
      </c>
      <c r="T31" s="35" t="str">
        <f t="shared" si="12"/>
        <v>100%</v>
      </c>
      <c r="U31" s="118" t="str">
        <f t="shared" si="12"/>
        <v>100%</v>
      </c>
      <c r="V31" s="118">
        <f t="shared" si="10"/>
        <v>1</v>
      </c>
      <c r="W31" s="79" t="s">
        <v>103</v>
      </c>
      <c r="Z31" s="121"/>
      <c r="AA31" s="121"/>
    </row>
    <row r="32" spans="2:27" ht="79.5" customHeight="1">
      <c r="B32" s="53" t="s">
        <v>39</v>
      </c>
      <c r="C32" s="73" t="s">
        <v>104</v>
      </c>
      <c r="D32" s="73" t="s">
        <v>105</v>
      </c>
      <c r="E32" s="56" t="s">
        <v>36</v>
      </c>
      <c r="F32" s="70" t="s">
        <v>106</v>
      </c>
      <c r="G32" s="87">
        <v>24</v>
      </c>
      <c r="H32" s="76">
        <v>6</v>
      </c>
      <c r="I32" s="1">
        <v>6</v>
      </c>
      <c r="J32" s="1">
        <v>6</v>
      </c>
      <c r="K32" s="75">
        <v>6</v>
      </c>
      <c r="L32" s="76">
        <v>6</v>
      </c>
      <c r="M32" s="1">
        <v>6</v>
      </c>
      <c r="N32" s="1">
        <v>6</v>
      </c>
      <c r="O32" s="1">
        <v>6</v>
      </c>
      <c r="P32" s="30">
        <f t="shared" si="3"/>
        <v>1</v>
      </c>
      <c r="Q32" s="107">
        <f t="shared" si="3"/>
        <v>1</v>
      </c>
      <c r="R32" s="107">
        <f t="shared" si="3"/>
        <v>1</v>
      </c>
      <c r="S32" s="107">
        <f t="shared" si="3"/>
        <v>1</v>
      </c>
      <c r="T32" s="35">
        <f t="shared" ref="T32:T53" si="13">IFERROR(((L32+M32)/(G32)),"100%")</f>
        <v>0.5</v>
      </c>
      <c r="U32" s="118">
        <f t="shared" si="8"/>
        <v>0.75</v>
      </c>
      <c r="V32" s="118">
        <f t="shared" si="10"/>
        <v>1</v>
      </c>
      <c r="W32" s="79" t="s">
        <v>107</v>
      </c>
      <c r="AA32" s="121"/>
    </row>
    <row r="33" spans="2:27" ht="106.5" customHeight="1">
      <c r="B33" s="65" t="s">
        <v>108</v>
      </c>
      <c r="C33" s="71" t="s">
        <v>109</v>
      </c>
      <c r="D33" s="71" t="s">
        <v>110</v>
      </c>
      <c r="E33" s="67" t="s">
        <v>36</v>
      </c>
      <c r="F33" s="66" t="s">
        <v>111</v>
      </c>
      <c r="G33" s="87">
        <v>174425991.53999999</v>
      </c>
      <c r="H33" s="76">
        <v>82410605.170000002</v>
      </c>
      <c r="I33" s="1">
        <v>27485711.390000001</v>
      </c>
      <c r="J33" s="1">
        <v>37354916.859999999</v>
      </c>
      <c r="K33" s="75">
        <v>27174758.120000001</v>
      </c>
      <c r="L33" s="76">
        <v>89275783</v>
      </c>
      <c r="M33" s="1">
        <v>30739586</v>
      </c>
      <c r="N33" s="1">
        <v>41529071</v>
      </c>
      <c r="O33" s="1">
        <v>29554115</v>
      </c>
      <c r="P33" s="30">
        <f t="shared" si="3"/>
        <v>1.0833045433392732</v>
      </c>
      <c r="Q33" s="107">
        <f t="shared" si="3"/>
        <v>1.1183842238547204</v>
      </c>
      <c r="R33" s="107">
        <f t="shared" si="3"/>
        <v>1.1117430981213003</v>
      </c>
      <c r="S33" s="107">
        <f t="shared" si="3"/>
        <v>1.0875576102459896</v>
      </c>
      <c r="T33" s="35">
        <f t="shared" si="13"/>
        <v>0.68805897527306104</v>
      </c>
      <c r="U33" s="118">
        <f t="shared" si="8"/>
        <v>0.92614889887528062</v>
      </c>
      <c r="V33" s="156">
        <f>IFERROR(((L33+M33+N33+O33)/(G33)),"100%")</f>
        <v>1.0955853156562196</v>
      </c>
      <c r="W33" s="97" t="s">
        <v>112</v>
      </c>
      <c r="Z33" s="121"/>
      <c r="AA33" s="121"/>
    </row>
    <row r="34" spans="2:27" ht="138" customHeight="1">
      <c r="B34" s="53" t="s">
        <v>39</v>
      </c>
      <c r="C34" s="69" t="s">
        <v>113</v>
      </c>
      <c r="D34" s="61" t="s">
        <v>114</v>
      </c>
      <c r="E34" s="56" t="s">
        <v>36</v>
      </c>
      <c r="F34" s="70" t="s">
        <v>115</v>
      </c>
      <c r="G34" s="87">
        <v>200850160</v>
      </c>
      <c r="H34" s="76">
        <v>107057227</v>
      </c>
      <c r="I34" s="1">
        <v>32350661</v>
      </c>
      <c r="J34" s="1">
        <v>34482083</v>
      </c>
      <c r="K34" s="75">
        <v>26960189</v>
      </c>
      <c r="L34" s="76">
        <v>5743758.8099999996</v>
      </c>
      <c r="M34" s="1">
        <v>43611479.960000001</v>
      </c>
      <c r="N34" s="1">
        <v>54470583.289999999</v>
      </c>
      <c r="O34" s="1">
        <v>0</v>
      </c>
      <c r="P34" s="30">
        <f t="shared" si="3"/>
        <v>5.3651294461419217E-2</v>
      </c>
      <c r="Q34" s="107">
        <f t="shared" si="3"/>
        <v>1.348086209428611</v>
      </c>
      <c r="R34" s="107">
        <f t="shared" si="3"/>
        <v>1.5796778660384292</v>
      </c>
      <c r="S34" s="107">
        <f t="shared" si="3"/>
        <v>0</v>
      </c>
      <c r="T34" s="35">
        <f t="shared" si="13"/>
        <v>0.24573163780402268</v>
      </c>
      <c r="U34" s="118">
        <f t="shared" si="8"/>
        <v>0.51693173687290073</v>
      </c>
      <c r="V34" s="118">
        <f t="shared" ref="V34:V39" si="14">IFERROR(((L34+M34+N34+O34)/(G34)),"100%")</f>
        <v>0.51693173687290073</v>
      </c>
      <c r="W34" s="120" t="s">
        <v>116</v>
      </c>
      <c r="Z34" s="121"/>
      <c r="AA34" s="121"/>
    </row>
    <row r="35" spans="2:27" ht="69">
      <c r="B35" s="53" t="s">
        <v>39</v>
      </c>
      <c r="C35" s="69" t="s">
        <v>117</v>
      </c>
      <c r="D35" s="61" t="s">
        <v>118</v>
      </c>
      <c r="E35" s="56" t="s">
        <v>36</v>
      </c>
      <c r="F35" s="70" t="s">
        <v>119</v>
      </c>
      <c r="G35" s="87">
        <v>7</v>
      </c>
      <c r="H35" s="76">
        <v>7</v>
      </c>
      <c r="I35" s="1">
        <v>7</v>
      </c>
      <c r="J35" s="1">
        <v>7</v>
      </c>
      <c r="K35" s="75">
        <v>7</v>
      </c>
      <c r="L35" s="76">
        <v>7</v>
      </c>
      <c r="M35" s="1">
        <v>7</v>
      </c>
      <c r="N35" s="1">
        <v>7</v>
      </c>
      <c r="O35" s="1">
        <v>7</v>
      </c>
      <c r="P35" s="30">
        <f t="shared" si="3"/>
        <v>1</v>
      </c>
      <c r="Q35" s="107">
        <f t="shared" si="3"/>
        <v>1</v>
      </c>
      <c r="R35" s="107">
        <f t="shared" si="3"/>
        <v>1</v>
      </c>
      <c r="S35" s="107">
        <f t="shared" si="3"/>
        <v>1</v>
      </c>
      <c r="T35" s="35">
        <f>IFERROR(((L35+M35)/(28)),"100%")</f>
        <v>0.5</v>
      </c>
      <c r="U35" s="118">
        <f>IFERROR(((L35+M35+N35)/(28)),"100%")</f>
        <v>0.75</v>
      </c>
      <c r="V35" s="118">
        <f>IFERROR(((L35+M35+N35+O35)/(28)),"100%")</f>
        <v>1</v>
      </c>
      <c r="W35" s="79" t="s">
        <v>120</v>
      </c>
      <c r="Z35" s="121"/>
      <c r="AA35" s="121"/>
    </row>
    <row r="36" spans="2:27" ht="233.25" customHeight="1">
      <c r="B36" s="53" t="s">
        <v>39</v>
      </c>
      <c r="C36" s="69" t="s">
        <v>121</v>
      </c>
      <c r="D36" s="61" t="s">
        <v>122</v>
      </c>
      <c r="E36" s="56" t="s">
        <v>36</v>
      </c>
      <c r="F36" s="70" t="s">
        <v>123</v>
      </c>
      <c r="G36" s="87">
        <v>12232</v>
      </c>
      <c r="H36" s="76">
        <v>1835</v>
      </c>
      <c r="I36" s="1">
        <v>4281</v>
      </c>
      <c r="J36" s="1">
        <v>4281</v>
      </c>
      <c r="K36" s="75">
        <v>1835</v>
      </c>
      <c r="L36" s="76">
        <v>1017.9</v>
      </c>
      <c r="M36" s="1">
        <v>2801.8</v>
      </c>
      <c r="N36" s="1">
        <v>1566.23</v>
      </c>
      <c r="O36" s="1">
        <v>202.95</v>
      </c>
      <c r="P36" s="30">
        <f t="shared" si="3"/>
        <v>0.5547138964577657</v>
      </c>
      <c r="Q36" s="107">
        <f t="shared" si="3"/>
        <v>0.65447325391263733</v>
      </c>
      <c r="R36" s="107">
        <f t="shared" si="3"/>
        <v>0.36585610838589117</v>
      </c>
      <c r="S36" s="107">
        <f t="shared" si="3"/>
        <v>0.11059945504087193</v>
      </c>
      <c r="T36" s="35">
        <f t="shared" si="13"/>
        <v>0.31227109221713539</v>
      </c>
      <c r="U36" s="118">
        <f t="shared" si="8"/>
        <v>0.4403147482014389</v>
      </c>
      <c r="V36" s="118">
        <f t="shared" si="14"/>
        <v>0.4569064748201439</v>
      </c>
      <c r="W36" s="96" t="s">
        <v>124</v>
      </c>
      <c r="Z36" s="121"/>
      <c r="AA36" s="121"/>
    </row>
    <row r="37" spans="2:27" ht="293.25" customHeight="1">
      <c r="B37" s="53" t="s">
        <v>39</v>
      </c>
      <c r="C37" s="69" t="s">
        <v>125</v>
      </c>
      <c r="D37" s="61" t="s">
        <v>126</v>
      </c>
      <c r="E37" s="56" t="s">
        <v>36</v>
      </c>
      <c r="F37" s="70" t="s">
        <v>127</v>
      </c>
      <c r="G37" s="87">
        <v>12232</v>
      </c>
      <c r="H37" s="76">
        <v>1835</v>
      </c>
      <c r="I37" s="1">
        <v>4281</v>
      </c>
      <c r="J37" s="1">
        <v>4281</v>
      </c>
      <c r="K37" s="75">
        <v>1835</v>
      </c>
      <c r="L37" s="76">
        <v>1017.9</v>
      </c>
      <c r="M37" s="1">
        <v>2801.8</v>
      </c>
      <c r="N37" s="1">
        <v>1566.23</v>
      </c>
      <c r="O37" s="1">
        <v>202.95</v>
      </c>
      <c r="P37" s="30">
        <f t="shared" si="3"/>
        <v>0.5547138964577657</v>
      </c>
      <c r="Q37" s="107">
        <f t="shared" si="3"/>
        <v>0.65447325391263733</v>
      </c>
      <c r="R37" s="107">
        <f t="shared" si="3"/>
        <v>0.36585610838589117</v>
      </c>
      <c r="S37" s="107">
        <f t="shared" si="3"/>
        <v>0.11059945504087193</v>
      </c>
      <c r="T37" s="35">
        <f t="shared" si="13"/>
        <v>0.31227109221713539</v>
      </c>
      <c r="U37" s="118">
        <f t="shared" si="8"/>
        <v>0.4403147482014389</v>
      </c>
      <c r="V37" s="118">
        <f t="shared" si="14"/>
        <v>0.4569064748201439</v>
      </c>
      <c r="W37" s="96" t="s">
        <v>128</v>
      </c>
      <c r="Z37" s="121"/>
      <c r="AA37" s="121"/>
    </row>
    <row r="38" spans="2:27" ht="147.75" customHeight="1">
      <c r="B38" s="53" t="s">
        <v>39</v>
      </c>
      <c r="C38" s="69" t="s">
        <v>129</v>
      </c>
      <c r="D38" s="61" t="s">
        <v>130</v>
      </c>
      <c r="E38" s="56" t="s">
        <v>36</v>
      </c>
      <c r="F38" s="70" t="s">
        <v>131</v>
      </c>
      <c r="G38" s="87">
        <v>2870689.89</v>
      </c>
      <c r="H38" s="76">
        <v>557742</v>
      </c>
      <c r="I38" s="1">
        <v>806270.58</v>
      </c>
      <c r="J38" s="1">
        <v>466045.14</v>
      </c>
      <c r="K38" s="75">
        <v>1040632.15</v>
      </c>
      <c r="L38" s="76">
        <v>122060.15</v>
      </c>
      <c r="M38" s="1">
        <v>839545</v>
      </c>
      <c r="N38" s="1">
        <v>833000</v>
      </c>
      <c r="O38" s="1">
        <v>216125</v>
      </c>
      <c r="P38" s="30">
        <f t="shared" si="3"/>
        <v>0.21884697584187671</v>
      </c>
      <c r="Q38" s="107">
        <f t="shared" si="3"/>
        <v>1.0412695450204819</v>
      </c>
      <c r="R38" s="107">
        <f t="shared" si="3"/>
        <v>1.7873805099651934</v>
      </c>
      <c r="S38" s="107">
        <f t="shared" si="3"/>
        <v>0.20768626070220875</v>
      </c>
      <c r="T38" s="35">
        <f t="shared" si="13"/>
        <v>0.33497353836432675</v>
      </c>
      <c r="U38" s="118">
        <f t="shared" si="8"/>
        <v>0.62514768880173255</v>
      </c>
      <c r="V38" s="118">
        <f t="shared" si="14"/>
        <v>0.70043446942992504</v>
      </c>
      <c r="W38" s="96" t="s">
        <v>132</v>
      </c>
      <c r="Z38" s="121"/>
      <c r="AA38" s="121"/>
    </row>
    <row r="39" spans="2:27" ht="196.5" customHeight="1">
      <c r="B39" s="53" t="s">
        <v>39</v>
      </c>
      <c r="C39" s="69" t="s">
        <v>133</v>
      </c>
      <c r="D39" s="61" t="s">
        <v>134</v>
      </c>
      <c r="E39" s="56" t="s">
        <v>36</v>
      </c>
      <c r="F39" s="70" t="s">
        <v>135</v>
      </c>
      <c r="G39" s="87">
        <v>9203.9599999999991</v>
      </c>
      <c r="H39" s="76">
        <v>1412.81</v>
      </c>
      <c r="I39" s="1">
        <v>3125.01</v>
      </c>
      <c r="J39" s="1">
        <v>3189.17</v>
      </c>
      <c r="K39" s="75">
        <v>1476.97</v>
      </c>
      <c r="L39" s="76">
        <v>821.34199999999998</v>
      </c>
      <c r="M39" s="1">
        <v>1927.78</v>
      </c>
      <c r="N39" s="1">
        <v>1164.76</v>
      </c>
      <c r="O39" s="1">
        <v>237.22</v>
      </c>
      <c r="P39" s="30">
        <f t="shared" si="3"/>
        <v>0.58135347286613204</v>
      </c>
      <c r="Q39" s="107">
        <f t="shared" si="3"/>
        <v>0.6168876259595969</v>
      </c>
      <c r="R39" s="107">
        <f t="shared" si="3"/>
        <v>0.3652235534637539</v>
      </c>
      <c r="S39" s="107">
        <f t="shared" si="3"/>
        <v>0.16061260553701159</v>
      </c>
      <c r="T39" s="35">
        <f t="shared" si="13"/>
        <v>0.29868904254255779</v>
      </c>
      <c r="U39" s="118">
        <f t="shared" si="8"/>
        <v>0.42523891890012561</v>
      </c>
      <c r="V39" s="118">
        <f t="shared" si="14"/>
        <v>0.45101260761672152</v>
      </c>
      <c r="W39" s="96" t="s">
        <v>136</v>
      </c>
      <c r="Z39" s="121"/>
      <c r="AA39" s="121"/>
    </row>
    <row r="40" spans="2:27" ht="132.75" customHeight="1">
      <c r="B40" s="65" t="s">
        <v>137</v>
      </c>
      <c r="C40" s="71" t="s">
        <v>138</v>
      </c>
      <c r="D40" s="66" t="s">
        <v>139</v>
      </c>
      <c r="E40" s="67" t="s">
        <v>36</v>
      </c>
      <c r="F40" s="66" t="s">
        <v>140</v>
      </c>
      <c r="G40" s="87">
        <v>18900</v>
      </c>
      <c r="H40" s="76">
        <v>2835</v>
      </c>
      <c r="I40" s="1">
        <v>2835</v>
      </c>
      <c r="J40" s="1">
        <v>7560</v>
      </c>
      <c r="K40" s="75">
        <v>5670</v>
      </c>
      <c r="L40" s="76">
        <v>156</v>
      </c>
      <c r="M40" s="1">
        <v>4066</v>
      </c>
      <c r="N40" s="1">
        <v>6946</v>
      </c>
      <c r="O40" s="1">
        <v>1641</v>
      </c>
      <c r="P40" s="30">
        <f t="shared" si="3"/>
        <v>5.5026455026455028E-2</v>
      </c>
      <c r="Q40" s="107">
        <f t="shared" si="3"/>
        <v>1.4342151675485009</v>
      </c>
      <c r="R40" s="107">
        <f t="shared" si="3"/>
        <v>0.91878306878306881</v>
      </c>
      <c r="S40" s="107">
        <f t="shared" si="3"/>
        <v>0.28941798941798941</v>
      </c>
      <c r="T40" s="35">
        <f t="shared" si="13"/>
        <v>0.22338624338624338</v>
      </c>
      <c r="U40" s="118">
        <f>IFERROR(((L40+M40+N40)/(G40)),"100%")</f>
        <v>0.59089947089947092</v>
      </c>
      <c r="V40" s="118">
        <f>IFERROR(((L40+M40+N40+O40)/(G40)),"100%")</f>
        <v>0.67772486772486773</v>
      </c>
      <c r="W40" s="97" t="s">
        <v>141</v>
      </c>
      <c r="Z40" s="121"/>
      <c r="AA40" s="121"/>
    </row>
    <row r="41" spans="2:27" ht="125.25" customHeight="1">
      <c r="B41" s="53" t="s">
        <v>39</v>
      </c>
      <c r="C41" s="69" t="s">
        <v>142</v>
      </c>
      <c r="D41" s="61" t="s">
        <v>143</v>
      </c>
      <c r="E41" s="56" t="s">
        <v>36</v>
      </c>
      <c r="F41" s="70" t="s">
        <v>144</v>
      </c>
      <c r="G41" s="87">
        <v>4815</v>
      </c>
      <c r="H41" s="76">
        <v>722</v>
      </c>
      <c r="I41" s="1">
        <v>723</v>
      </c>
      <c r="J41" s="1">
        <v>1926</v>
      </c>
      <c r="K41" s="75">
        <v>1444</v>
      </c>
      <c r="L41" s="76">
        <v>93</v>
      </c>
      <c r="M41" s="1">
        <v>2851</v>
      </c>
      <c r="N41" s="1">
        <v>3473</v>
      </c>
      <c r="O41" s="1">
        <v>547</v>
      </c>
      <c r="P41" s="30">
        <f t="shared" si="3"/>
        <v>0.12880886426592797</v>
      </c>
      <c r="Q41" s="107">
        <f t="shared" si="3"/>
        <v>3.9432918395573999</v>
      </c>
      <c r="R41" s="107">
        <f t="shared" si="3"/>
        <v>1.8032191069574248</v>
      </c>
      <c r="S41" s="107">
        <f t="shared" si="3"/>
        <v>0.37880886426592797</v>
      </c>
      <c r="T41" s="35">
        <f t="shared" si="13"/>
        <v>0.61142263759086191</v>
      </c>
      <c r="U41" s="118">
        <f>IFERROR(((L41+M41+N41)/(G41)),"100%")</f>
        <v>1.3327102803738318</v>
      </c>
      <c r="V41" s="118">
        <f>IFERROR(((L41+M41+N41+O41)/(G41)),"100%")</f>
        <v>1.4463136033229491</v>
      </c>
      <c r="W41" s="96" t="s">
        <v>145</v>
      </c>
      <c r="Z41" s="121"/>
      <c r="AA41" s="121"/>
    </row>
    <row r="42" spans="2:27" ht="97.5" customHeight="1">
      <c r="B42" s="53" t="s">
        <v>39</v>
      </c>
      <c r="C42" s="69" t="s">
        <v>146</v>
      </c>
      <c r="D42" s="61" t="s">
        <v>147</v>
      </c>
      <c r="E42" s="56" t="s">
        <v>36</v>
      </c>
      <c r="F42" s="70" t="s">
        <v>148</v>
      </c>
      <c r="G42" s="87">
        <v>125</v>
      </c>
      <c r="H42" s="76">
        <v>28</v>
      </c>
      <c r="I42" s="1">
        <v>28</v>
      </c>
      <c r="J42" s="1">
        <v>34</v>
      </c>
      <c r="K42" s="75">
        <v>35</v>
      </c>
      <c r="L42" s="76">
        <v>27</v>
      </c>
      <c r="M42" s="1">
        <v>25</v>
      </c>
      <c r="N42" s="1">
        <v>33</v>
      </c>
      <c r="O42" s="1">
        <v>23</v>
      </c>
      <c r="P42" s="30">
        <f t="shared" si="3"/>
        <v>0.9642857142857143</v>
      </c>
      <c r="Q42" s="107">
        <f t="shared" si="3"/>
        <v>0.8928571428571429</v>
      </c>
      <c r="R42" s="107">
        <f t="shared" si="3"/>
        <v>0.97058823529411764</v>
      </c>
      <c r="S42" s="107">
        <f t="shared" si="3"/>
        <v>0.65714285714285714</v>
      </c>
      <c r="T42" s="35">
        <f t="shared" si="13"/>
        <v>0.41599999999999998</v>
      </c>
      <c r="U42" s="118">
        <f>IFERROR(((L42+M42+N42)/(G42)),"100%")</f>
        <v>0.68</v>
      </c>
      <c r="V42" s="118">
        <f t="shared" ref="V42:V48" si="15">IFERROR(((L42+M42+N42+O42)/(G42)),"100%")</f>
        <v>0.86399999999999999</v>
      </c>
      <c r="W42" s="96" t="s">
        <v>149</v>
      </c>
      <c r="Z42" s="121"/>
      <c r="AA42" s="121"/>
    </row>
    <row r="43" spans="2:27" ht="227.25" customHeight="1">
      <c r="B43" s="65" t="s">
        <v>150</v>
      </c>
      <c r="C43" s="71" t="s">
        <v>151</v>
      </c>
      <c r="D43" s="71" t="s">
        <v>152</v>
      </c>
      <c r="E43" s="67" t="s">
        <v>36</v>
      </c>
      <c r="F43" s="66" t="s">
        <v>153</v>
      </c>
      <c r="G43" s="87">
        <v>142639</v>
      </c>
      <c r="H43" s="76">
        <v>37569</v>
      </c>
      <c r="I43" s="1">
        <v>36382</v>
      </c>
      <c r="J43" s="1">
        <v>31833</v>
      </c>
      <c r="K43" s="75">
        <v>36855</v>
      </c>
      <c r="L43" s="76">
        <v>35795</v>
      </c>
      <c r="M43" s="1">
        <v>36823</v>
      </c>
      <c r="N43" s="1">
        <v>19613</v>
      </c>
      <c r="O43" s="1">
        <v>20023</v>
      </c>
      <c r="P43" s="30">
        <f t="shared" si="3"/>
        <v>0.95278021773270516</v>
      </c>
      <c r="Q43" s="107">
        <f t="shared" si="3"/>
        <v>1.0121213787037546</v>
      </c>
      <c r="R43" s="107">
        <f t="shared" si="3"/>
        <v>0.61612163478151605</v>
      </c>
      <c r="S43" s="107">
        <f t="shared" si="3"/>
        <v>0.54329127662460996</v>
      </c>
      <c r="T43" s="35">
        <f t="shared" si="13"/>
        <v>0.50910340089316386</v>
      </c>
      <c r="U43" s="118">
        <f t="shared" ref="U43:U53" si="16">IFERROR(((L43+M43+N43)/(G43)),"100%")</f>
        <v>0.64660436486514905</v>
      </c>
      <c r="V43" s="118">
        <f t="shared" si="15"/>
        <v>0.7869797180294309</v>
      </c>
      <c r="W43" s="97" t="s">
        <v>154</v>
      </c>
      <c r="Z43" s="121"/>
      <c r="AA43" s="121"/>
    </row>
    <row r="44" spans="2:27" ht="162.75" customHeight="1">
      <c r="B44" s="53" t="s">
        <v>39</v>
      </c>
      <c r="C44" s="69" t="s">
        <v>155</v>
      </c>
      <c r="D44" s="61" t="s">
        <v>156</v>
      </c>
      <c r="E44" s="56" t="s">
        <v>36</v>
      </c>
      <c r="F44" s="70" t="s">
        <v>157</v>
      </c>
      <c r="G44" s="87">
        <v>142310</v>
      </c>
      <c r="H44" s="76">
        <v>37479</v>
      </c>
      <c r="I44" s="1">
        <v>36292</v>
      </c>
      <c r="J44" s="1">
        <v>31758</v>
      </c>
      <c r="K44" s="75">
        <v>36781</v>
      </c>
      <c r="L44" s="76">
        <v>35759</v>
      </c>
      <c r="M44" s="1">
        <v>36772</v>
      </c>
      <c r="N44" s="1">
        <v>19556</v>
      </c>
      <c r="O44" s="1">
        <v>19951</v>
      </c>
      <c r="P44" s="30">
        <f t="shared" si="3"/>
        <v>0.95410763360815387</v>
      </c>
      <c r="Q44" s="107">
        <f t="shared" si="3"/>
        <v>1.0132260553289982</v>
      </c>
      <c r="R44" s="107">
        <f t="shared" si="3"/>
        <v>0.61578185024245857</v>
      </c>
      <c r="S44" s="107">
        <f t="shared" si="3"/>
        <v>0.54242679644381608</v>
      </c>
      <c r="T44" s="35">
        <f t="shared" si="13"/>
        <v>0.50966903239406924</v>
      </c>
      <c r="U44" s="118">
        <f t="shared" si="16"/>
        <v>0.64708734452954819</v>
      </c>
      <c r="V44" s="118">
        <f t="shared" si="15"/>
        <v>0.78728128733047575</v>
      </c>
      <c r="W44" s="96" t="s">
        <v>158</v>
      </c>
      <c r="Z44" s="121"/>
      <c r="AA44" s="121"/>
    </row>
    <row r="45" spans="2:27" ht="135.75" customHeight="1">
      <c r="B45" s="53" t="s">
        <v>39</v>
      </c>
      <c r="C45" s="69" t="s">
        <v>159</v>
      </c>
      <c r="D45" s="61" t="s">
        <v>160</v>
      </c>
      <c r="E45" s="56" t="s">
        <v>36</v>
      </c>
      <c r="F45" s="70" t="s">
        <v>161</v>
      </c>
      <c r="G45" s="87">
        <v>329</v>
      </c>
      <c r="H45" s="76">
        <v>90</v>
      </c>
      <c r="I45" s="1">
        <v>90</v>
      </c>
      <c r="J45" s="1">
        <v>75</v>
      </c>
      <c r="K45" s="75">
        <v>74</v>
      </c>
      <c r="L45" s="76">
        <v>36</v>
      </c>
      <c r="M45" s="1">
        <v>51</v>
      </c>
      <c r="N45" s="1">
        <v>58</v>
      </c>
      <c r="O45" s="1">
        <v>72</v>
      </c>
      <c r="P45" s="30">
        <f t="shared" si="3"/>
        <v>0.4</v>
      </c>
      <c r="Q45" s="107">
        <f t="shared" si="3"/>
        <v>0.56666666666666665</v>
      </c>
      <c r="R45" s="107">
        <f t="shared" si="3"/>
        <v>0.77333333333333332</v>
      </c>
      <c r="S45" s="107">
        <f t="shared" si="3"/>
        <v>0.97297297297297303</v>
      </c>
      <c r="T45" s="35">
        <f t="shared" si="13"/>
        <v>0.26443768996960487</v>
      </c>
      <c r="U45" s="118">
        <f t="shared" si="16"/>
        <v>0.44072948328267475</v>
      </c>
      <c r="V45" s="118">
        <f t="shared" si="15"/>
        <v>0.65957446808510634</v>
      </c>
      <c r="W45" s="96" t="s">
        <v>162</v>
      </c>
      <c r="Z45" s="121"/>
      <c r="AA45" s="121"/>
    </row>
    <row r="46" spans="2:27" ht="64.5" customHeight="1">
      <c r="B46" s="65" t="s">
        <v>163</v>
      </c>
      <c r="C46" s="71" t="s">
        <v>164</v>
      </c>
      <c r="D46" s="71" t="s">
        <v>165</v>
      </c>
      <c r="E46" s="67" t="s">
        <v>36</v>
      </c>
      <c r="F46" s="66" t="s">
        <v>166</v>
      </c>
      <c r="G46" s="87">
        <v>5627</v>
      </c>
      <c r="H46" s="76">
        <v>1408</v>
      </c>
      <c r="I46" s="1">
        <v>1406</v>
      </c>
      <c r="J46" s="1">
        <v>1406</v>
      </c>
      <c r="K46" s="75">
        <v>1407</v>
      </c>
      <c r="L46" s="76">
        <v>1275</v>
      </c>
      <c r="M46" s="1">
        <v>1474</v>
      </c>
      <c r="N46" s="1">
        <v>1531</v>
      </c>
      <c r="O46" s="1">
        <v>1164</v>
      </c>
      <c r="P46" s="30">
        <f t="shared" si="3"/>
        <v>0.90553977272727271</v>
      </c>
      <c r="Q46" s="107">
        <f t="shared" si="3"/>
        <v>1.0483641536273116</v>
      </c>
      <c r="R46" s="107">
        <f t="shared" si="3"/>
        <v>1.088904694167852</v>
      </c>
      <c r="S46" s="107">
        <f t="shared" si="3"/>
        <v>0.8272921108742004</v>
      </c>
      <c r="T46" s="35">
        <f t="shared" si="13"/>
        <v>0.48853740892127245</v>
      </c>
      <c r="U46" s="118">
        <f t="shared" si="16"/>
        <v>0.76061844677448021</v>
      </c>
      <c r="V46" s="118">
        <f t="shared" si="15"/>
        <v>0.96747822996267996</v>
      </c>
      <c r="W46" s="97" t="s">
        <v>167</v>
      </c>
      <c r="Z46" s="121"/>
      <c r="AA46" s="121"/>
    </row>
    <row r="47" spans="2:27" ht="63.75" customHeight="1">
      <c r="B47" s="53" t="s">
        <v>39</v>
      </c>
      <c r="C47" s="69" t="s">
        <v>168</v>
      </c>
      <c r="D47" s="61" t="s">
        <v>169</v>
      </c>
      <c r="E47" s="56" t="s">
        <v>36</v>
      </c>
      <c r="F47" s="70" t="s">
        <v>170</v>
      </c>
      <c r="G47" s="87">
        <v>5600</v>
      </c>
      <c r="H47" s="76">
        <v>1400</v>
      </c>
      <c r="I47" s="1">
        <v>1400</v>
      </c>
      <c r="J47" s="1">
        <v>1400</v>
      </c>
      <c r="K47" s="75">
        <v>1400</v>
      </c>
      <c r="L47" s="76">
        <v>1267</v>
      </c>
      <c r="M47" s="1">
        <v>1468</v>
      </c>
      <c r="N47" s="1">
        <v>1525</v>
      </c>
      <c r="O47" s="1">
        <v>1157</v>
      </c>
      <c r="P47" s="30">
        <f t="shared" si="3"/>
        <v>0.90500000000000003</v>
      </c>
      <c r="Q47" s="107">
        <f t="shared" si="3"/>
        <v>1.0485714285714285</v>
      </c>
      <c r="R47" s="107">
        <f t="shared" si="3"/>
        <v>1.0892857142857142</v>
      </c>
      <c r="S47" s="107">
        <f t="shared" si="3"/>
        <v>0.8264285714285714</v>
      </c>
      <c r="T47" s="35">
        <f t="shared" si="13"/>
        <v>0.48839285714285713</v>
      </c>
      <c r="U47" s="118">
        <f t="shared" si="16"/>
        <v>0.76071428571428568</v>
      </c>
      <c r="V47" s="118">
        <f t="shared" si="15"/>
        <v>0.96732142857142855</v>
      </c>
      <c r="W47" s="79" t="s">
        <v>171</v>
      </c>
      <c r="Z47" s="121"/>
      <c r="AA47" s="121"/>
    </row>
    <row r="48" spans="2:27" ht="80.25" customHeight="1">
      <c r="B48" s="53" t="s">
        <v>39</v>
      </c>
      <c r="C48" s="69" t="s">
        <v>172</v>
      </c>
      <c r="D48" s="61" t="s">
        <v>173</v>
      </c>
      <c r="E48" s="56" t="s">
        <v>36</v>
      </c>
      <c r="F48" s="70" t="s">
        <v>174</v>
      </c>
      <c r="G48" s="87">
        <v>27</v>
      </c>
      <c r="H48" s="76">
        <v>8</v>
      </c>
      <c r="I48" s="1">
        <v>6</v>
      </c>
      <c r="J48" s="1">
        <v>6</v>
      </c>
      <c r="K48" s="75">
        <v>7</v>
      </c>
      <c r="L48" s="76">
        <v>8</v>
      </c>
      <c r="M48" s="1">
        <v>6</v>
      </c>
      <c r="N48" s="1">
        <v>6</v>
      </c>
      <c r="O48" s="1">
        <v>7</v>
      </c>
      <c r="P48" s="30">
        <f t="shared" si="3"/>
        <v>1</v>
      </c>
      <c r="Q48" s="107">
        <f t="shared" si="3"/>
        <v>1</v>
      </c>
      <c r="R48" s="107">
        <f t="shared" si="3"/>
        <v>1</v>
      </c>
      <c r="S48" s="107">
        <f t="shared" si="3"/>
        <v>1</v>
      </c>
      <c r="T48" s="35">
        <f t="shared" si="13"/>
        <v>0.51851851851851849</v>
      </c>
      <c r="U48" s="118">
        <f t="shared" si="16"/>
        <v>0.7407407407407407</v>
      </c>
      <c r="V48" s="118">
        <f t="shared" si="15"/>
        <v>1</v>
      </c>
      <c r="W48" s="79" t="s">
        <v>175</v>
      </c>
      <c r="Z48" s="121"/>
      <c r="AA48" s="121"/>
    </row>
    <row r="49" spans="2:33" ht="87" customHeight="1">
      <c r="B49" s="53" t="s">
        <v>39</v>
      </c>
      <c r="C49" s="69" t="s">
        <v>176</v>
      </c>
      <c r="D49" s="61" t="s">
        <v>177</v>
      </c>
      <c r="E49" s="56" t="s">
        <v>36</v>
      </c>
      <c r="F49" s="70" t="s">
        <v>178</v>
      </c>
      <c r="G49" s="87">
        <v>480</v>
      </c>
      <c r="H49" s="76">
        <v>120</v>
      </c>
      <c r="I49" s="1">
        <v>120</v>
      </c>
      <c r="J49" s="1">
        <v>120</v>
      </c>
      <c r="K49" s="75">
        <v>120</v>
      </c>
      <c r="L49" s="76">
        <v>27</v>
      </c>
      <c r="M49" s="1">
        <v>31</v>
      </c>
      <c r="N49" s="1">
        <v>31</v>
      </c>
      <c r="O49" s="75">
        <v>35</v>
      </c>
      <c r="P49" s="152">
        <f t="shared" ref="P49:S53" si="17">IFERROR((L49/H49),"100%")</f>
        <v>0.22500000000000001</v>
      </c>
      <c r="Q49" s="153">
        <f t="shared" si="17"/>
        <v>0.25833333333333336</v>
      </c>
      <c r="R49" s="153">
        <f t="shared" si="17"/>
        <v>0.25833333333333336</v>
      </c>
      <c r="S49" s="153">
        <f t="shared" si="17"/>
        <v>0.29166666666666669</v>
      </c>
      <c r="T49" s="154">
        <f>240/(L49+M49)</f>
        <v>4.1379310344827589</v>
      </c>
      <c r="U49" s="155">
        <f>360/(L49+M49+N49)</f>
        <v>4.0449438202247192</v>
      </c>
      <c r="V49" s="153">
        <f>480/(L49+M49+N49+O49)</f>
        <v>3.870967741935484</v>
      </c>
      <c r="W49" s="79" t="s">
        <v>179</v>
      </c>
      <c r="Z49" s="121"/>
      <c r="AA49" s="121"/>
    </row>
    <row r="50" spans="2:33" ht="135.75" customHeight="1">
      <c r="B50" s="65" t="s">
        <v>180</v>
      </c>
      <c r="C50" s="66" t="s">
        <v>181</v>
      </c>
      <c r="D50" s="71" t="s">
        <v>182</v>
      </c>
      <c r="E50" s="67" t="s">
        <v>36</v>
      </c>
      <c r="F50" s="66" t="s">
        <v>183</v>
      </c>
      <c r="G50" s="87">
        <v>6468109767</v>
      </c>
      <c r="H50" s="76">
        <v>2295241767.0599999</v>
      </c>
      <c r="I50" s="1">
        <v>1465834849.9300001</v>
      </c>
      <c r="J50" s="1">
        <v>1389209590.3499999</v>
      </c>
      <c r="K50" s="75">
        <v>1317823559.6600001</v>
      </c>
      <c r="L50" s="76">
        <v>2621912959.5799999</v>
      </c>
      <c r="M50" s="1">
        <v>1694079793.45</v>
      </c>
      <c r="N50" s="1">
        <v>1508927011.1099999</v>
      </c>
      <c r="O50" s="1">
        <v>1380590193.6400001</v>
      </c>
      <c r="P50" s="30">
        <f t="shared" si="17"/>
        <v>1.1423253956111283</v>
      </c>
      <c r="Q50" s="107">
        <f t="shared" si="17"/>
        <v>1.1557098629022906</v>
      </c>
      <c r="R50" s="107">
        <f t="shared" si="17"/>
        <v>1.086176644324661</v>
      </c>
      <c r="S50" s="107">
        <f t="shared" si="3"/>
        <v>1.0476290118809182</v>
      </c>
      <c r="T50" s="35">
        <f t="shared" si="13"/>
        <v>0.66727265128523283</v>
      </c>
      <c r="U50" s="153">
        <f t="shared" si="16"/>
        <v>0.90055981947901897</v>
      </c>
      <c r="V50" s="153">
        <f t="shared" ref="V50:V53" si="18">IFERROR(((L50+M50+N50+O50)/(G50)),"100%")</f>
        <v>1.1140055158838185</v>
      </c>
      <c r="W50" s="97" t="s">
        <v>184</v>
      </c>
      <c r="Y50" s="108"/>
      <c r="Z50" s="121"/>
      <c r="AA50" s="122"/>
      <c r="AB50" s="23"/>
      <c r="AC50" s="23"/>
      <c r="AD50" s="23"/>
      <c r="AE50" s="23"/>
      <c r="AF50" s="23"/>
      <c r="AG50" s="23"/>
    </row>
    <row r="51" spans="2:33" ht="129" customHeight="1">
      <c r="B51" s="53" t="s">
        <v>39</v>
      </c>
      <c r="C51" s="69" t="s">
        <v>185</v>
      </c>
      <c r="D51" s="61" t="s">
        <v>186</v>
      </c>
      <c r="E51" s="56" t="s">
        <v>36</v>
      </c>
      <c r="F51" s="70" t="s">
        <v>187</v>
      </c>
      <c r="G51" s="87">
        <v>971094383</v>
      </c>
      <c r="H51" s="76">
        <v>690990970.95000005</v>
      </c>
      <c r="I51" s="1">
        <v>102497259.34</v>
      </c>
      <c r="J51" s="1">
        <v>82887535.840000004</v>
      </c>
      <c r="K51" s="75">
        <v>94718616.870000005</v>
      </c>
      <c r="L51" s="76">
        <v>786880223</v>
      </c>
      <c r="M51" s="1">
        <v>100541214</v>
      </c>
      <c r="N51" s="1">
        <v>85680299</v>
      </c>
      <c r="O51" s="1">
        <v>89055774</v>
      </c>
      <c r="P51" s="30">
        <f t="shared" si="17"/>
        <v>1.1387706295469648</v>
      </c>
      <c r="Q51" s="107">
        <f t="shared" si="17"/>
        <v>0.98091612056170707</v>
      </c>
      <c r="R51" s="107">
        <f t="shared" si="17"/>
        <v>1.0336934031359184</v>
      </c>
      <c r="S51" s="107">
        <f t="shared" si="3"/>
        <v>0.94021404601196634</v>
      </c>
      <c r="T51" s="35">
        <f t="shared" si="13"/>
        <v>0.91383644322860835</v>
      </c>
      <c r="U51" s="153">
        <f t="shared" si="16"/>
        <v>1.0020671039140383</v>
      </c>
      <c r="V51" s="153">
        <f t="shared" si="18"/>
        <v>1.0937737140633836</v>
      </c>
      <c r="W51" s="79" t="s">
        <v>188</v>
      </c>
      <c r="Z51" s="145"/>
      <c r="AA51" s="121"/>
    </row>
    <row r="52" spans="2:33" ht="213" customHeight="1">
      <c r="B52" s="53" t="s">
        <v>39</v>
      </c>
      <c r="C52" s="69" t="s">
        <v>189</v>
      </c>
      <c r="D52" s="61" t="s">
        <v>190</v>
      </c>
      <c r="E52" s="56" t="s">
        <v>36</v>
      </c>
      <c r="F52" s="70" t="s">
        <v>191</v>
      </c>
      <c r="G52" s="87">
        <v>19074</v>
      </c>
      <c r="H52" s="76">
        <v>10260</v>
      </c>
      <c r="I52" s="1">
        <v>6525</v>
      </c>
      <c r="J52" s="1">
        <v>1335</v>
      </c>
      <c r="K52" s="75">
        <v>954</v>
      </c>
      <c r="L52" s="76">
        <v>10909</v>
      </c>
      <c r="M52" s="1">
        <v>3835</v>
      </c>
      <c r="N52" s="1">
        <v>1649</v>
      </c>
      <c r="O52" s="1">
        <v>700</v>
      </c>
      <c r="P52" s="30">
        <f t="shared" ref="P52:P53" si="19">IFERROR((L52/H52),"100%")</f>
        <v>1.0632553606237818</v>
      </c>
      <c r="Q52" s="107">
        <f t="shared" si="17"/>
        <v>0.58773946360153262</v>
      </c>
      <c r="R52" s="107">
        <f t="shared" si="17"/>
        <v>1.2352059925093632</v>
      </c>
      <c r="S52" s="107">
        <f t="shared" si="17"/>
        <v>0.7337526205450734</v>
      </c>
      <c r="T52" s="35">
        <f t="shared" si="13"/>
        <v>0.77298940966761032</v>
      </c>
      <c r="U52" s="118">
        <f t="shared" si="16"/>
        <v>0.85944217259096156</v>
      </c>
      <c r="V52" s="118">
        <f t="shared" si="18"/>
        <v>0.89614134423823</v>
      </c>
      <c r="W52" s="96" t="s">
        <v>192</v>
      </c>
      <c r="Z52" s="121"/>
      <c r="AA52" s="121"/>
    </row>
    <row r="53" spans="2:33" ht="197.25" customHeight="1" thickBot="1">
      <c r="B53" s="57" t="s">
        <v>39</v>
      </c>
      <c r="C53" s="58" t="s">
        <v>193</v>
      </c>
      <c r="D53" s="59" t="s">
        <v>194</v>
      </c>
      <c r="E53" s="60" t="s">
        <v>36</v>
      </c>
      <c r="F53" s="74" t="s">
        <v>195</v>
      </c>
      <c r="G53" s="98">
        <v>4</v>
      </c>
      <c r="H53" s="77">
        <v>1</v>
      </c>
      <c r="I53" s="80">
        <v>1</v>
      </c>
      <c r="J53" s="80">
        <v>1</v>
      </c>
      <c r="K53" s="78">
        <v>1</v>
      </c>
      <c r="L53" s="90">
        <v>1</v>
      </c>
      <c r="M53" s="102">
        <v>1</v>
      </c>
      <c r="N53" s="102">
        <v>1</v>
      </c>
      <c r="O53" s="102">
        <v>1</v>
      </c>
      <c r="P53" s="106">
        <f t="shared" si="19"/>
        <v>1</v>
      </c>
      <c r="Q53" s="107">
        <f t="shared" si="17"/>
        <v>1</v>
      </c>
      <c r="R53" s="107">
        <f t="shared" si="17"/>
        <v>1</v>
      </c>
      <c r="S53" s="107">
        <f t="shared" si="17"/>
        <v>1</v>
      </c>
      <c r="T53" s="35">
        <f t="shared" si="13"/>
        <v>0.5</v>
      </c>
      <c r="U53" s="118">
        <f t="shared" si="16"/>
        <v>0.75</v>
      </c>
      <c r="V53" s="118">
        <f t="shared" si="18"/>
        <v>1</v>
      </c>
      <c r="W53" s="96" t="s">
        <v>196</v>
      </c>
      <c r="Z53" s="121"/>
      <c r="AA53" s="121"/>
    </row>
    <row r="54" spans="2:33" ht="32.25" customHeight="1">
      <c r="C54" s="191"/>
      <c r="D54" s="191"/>
      <c r="E54" s="191"/>
      <c r="F54" s="191"/>
      <c r="G54" s="38"/>
      <c r="M54" s="81"/>
      <c r="N54" s="81"/>
      <c r="O54" s="84"/>
      <c r="P54" s="85">
        <f>AVERAGE(P17:P18,P20:P21,P23:P24,P26:P28,P30:P32,P34:P39,P41:P42,P44:P45,P47:P49,P51:P53)</f>
        <v>0.81063234891341673</v>
      </c>
      <c r="Q54" s="86">
        <f>AVERAGE(Q17:Q18,Q20:Q21,Q23:Q24,Q26:Q28,Q30:Q32,Q34:Q39,Q41:Q42,Q44:Q45,Q47:Q49,Q51:Q53)</f>
        <v>1.0335945617453404</v>
      </c>
      <c r="R54" s="86">
        <f>AVERAGE(R17:R18,R20:R21,R23:R24,R26:R28,R30:R32,R34:R39,R41:R42,R44:R45,R47:R49,R51:R53)</f>
        <v>1.0382342223785077</v>
      </c>
      <c r="S54" s="86">
        <f>AVERAGE(S17:S18,S20:S21,S23:S24,S26:S28,S30:S32,S34:S39,S41:S42,S44:S45,S47:S49,S51:S53)</f>
        <v>0.79256825613567194</v>
      </c>
      <c r="T54" s="86"/>
      <c r="U54" s="86"/>
      <c r="V54" s="86"/>
      <c r="W54" s="82"/>
    </row>
    <row r="55" spans="2:33" ht="15.75" customHeight="1"/>
    <row r="56" spans="2:33" ht="15.75" customHeight="1"/>
    <row r="57" spans="2:33" ht="15.75" customHeight="1"/>
    <row r="58" spans="2:33" ht="15.75" customHeight="1"/>
    <row r="59" spans="2:33" ht="15.75" customHeight="1"/>
    <row r="60" spans="2:33" ht="15.75" customHeight="1"/>
    <row r="61" spans="2:33" ht="15.75" customHeight="1"/>
    <row r="62" spans="2:33" ht="15.75" customHeight="1"/>
    <row r="63" spans="2:33" ht="3.75" customHeight="1"/>
    <row r="64" spans="2:33" ht="15.75" hidden="1" customHeight="1"/>
    <row r="65" spans="3:23">
      <c r="F65" s="19"/>
      <c r="G65" s="19"/>
    </row>
    <row r="66" spans="3:23" ht="71.25" customHeight="1">
      <c r="C66" s="186" t="s">
        <v>197</v>
      </c>
      <c r="D66" s="187"/>
      <c r="E66" s="187"/>
      <c r="F66" s="39"/>
      <c r="G66" s="39"/>
      <c r="L66" s="188" t="s">
        <v>198</v>
      </c>
      <c r="M66" s="189"/>
      <c r="N66" s="189"/>
      <c r="O66" s="189"/>
      <c r="P66" s="189"/>
      <c r="Q66" s="190"/>
      <c r="U66" s="186" t="s">
        <v>199</v>
      </c>
      <c r="V66" s="187"/>
      <c r="W66" s="187"/>
    </row>
    <row r="68" spans="3:23" ht="15" thickBot="1"/>
    <row r="69" spans="3:23" ht="15" thickBot="1">
      <c r="E69" s="174" t="s">
        <v>200</v>
      </c>
      <c r="F69" s="175"/>
      <c r="G69" s="175"/>
      <c r="H69" s="175"/>
      <c r="I69" s="175"/>
      <c r="J69" s="175"/>
      <c r="K69" s="175"/>
      <c r="L69" s="175"/>
      <c r="M69" s="175"/>
      <c r="N69" s="175"/>
      <c r="O69" s="175"/>
      <c r="P69" s="175"/>
      <c r="Q69" s="175"/>
      <c r="R69" s="175"/>
      <c r="S69" s="175"/>
      <c r="T69" s="175"/>
      <c r="U69" s="175"/>
      <c r="V69" s="175"/>
      <c r="W69" s="176"/>
    </row>
    <row r="70" spans="3:23" ht="15" thickBot="1">
      <c r="E70" s="177" t="s">
        <v>201</v>
      </c>
      <c r="F70" s="177" t="s">
        <v>202</v>
      </c>
      <c r="G70" s="168" t="s">
        <v>203</v>
      </c>
      <c r="H70" s="169"/>
      <c r="I70" s="169"/>
      <c r="J70" s="170"/>
      <c r="K70" s="168" t="s">
        <v>204</v>
      </c>
      <c r="L70" s="169"/>
      <c r="M70" s="169"/>
      <c r="N70" s="170"/>
      <c r="O70" s="171" t="s">
        <v>205</v>
      </c>
      <c r="P70" s="172"/>
      <c r="Q70" s="172"/>
      <c r="R70" s="173"/>
      <c r="S70" s="171" t="s">
        <v>206</v>
      </c>
      <c r="T70" s="172"/>
      <c r="U70" s="172"/>
      <c r="V70" s="173"/>
      <c r="W70" s="179" t="s">
        <v>207</v>
      </c>
    </row>
    <row r="71" spans="3:23" ht="28.15" thickBot="1">
      <c r="E71" s="178"/>
      <c r="F71" s="178"/>
      <c r="G71" s="2" t="s">
        <v>208</v>
      </c>
      <c r="H71" s="3" t="s">
        <v>209</v>
      </c>
      <c r="I71" s="4" t="s">
        <v>210</v>
      </c>
      <c r="J71" s="5" t="s">
        <v>211</v>
      </c>
      <c r="K71" s="2" t="s">
        <v>208</v>
      </c>
      <c r="L71" s="3" t="s">
        <v>209</v>
      </c>
      <c r="M71" s="4" t="s">
        <v>210</v>
      </c>
      <c r="N71" s="5" t="s">
        <v>211</v>
      </c>
      <c r="O71" s="2" t="s">
        <v>17</v>
      </c>
      <c r="P71" s="6" t="s">
        <v>18</v>
      </c>
      <c r="Q71" s="7" t="s">
        <v>19</v>
      </c>
      <c r="R71" s="8" t="s">
        <v>20</v>
      </c>
      <c r="S71" s="9" t="s">
        <v>17</v>
      </c>
      <c r="T71" s="10" t="s">
        <v>18</v>
      </c>
      <c r="U71" s="7" t="s">
        <v>19</v>
      </c>
      <c r="V71" s="10" t="s">
        <v>20</v>
      </c>
      <c r="W71" s="180"/>
    </row>
    <row r="72" spans="3:23" ht="15" thickBot="1">
      <c r="E72" s="158"/>
      <c r="F72" s="159"/>
      <c r="G72" s="31"/>
      <c r="H72" s="32"/>
      <c r="I72" s="32"/>
      <c r="J72" s="33"/>
      <c r="K72" s="31"/>
      <c r="L72" s="32"/>
      <c r="M72" s="32"/>
      <c r="N72" s="34"/>
      <c r="O72" s="114" t="str">
        <f t="shared" ref="O72:R72" si="20">IFERROR((K72/G72),"100%")</f>
        <v>100%</v>
      </c>
      <c r="P72" s="107" t="str">
        <f t="shared" si="20"/>
        <v>100%</v>
      </c>
      <c r="Q72" s="107" t="str">
        <f t="shared" si="20"/>
        <v>100%</v>
      </c>
      <c r="R72" s="20" t="str">
        <f t="shared" si="20"/>
        <v>100%</v>
      </c>
      <c r="S72" s="117" t="str">
        <f>IFERROR(((K72)/(G72)),"100%")</f>
        <v>100%</v>
      </c>
      <c r="T72" s="116" t="str">
        <f>IFERROR(((L72+M72)/(H72+I72)),"100%")</f>
        <v>100%</v>
      </c>
      <c r="U72" s="107" t="str">
        <f>IFERROR(((L72+M72+N72)/(H72+I72+J72)),"100%")</f>
        <v>100%</v>
      </c>
      <c r="V72" s="20" t="str">
        <f>IFERROR(((L72+M72+N72+O72)/(H72+I72+J72+K72)),"100%")</f>
        <v>100%</v>
      </c>
      <c r="W72" s="37"/>
    </row>
    <row r="73" spans="3:23">
      <c r="E73" s="100" t="s">
        <v>3</v>
      </c>
      <c r="F73" s="11">
        <f t="shared" ref="F73:F82" si="21">SUM(G73:J73)</f>
        <v>58711566</v>
      </c>
      <c r="G73" s="137">
        <v>12945234</v>
      </c>
      <c r="H73" s="137">
        <v>16357377</v>
      </c>
      <c r="I73" s="137">
        <v>15936230</v>
      </c>
      <c r="J73" s="138">
        <v>13472725</v>
      </c>
      <c r="K73" s="147">
        <v>10957377.01</v>
      </c>
      <c r="L73" s="26"/>
      <c r="M73" s="26"/>
      <c r="N73" s="27"/>
      <c r="O73" s="113">
        <f t="shared" ref="O73:O82" si="22">IFERROR(K73/G73,"100"%)</f>
        <v>0.8464410152802182</v>
      </c>
      <c r="P73" s="115"/>
      <c r="Q73" s="115"/>
      <c r="R73" s="25"/>
      <c r="S73" s="44">
        <f>IFERROR(K73/F73,"100%")</f>
        <v>0.18663063782015285</v>
      </c>
      <c r="T73" s="115"/>
      <c r="U73" s="115"/>
      <c r="V73" s="25"/>
      <c r="W73" s="14"/>
    </row>
    <row r="74" spans="3:23" ht="27.6">
      <c r="E74" s="101" t="s">
        <v>212</v>
      </c>
      <c r="F74" s="91">
        <f t="shared" si="21"/>
        <v>32621287</v>
      </c>
      <c r="G74" s="139">
        <v>10584397</v>
      </c>
      <c r="H74" s="140">
        <v>6710138</v>
      </c>
      <c r="I74" s="140">
        <v>6584315</v>
      </c>
      <c r="J74" s="141">
        <v>8742437</v>
      </c>
      <c r="K74" s="149">
        <v>6457978.9699999997</v>
      </c>
      <c r="L74" s="92"/>
      <c r="M74" s="92"/>
      <c r="N74" s="93"/>
      <c r="O74" s="20">
        <f t="shared" si="22"/>
        <v>0.61014141570842439</v>
      </c>
      <c r="P74" s="110"/>
      <c r="Q74" s="110"/>
      <c r="R74" s="109"/>
      <c r="S74" s="22">
        <f t="shared" ref="S74:S82" si="23">IFERROR(K74/F74,"100%")</f>
        <v>0.19796824601064941</v>
      </c>
      <c r="T74" s="110"/>
      <c r="U74" s="110"/>
      <c r="V74" s="94"/>
      <c r="W74" s="95"/>
    </row>
    <row r="75" spans="3:23" ht="41.45">
      <c r="E75" s="101" t="s">
        <v>213</v>
      </c>
      <c r="F75" s="91">
        <f t="shared" si="21"/>
        <v>19356757</v>
      </c>
      <c r="G75" s="139">
        <v>4473972</v>
      </c>
      <c r="H75" s="140">
        <v>4446429</v>
      </c>
      <c r="I75" s="140">
        <v>4505767</v>
      </c>
      <c r="J75" s="141">
        <v>5930589</v>
      </c>
      <c r="K75" s="149">
        <v>4767559.8099999996</v>
      </c>
      <c r="L75" s="92"/>
      <c r="M75" s="92"/>
      <c r="N75" s="93"/>
      <c r="O75" s="20">
        <f t="shared" si="22"/>
        <v>1.0656212890916616</v>
      </c>
      <c r="P75" s="110"/>
      <c r="Q75" s="110"/>
      <c r="R75" s="94"/>
      <c r="S75" s="22">
        <f t="shared" si="23"/>
        <v>0.2462995123614973</v>
      </c>
      <c r="T75" s="110"/>
      <c r="U75" s="110"/>
      <c r="V75" s="94"/>
      <c r="W75" s="95"/>
    </row>
    <row r="76" spans="3:23" ht="27.6">
      <c r="E76" s="101" t="s">
        <v>214</v>
      </c>
      <c r="F76" s="91">
        <f t="shared" si="21"/>
        <v>56196495</v>
      </c>
      <c r="G76" s="139">
        <v>15981477</v>
      </c>
      <c r="H76" s="140">
        <v>31547192</v>
      </c>
      <c r="I76" s="140">
        <v>3759332</v>
      </c>
      <c r="J76" s="141">
        <v>4908494</v>
      </c>
      <c r="K76" s="149">
        <v>9420502.4000000004</v>
      </c>
      <c r="L76" s="92"/>
      <c r="M76" s="92"/>
      <c r="N76" s="93"/>
      <c r="O76" s="20">
        <f t="shared" si="22"/>
        <v>0.58946381489020072</v>
      </c>
      <c r="P76" s="110"/>
      <c r="Q76" s="110"/>
      <c r="R76" s="94"/>
      <c r="S76" s="22">
        <f t="shared" si="23"/>
        <v>0.16763505268433557</v>
      </c>
      <c r="T76" s="110"/>
      <c r="U76" s="110"/>
      <c r="V76" s="94"/>
      <c r="W76" s="95"/>
    </row>
    <row r="77" spans="3:23">
      <c r="E77" s="101" t="s">
        <v>215</v>
      </c>
      <c r="F77" s="91">
        <f t="shared" si="21"/>
        <v>273525324</v>
      </c>
      <c r="G77" s="139">
        <v>46284503</v>
      </c>
      <c r="H77" s="140">
        <v>52756694</v>
      </c>
      <c r="I77" s="140">
        <v>75933874</v>
      </c>
      <c r="J77" s="141">
        <v>98550253</v>
      </c>
      <c r="K77" s="149">
        <v>32139325.940000001</v>
      </c>
      <c r="L77" s="92"/>
      <c r="M77" s="92"/>
      <c r="N77" s="93"/>
      <c r="O77" s="20">
        <f t="shared" si="22"/>
        <v>0.69438632494336172</v>
      </c>
      <c r="P77" s="110"/>
      <c r="Q77" s="110"/>
      <c r="R77" s="94"/>
      <c r="S77" s="22">
        <f t="shared" si="23"/>
        <v>0.1175003669495699</v>
      </c>
      <c r="T77" s="110"/>
      <c r="U77" s="110"/>
      <c r="V77" s="94"/>
      <c r="W77" s="95"/>
    </row>
    <row r="78" spans="3:23">
      <c r="E78" s="101" t="s">
        <v>216</v>
      </c>
      <c r="F78" s="91">
        <f t="shared" si="21"/>
        <v>175624916</v>
      </c>
      <c r="G78" s="139">
        <v>99248763</v>
      </c>
      <c r="H78" s="140">
        <v>24084078</v>
      </c>
      <c r="I78" s="140">
        <v>28923478</v>
      </c>
      <c r="J78" s="141">
        <v>23368597</v>
      </c>
      <c r="K78" s="149">
        <v>37582498.939999998</v>
      </c>
      <c r="L78" s="92"/>
      <c r="M78" s="92"/>
      <c r="N78" s="93"/>
      <c r="O78" s="20">
        <f t="shared" si="22"/>
        <v>0.37866969626613883</v>
      </c>
      <c r="P78" s="110"/>
      <c r="Q78" s="110"/>
      <c r="R78" s="94"/>
      <c r="S78" s="22">
        <f t="shared" si="23"/>
        <v>0.21399297887778063</v>
      </c>
      <c r="T78" s="110"/>
      <c r="U78" s="110"/>
      <c r="V78" s="94"/>
      <c r="W78" s="95"/>
    </row>
    <row r="79" spans="3:23" ht="27.6">
      <c r="E79" s="101" t="s">
        <v>217</v>
      </c>
      <c r="F79" s="91">
        <f t="shared" si="21"/>
        <v>16321210</v>
      </c>
      <c r="G79" s="139">
        <v>3712288</v>
      </c>
      <c r="H79" s="140">
        <v>3717988</v>
      </c>
      <c r="I79" s="140">
        <v>3921344</v>
      </c>
      <c r="J79" s="141">
        <v>4969590</v>
      </c>
      <c r="K79" s="149">
        <v>3714003.09</v>
      </c>
      <c r="L79" s="92"/>
      <c r="M79" s="92"/>
      <c r="N79" s="93"/>
      <c r="O79" s="20">
        <f t="shared" si="22"/>
        <v>1.0004620034867984</v>
      </c>
      <c r="P79" s="110"/>
      <c r="Q79" s="110"/>
      <c r="R79" s="94"/>
      <c r="S79" s="22">
        <f t="shared" si="23"/>
        <v>0.22755684719454011</v>
      </c>
      <c r="T79" s="110"/>
      <c r="U79" s="110"/>
      <c r="V79" s="94"/>
      <c r="W79" s="95"/>
    </row>
    <row r="80" spans="3:23" ht="41.45">
      <c r="E80" s="101" t="s">
        <v>218</v>
      </c>
      <c r="F80" s="91">
        <f t="shared" si="21"/>
        <v>29811397</v>
      </c>
      <c r="G80" s="139">
        <v>18258716</v>
      </c>
      <c r="H80" s="140">
        <v>3438089</v>
      </c>
      <c r="I80" s="140">
        <v>3394105</v>
      </c>
      <c r="J80" s="141">
        <v>4720487</v>
      </c>
      <c r="K80" s="149">
        <v>3728755.88</v>
      </c>
      <c r="L80" s="92"/>
      <c r="M80" s="92"/>
      <c r="N80" s="93"/>
      <c r="O80" s="20">
        <f t="shared" si="22"/>
        <v>0.20421785847372836</v>
      </c>
      <c r="P80" s="110"/>
      <c r="Q80" s="110"/>
      <c r="R80" s="94"/>
      <c r="S80" s="22">
        <f t="shared" si="23"/>
        <v>0.12507820012594512</v>
      </c>
      <c r="T80" s="110"/>
      <c r="U80" s="110"/>
      <c r="V80" s="94"/>
      <c r="W80" s="95"/>
    </row>
    <row r="81" spans="5:23" ht="22.5" customHeight="1">
      <c r="E81" s="101" t="s">
        <v>219</v>
      </c>
      <c r="F81" s="91">
        <f t="shared" si="21"/>
        <v>14652751</v>
      </c>
      <c r="G81" s="139">
        <v>3292482.6</v>
      </c>
      <c r="H81" s="140">
        <v>3436178.6</v>
      </c>
      <c r="I81" s="140">
        <v>3298614.2</v>
      </c>
      <c r="J81" s="141">
        <v>4625475.5999999996</v>
      </c>
      <c r="K81" s="149">
        <v>3651082.62</v>
      </c>
      <c r="L81" s="92"/>
      <c r="M81" s="92"/>
      <c r="N81" s="93"/>
      <c r="O81" s="20">
        <f t="shared" si="22"/>
        <v>1.1089147805974737</v>
      </c>
      <c r="P81" s="110"/>
      <c r="Q81" s="110"/>
      <c r="R81" s="94"/>
      <c r="S81" s="22">
        <f t="shared" si="23"/>
        <v>0.24917386639546391</v>
      </c>
      <c r="T81" s="110"/>
      <c r="U81" s="110"/>
      <c r="V81" s="94"/>
      <c r="W81" s="95"/>
    </row>
    <row r="82" spans="5:23" ht="36" customHeight="1" thickBot="1">
      <c r="E82" s="105" t="s">
        <v>220</v>
      </c>
      <c r="F82" s="13">
        <f t="shared" si="21"/>
        <v>156079751</v>
      </c>
      <c r="G82" s="142">
        <v>103820434</v>
      </c>
      <c r="H82" s="143">
        <v>15338123</v>
      </c>
      <c r="I82" s="143">
        <v>16478437</v>
      </c>
      <c r="J82" s="144">
        <v>20442757</v>
      </c>
      <c r="K82" s="148">
        <v>118092111.72</v>
      </c>
      <c r="L82" s="28"/>
      <c r="M82" s="28"/>
      <c r="N82" s="29"/>
      <c r="O82" s="104">
        <f t="shared" si="22"/>
        <v>1.1374650169541769</v>
      </c>
      <c r="P82" s="111"/>
      <c r="Q82" s="111"/>
      <c r="R82" s="21"/>
      <c r="S82" s="106">
        <f t="shared" si="23"/>
        <v>0.75661391668929556</v>
      </c>
      <c r="T82" s="112"/>
      <c r="U82" s="112"/>
      <c r="V82" s="21"/>
      <c r="W82" s="15"/>
    </row>
    <row r="83" spans="5:23">
      <c r="O83" s="81"/>
      <c r="P83" s="81"/>
      <c r="Q83" s="81"/>
    </row>
    <row r="89" spans="5:23">
      <c r="O89" s="145"/>
      <c r="P89" s="146"/>
      <c r="Q89" s="146"/>
      <c r="R89" s="146"/>
    </row>
    <row r="90" spans="5:23">
      <c r="Q90" s="146"/>
    </row>
  </sheetData>
  <mergeCells count="27">
    <mergeCell ref="P11:S11"/>
    <mergeCell ref="T11:V11"/>
    <mergeCell ref="B11:B12"/>
    <mergeCell ref="C11:C12"/>
    <mergeCell ref="D11:F11"/>
    <mergeCell ref="G11:K11"/>
    <mergeCell ref="C66:E66"/>
    <mergeCell ref="L66:Q66"/>
    <mergeCell ref="U66:W66"/>
    <mergeCell ref="C54:F54"/>
    <mergeCell ref="B14:F14"/>
    <mergeCell ref="E72:F72"/>
    <mergeCell ref="E2:S2"/>
    <mergeCell ref="E3:S3"/>
    <mergeCell ref="E4:S4"/>
    <mergeCell ref="L11:O11"/>
    <mergeCell ref="E5:S5"/>
    <mergeCell ref="K70:N70"/>
    <mergeCell ref="O70:R70"/>
    <mergeCell ref="S70:V70"/>
    <mergeCell ref="E69:W69"/>
    <mergeCell ref="E70:E71"/>
    <mergeCell ref="W70:W71"/>
    <mergeCell ref="F70:F71"/>
    <mergeCell ref="G70:J70"/>
    <mergeCell ref="G10:V10"/>
    <mergeCell ref="W11:W12"/>
  </mergeCells>
  <conditionalFormatting sqref="G72:J82">
    <cfRule type="containsBlanks" dxfId="67" priority="432">
      <formula>LEN(TRIM(G72))=0</formula>
    </cfRule>
  </conditionalFormatting>
  <conditionalFormatting sqref="H13:K53">
    <cfRule type="containsBlanks" dxfId="66" priority="442">
      <formula>LEN(TRIM(H13))=0</formula>
    </cfRule>
  </conditionalFormatting>
  <conditionalFormatting sqref="K72:N82">
    <cfRule type="containsBlanks" dxfId="65" priority="433">
      <formula>LEN(TRIM(K72))=0</formula>
    </cfRule>
  </conditionalFormatting>
  <conditionalFormatting sqref="L17:O53">
    <cfRule type="containsBlanks" dxfId="64" priority="95">
      <formula>LEN(TRIM(L17))=0</formula>
    </cfRule>
  </conditionalFormatting>
  <conditionalFormatting sqref="L13:P16">
    <cfRule type="containsBlanks" dxfId="63" priority="37">
      <formula>LEN(TRIM(L13))=0</formula>
    </cfRule>
  </conditionalFormatting>
  <conditionalFormatting sqref="O73:P82">
    <cfRule type="cellIs" dxfId="62" priority="279" stopIfTrue="1" operator="lessThan">
      <formula>0.5</formula>
    </cfRule>
    <cfRule type="containsBlanks" dxfId="61" priority="283" stopIfTrue="1">
      <formula>LEN(TRIM(O73))=0</formula>
    </cfRule>
    <cfRule type="cellIs" dxfId="60" priority="282" stopIfTrue="1" operator="greaterThanOrEqual">
      <formula>1.2</formula>
    </cfRule>
    <cfRule type="cellIs" dxfId="59" priority="281" stopIfTrue="1" operator="between">
      <formula>0.7</formula>
      <formula>1.2</formula>
    </cfRule>
    <cfRule type="cellIs" dxfId="58" priority="280" stopIfTrue="1" operator="between">
      <formula>0.5</formula>
      <formula>0.7</formula>
    </cfRule>
    <cfRule type="cellIs" dxfId="57" priority="278" stopIfTrue="1" operator="equal">
      <formula>"100%"</formula>
    </cfRule>
  </conditionalFormatting>
  <conditionalFormatting sqref="O72:V72">
    <cfRule type="containsBlanks" dxfId="56" priority="425" stopIfTrue="1">
      <formula>LEN(TRIM(O72))=0</formula>
    </cfRule>
    <cfRule type="cellIs" dxfId="55" priority="424" stopIfTrue="1" operator="greaterThanOrEqual">
      <formula>1.2</formula>
    </cfRule>
    <cfRule type="cellIs" dxfId="54" priority="423" stopIfTrue="1" operator="between">
      <formula>0.7</formula>
      <formula>1.2</formula>
    </cfRule>
    <cfRule type="cellIs" dxfId="53" priority="422" stopIfTrue="1" operator="between">
      <formula>0.5</formula>
      <formula>0.7</formula>
    </cfRule>
    <cfRule type="cellIs" dxfId="52" priority="421" stopIfTrue="1" operator="lessThan">
      <formula>0.5</formula>
    </cfRule>
    <cfRule type="cellIs" dxfId="51" priority="420" stopIfTrue="1" operator="equal">
      <formula>"100%"</formula>
    </cfRule>
  </conditionalFormatting>
  <conditionalFormatting sqref="P13:P48">
    <cfRule type="cellIs" dxfId="50" priority="390" stopIfTrue="1" operator="between">
      <formula>0.5</formula>
      <formula>0.7</formula>
    </cfRule>
    <cfRule type="cellIs" dxfId="49" priority="389" stopIfTrue="1" operator="lessThan">
      <formula>0.5</formula>
    </cfRule>
    <cfRule type="cellIs" dxfId="48" priority="388" stopIfTrue="1" operator="equal">
      <formula>"100%"</formula>
    </cfRule>
    <cfRule type="cellIs" dxfId="47" priority="392" stopIfTrue="1" operator="greaterThanOrEqual">
      <formula>1.2</formula>
    </cfRule>
    <cfRule type="containsBlanks" dxfId="46" priority="393" stopIfTrue="1">
      <formula>LEN(TRIM(P13))=0</formula>
    </cfRule>
    <cfRule type="cellIs" dxfId="45" priority="391" stopIfTrue="1" operator="between">
      <formula>0.7</formula>
      <formula>1.2</formula>
    </cfRule>
  </conditionalFormatting>
  <conditionalFormatting sqref="P73:R82">
    <cfRule type="containsBlanks" dxfId="44" priority="131">
      <formula>LEN(TRIM(P73))=0</formula>
    </cfRule>
  </conditionalFormatting>
  <conditionalFormatting sqref="P50:S53">
    <cfRule type="cellIs" dxfId="43" priority="1" stopIfTrue="1" operator="equal">
      <formula>"100%"</formula>
    </cfRule>
    <cfRule type="cellIs" dxfId="42" priority="2" stopIfTrue="1" operator="lessThan">
      <formula>0.5</formula>
    </cfRule>
    <cfRule type="cellIs" dxfId="41" priority="3" stopIfTrue="1" operator="between">
      <formula>0.5</formula>
      <formula>0.7</formula>
    </cfRule>
    <cfRule type="cellIs" dxfId="40" priority="4" stopIfTrue="1" operator="between">
      <formula>0.7</formula>
      <formula>1.2</formula>
    </cfRule>
    <cfRule type="cellIs" dxfId="39" priority="5" stopIfTrue="1" operator="greaterThanOrEqual">
      <formula>1.2</formula>
    </cfRule>
    <cfRule type="containsBlanks" dxfId="38" priority="6" stopIfTrue="1">
      <formula>LEN(TRIM(P50))=0</formula>
    </cfRule>
  </conditionalFormatting>
  <conditionalFormatting sqref="Q73 Q75:Q82">
    <cfRule type="containsBlanks" dxfId="37" priority="144" stopIfTrue="1">
      <formula>LEN(TRIM(Q73))=0</formula>
    </cfRule>
    <cfRule type="cellIs" dxfId="36" priority="141" stopIfTrue="1" operator="between">
      <formula>0.5</formula>
      <formula>0.7</formula>
    </cfRule>
    <cfRule type="cellIs" dxfId="35" priority="139" stopIfTrue="1" operator="equal">
      <formula>"100%"</formula>
    </cfRule>
    <cfRule type="cellIs" dxfId="34" priority="140" stopIfTrue="1" operator="lessThan">
      <formula>0.5</formula>
    </cfRule>
    <cfRule type="cellIs" dxfId="33" priority="142" stopIfTrue="1" operator="between">
      <formula>0.7</formula>
      <formula>1.2</formula>
    </cfRule>
    <cfRule type="cellIs" dxfId="32" priority="143" stopIfTrue="1" operator="greaterThanOrEqual">
      <formula>1.2</formula>
    </cfRule>
  </conditionalFormatting>
  <conditionalFormatting sqref="Q13:S13 U13:V13">
    <cfRule type="containsText" dxfId="31" priority="87" operator="containsText" text="NO DISPONIBLE">
      <formula>NOT(ISERROR(SEARCH("NO DISPONIBLE",Q13)))</formula>
    </cfRule>
    <cfRule type="cellIs" dxfId="30" priority="88" stopIfTrue="1" operator="greaterThanOrEqual">
      <formula>0.7</formula>
    </cfRule>
    <cfRule type="cellIs" dxfId="29" priority="89" operator="between">
      <formula>0.5</formula>
      <formula>0.7</formula>
    </cfRule>
    <cfRule type="cellIs" dxfId="28" priority="90" stopIfTrue="1" operator="lessThanOrEqual">
      <formula>0.5</formula>
    </cfRule>
  </conditionalFormatting>
  <conditionalFormatting sqref="Q14:S14 S73:S82">
    <cfRule type="containsBlanks" dxfId="27" priority="541" stopIfTrue="1">
      <formula>LEN(TRIM(Q14))=0</formula>
    </cfRule>
    <cfRule type="cellIs" dxfId="26" priority="536" stopIfTrue="1" operator="equal">
      <formula>"100%"</formula>
    </cfRule>
    <cfRule type="cellIs" dxfId="25" priority="537" stopIfTrue="1" operator="lessThan">
      <formula>0.5</formula>
    </cfRule>
    <cfRule type="cellIs" dxfId="24" priority="538" stopIfTrue="1" operator="between">
      <formula>0.5</formula>
      <formula>0.7</formula>
    </cfRule>
    <cfRule type="cellIs" dxfId="23" priority="539" stopIfTrue="1" operator="between">
      <formula>0.7</formula>
      <formula>1.2</formula>
    </cfRule>
    <cfRule type="cellIs" dxfId="22" priority="540" stopIfTrue="1" operator="greaterThanOrEqual">
      <formula>1.2</formula>
    </cfRule>
  </conditionalFormatting>
  <conditionalFormatting sqref="Q15:S48">
    <cfRule type="cellIs" dxfId="21" priority="7" stopIfTrue="1" operator="equal">
      <formula>"100%"</formula>
    </cfRule>
    <cfRule type="cellIs" dxfId="20" priority="8" stopIfTrue="1" operator="lessThan">
      <formula>0.5</formula>
    </cfRule>
    <cfRule type="cellIs" dxfId="19" priority="10" stopIfTrue="1" operator="between">
      <formula>0.7</formula>
      <formula>1.2</formula>
    </cfRule>
    <cfRule type="cellIs" dxfId="18" priority="11" stopIfTrue="1" operator="greaterThanOrEqual">
      <formula>1.2</formula>
    </cfRule>
    <cfRule type="containsBlanks" dxfId="17" priority="12" stopIfTrue="1">
      <formula>LEN(TRIM(Q15))=0</formula>
    </cfRule>
    <cfRule type="cellIs" dxfId="16" priority="9" stopIfTrue="1" operator="between">
      <formula>0.5</formula>
      <formula>0.7</formula>
    </cfRule>
  </conditionalFormatting>
  <conditionalFormatting sqref="S72:V72">
    <cfRule type="containsBlanks" dxfId="15" priority="419">
      <formula>LEN(TRIM(S72))=0</formula>
    </cfRule>
  </conditionalFormatting>
  <conditionalFormatting sqref="T13">
    <cfRule type="containsBlanks" dxfId="14" priority="80" stopIfTrue="1">
      <formula>LEN(TRIM(T13))=0</formula>
    </cfRule>
    <cfRule type="cellIs" dxfId="13" priority="79" stopIfTrue="1" operator="greaterThanOrEqual">
      <formula>1.2</formula>
    </cfRule>
    <cfRule type="cellIs" dxfId="12" priority="78" stopIfTrue="1" operator="between">
      <formula>0.7</formula>
      <formula>1.2</formula>
    </cfRule>
    <cfRule type="cellIs" dxfId="11" priority="77" stopIfTrue="1" operator="between">
      <formula>0.5</formula>
      <formula>0.7</formula>
    </cfRule>
    <cfRule type="cellIs" dxfId="10" priority="75" stopIfTrue="1" operator="equal">
      <formula>"100%"</formula>
    </cfRule>
    <cfRule type="containsBlanks" dxfId="9" priority="74">
      <formula>LEN(TRIM(T13))=0</formula>
    </cfRule>
    <cfRule type="cellIs" dxfId="8" priority="76" stopIfTrue="1" operator="lessThan">
      <formula>0.5</formula>
    </cfRule>
  </conditionalFormatting>
  <conditionalFormatting sqref="T14:V48 T50:V53">
    <cfRule type="cellIs" dxfId="7" priority="97" stopIfTrue="1" operator="equal">
      <formula>"100%"</formula>
    </cfRule>
    <cfRule type="containsBlanks" dxfId="6" priority="96">
      <formula>LEN(TRIM(T14))=0</formula>
    </cfRule>
    <cfRule type="containsBlanks" dxfId="5" priority="102" stopIfTrue="1">
      <formula>LEN(TRIM(T14))=0</formula>
    </cfRule>
    <cfRule type="cellIs" dxfId="4" priority="99" operator="between">
      <formula>0.5</formula>
      <formula>0.7</formula>
    </cfRule>
    <cfRule type="cellIs" dxfId="3" priority="100" operator="between">
      <formula>0</formula>
      <formula>1</formula>
    </cfRule>
    <cfRule type="cellIs" dxfId="2" priority="101" stopIfTrue="1" operator="greaterThanOrEqual">
      <formula>1.2</formula>
    </cfRule>
    <cfRule type="cellIs" dxfId="1" priority="98" operator="lessThan">
      <formula>0.5</formula>
    </cfRule>
  </conditionalFormatting>
  <conditionalFormatting sqref="T73:V82">
    <cfRule type="containsBlanks" dxfId="0" priority="130">
      <formula>LEN(TRIM(T73))=0</formula>
    </cfRule>
  </conditionalFormatting>
  <pageMargins left="0.70866141732283472" right="0.70866141732283472" top="0.74803149606299213" bottom="0.74803149606299213" header="0.31496062992125984" footer="0.31496062992125984"/>
  <pageSetup paperSize="17" scale="38" orientation="landscape" r:id="rId1"/>
  <rowBreaks count="3" manualBreakCount="3">
    <brk id="24" min="1" max="22" man="1"/>
    <brk id="38" min="1" max="22" man="1"/>
    <brk id="49"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defaultColWidth="11.42578125" defaultRowHeight="14.45"/>
  <cols>
    <col min="1" max="1" width="20.28515625" customWidth="1"/>
    <col min="2" max="2" width="34.7109375" customWidth="1"/>
  </cols>
  <sheetData>
    <row r="1" spans="1:2">
      <c r="A1" s="24" t="s">
        <v>221</v>
      </c>
    </row>
    <row r="3" spans="1:2" ht="120" customHeight="1">
      <c r="A3" s="206" t="s">
        <v>222</v>
      </c>
      <c r="B3" s="206"/>
    </row>
    <row r="5" spans="1:2" ht="43.15">
      <c r="A5" s="16"/>
      <c r="B5" s="23" t="s">
        <v>223</v>
      </c>
    </row>
    <row r="6" spans="1:2" ht="57.6">
      <c r="A6" s="17"/>
      <c r="B6" s="23" t="s">
        <v>224</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2020-03-29T15:30:51Z</dcterms:created>
  <dcterms:modified xsi:type="dcterms:W3CDTF">2025-01-16T17:45:44Z</dcterms:modified>
  <cp:category/>
  <cp:contentStatus/>
</cp:coreProperties>
</file>