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/>
  <mc:AlternateContent xmlns:mc="http://schemas.openxmlformats.org/markup-compatibility/2006">
    <mc:Choice Requires="x15">
      <x15ac:absPath xmlns:x15ac="http://schemas.microsoft.com/office/spreadsheetml/2010/11/ac" url="D:\descargas 2\"/>
    </mc:Choice>
  </mc:AlternateContent>
  <xr:revisionPtr revIDLastSave="0" documentId="13_ncr:1_{D738CC26-9879-4A65-B575-D9DE25EFDF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GUIMIENTO EJE 3" sheetId="1" r:id="rId1"/>
    <sheet name="Instrucciones" sheetId="3" r:id="rId2"/>
    <sheet name="Hoja1" sheetId="2" r:id="rId3"/>
  </sheets>
  <definedNames>
    <definedName name="ADFASDF">#REF!</definedName>
    <definedName name="_xlnm.Print_Area" localSheetId="0">'SEGUIMIENTO EJE 3'!$A$1:$W$75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5" i="1" l="1"/>
  <c r="V66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17" i="1"/>
  <c r="V92" i="1" l="1"/>
  <c r="R92" i="1"/>
  <c r="S17" i="1"/>
  <c r="S56" i="1"/>
  <c r="S64" i="1"/>
  <c r="S66" i="1"/>
  <c r="S65" i="1"/>
  <c r="S63" i="1"/>
  <c r="S62" i="1"/>
  <c r="S61" i="1"/>
  <c r="S60" i="1"/>
  <c r="S59" i="1"/>
  <c r="S58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T18" i="1"/>
  <c r="S57" i="1"/>
  <c r="U18" i="1" l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17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17" i="1"/>
  <c r="T67" i="1"/>
  <c r="Q17" i="1" l="1"/>
  <c r="R17" i="1"/>
  <c r="S67" i="1"/>
  <c r="U67" i="1"/>
  <c r="V67" i="1"/>
  <c r="Q54" i="1"/>
  <c r="R54" i="1"/>
  <c r="Q53" i="1"/>
  <c r="R53" i="1"/>
  <c r="Q52" i="1"/>
  <c r="R52" i="1"/>
  <c r="Q51" i="1"/>
  <c r="R51" i="1"/>
  <c r="Q50" i="1"/>
  <c r="R50" i="1"/>
  <c r="Q49" i="1"/>
  <c r="R49" i="1"/>
  <c r="Q48" i="1"/>
  <c r="R48" i="1"/>
  <c r="Q47" i="1"/>
  <c r="R47" i="1"/>
  <c r="Q46" i="1"/>
  <c r="R46" i="1"/>
  <c r="Q45" i="1"/>
  <c r="R45" i="1"/>
  <c r="Q44" i="1"/>
  <c r="R44" i="1"/>
  <c r="Q43" i="1"/>
  <c r="R43" i="1"/>
  <c r="Q42" i="1"/>
  <c r="R42" i="1"/>
  <c r="Q41" i="1"/>
  <c r="R41" i="1"/>
  <c r="Q40" i="1"/>
  <c r="R40" i="1"/>
  <c r="Q39" i="1"/>
  <c r="R39" i="1"/>
  <c r="Q38" i="1"/>
  <c r="R38" i="1"/>
  <c r="Q37" i="1"/>
  <c r="R37" i="1"/>
  <c r="Q36" i="1"/>
  <c r="R36" i="1"/>
  <c r="Q35" i="1"/>
  <c r="R35" i="1"/>
  <c r="Q34" i="1"/>
  <c r="R34" i="1"/>
  <c r="Q33" i="1"/>
  <c r="R33" i="1"/>
  <c r="Q32" i="1"/>
  <c r="R32" i="1"/>
  <c r="Q31" i="1"/>
  <c r="R31" i="1"/>
  <c r="Q30" i="1"/>
  <c r="R30" i="1"/>
  <c r="Q29" i="1"/>
  <c r="R29" i="1"/>
  <c r="Q28" i="1"/>
  <c r="R28" i="1"/>
  <c r="Q27" i="1"/>
  <c r="R27" i="1"/>
  <c r="Q26" i="1"/>
  <c r="R26" i="1"/>
  <c r="Q25" i="1"/>
  <c r="R25" i="1"/>
  <c r="Q24" i="1"/>
  <c r="R24" i="1"/>
  <c r="Q23" i="1"/>
  <c r="R23" i="1"/>
  <c r="Q22" i="1"/>
  <c r="R22" i="1"/>
  <c r="Q21" i="1"/>
  <c r="R21" i="1"/>
  <c r="Q20" i="1"/>
  <c r="R20" i="1"/>
  <c r="Q19" i="1"/>
  <c r="R19" i="1"/>
  <c r="Q18" i="1"/>
  <c r="R18" i="1"/>
  <c r="P26" i="1" l="1"/>
  <c r="Q55" i="1"/>
  <c r="P18" i="1"/>
  <c r="P19" i="1"/>
  <c r="P20" i="1"/>
  <c r="P21" i="1"/>
  <c r="P22" i="1"/>
  <c r="P23" i="1"/>
  <c r="P24" i="1"/>
  <c r="P25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R66" i="1" l="1"/>
  <c r="R65" i="1"/>
  <c r="R64" i="1"/>
  <c r="R63" i="1"/>
  <c r="R62" i="1"/>
  <c r="R61" i="1" l="1"/>
  <c r="R60" i="1"/>
  <c r="R59" i="1"/>
  <c r="R58" i="1"/>
  <c r="R57" i="1"/>
  <c r="R56" i="1" l="1"/>
  <c r="R55" i="1" l="1"/>
  <c r="R67" i="1" s="1"/>
  <c r="Q56" i="1" l="1"/>
  <c r="Q61" i="1"/>
  <c r="Q60" i="1"/>
  <c r="S96" i="1"/>
  <c r="O96" i="1"/>
  <c r="O92" i="1"/>
  <c r="O93" i="1"/>
  <c r="O94" i="1"/>
  <c r="O95" i="1"/>
  <c r="T93" i="1"/>
  <c r="P93" i="1"/>
  <c r="T92" i="1"/>
  <c r="P92" i="1"/>
  <c r="T83" i="1"/>
  <c r="P83" i="1"/>
  <c r="Q64" i="1"/>
  <c r="Q66" i="1"/>
  <c r="Q65" i="1"/>
  <c r="Q62" i="1"/>
  <c r="Q63" i="1"/>
  <c r="Q57" i="1" l="1"/>
  <c r="Q58" i="1"/>
  <c r="Q59" i="1"/>
  <c r="Q67" i="1" s="1"/>
  <c r="S93" i="1" l="1"/>
  <c r="S94" i="1"/>
  <c r="O80" i="1"/>
  <c r="O81" i="1"/>
  <c r="O82" i="1"/>
  <c r="O83" i="1"/>
  <c r="O84" i="1"/>
  <c r="O85" i="1"/>
  <c r="O86" i="1"/>
  <c r="O87" i="1"/>
  <c r="O88" i="1"/>
  <c r="P61" i="1" l="1"/>
  <c r="P17" i="1" l="1"/>
  <c r="P55" i="1"/>
  <c r="P56" i="1"/>
  <c r="P57" i="1"/>
  <c r="P58" i="1"/>
  <c r="P59" i="1"/>
  <c r="P60" i="1"/>
  <c r="P62" i="1"/>
  <c r="P63" i="1"/>
  <c r="P64" i="1"/>
  <c r="P65" i="1"/>
  <c r="P66" i="1"/>
  <c r="S83" i="1"/>
  <c r="S84" i="1"/>
  <c r="S85" i="1"/>
  <c r="S86" i="1"/>
  <c r="S87" i="1"/>
  <c r="S88" i="1"/>
  <c r="S89" i="1"/>
  <c r="S90" i="1"/>
  <c r="S91" i="1"/>
  <c r="S92" i="1"/>
  <c r="S95" i="1"/>
  <c r="O89" i="1"/>
  <c r="O90" i="1"/>
  <c r="O91" i="1"/>
  <c r="V80" i="1"/>
  <c r="P80" i="1"/>
  <c r="Q80" i="1"/>
  <c r="R80" i="1"/>
  <c r="S80" i="1"/>
  <c r="T80" i="1"/>
  <c r="U80" i="1"/>
  <c r="S81" i="1"/>
  <c r="S82" i="1"/>
  <c r="P67" i="1" l="1"/>
  <c r="P16" i="1"/>
  <c r="S8" i="2"/>
  <c r="R8" i="2"/>
  <c r="Q8" i="2"/>
  <c r="P8" i="2"/>
  <c r="O8" i="2"/>
  <c r="N8" i="2"/>
  <c r="M8" i="2"/>
  <c r="L8" i="2"/>
  <c r="C8" i="2"/>
  <c r="S7" i="2"/>
  <c r="R7" i="2"/>
  <c r="Q7" i="2"/>
  <c r="P7" i="2"/>
  <c r="O7" i="2"/>
  <c r="N7" i="2"/>
  <c r="M7" i="2"/>
  <c r="L7" i="2"/>
  <c r="C7" i="2"/>
  <c r="S6" i="2"/>
  <c r="R6" i="2"/>
  <c r="Q6" i="2"/>
  <c r="P6" i="2"/>
  <c r="O6" i="2"/>
  <c r="N6" i="2"/>
  <c r="M6" i="2"/>
  <c r="L6" i="2"/>
  <c r="C6" i="2"/>
</calcChain>
</file>

<file path=xl/sharedStrings.xml><?xml version="1.0" encoding="utf-8"?>
<sst xmlns="http://schemas.openxmlformats.org/spreadsheetml/2006/main" count="411" uniqueCount="279">
  <si>
    <t>SEGUIMIENTO DE AVANCE EN CUMPLIMIENTO DE METAS Y OBJETIVOS 2024</t>
  </si>
  <si>
    <t>EJE 3: MEDIO AMBIENTE SOSTENIBLE</t>
  </si>
  <si>
    <t>CLAVE Y NOMBRE DEL PPA: E-PPA: 3.2 PROGRAMA DE DESARROLLO URBANO Y MEDIO AMBIENTE SUSTENTABLE</t>
  </si>
  <si>
    <t>SECRETARÍA MUNICIPAL DE ECOLOGÍA Y DESARROLLO URBANO</t>
  </si>
  <si>
    <t>AVANCE EN CUMPLIMIENTO DE METAS TRIMESTRAL Y ANUAL ACUMULADO 2024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</si>
  <si>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</si>
  <si>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</si>
  <si>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</si>
  <si>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ANUAL</t>
  </si>
  <si>
    <t>META PROGRAMADA 2024</t>
  </si>
  <si>
    <t>META ALCANZADA 2024</t>
  </si>
  <si>
    <t>PORCENTAJE DE AVANCE TRIMESTRAL 2024</t>
  </si>
  <si>
    <t>PORCENTAJE DE AVANCE TRIMESTRAL ACUMULADO 2024</t>
  </si>
  <si>
    <t>JUSTIFICACION TRIMESTRAL DE AVANCE DE RESULTADOS 2024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</si>
  <si>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</si>
  <si>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</si>
  <si>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</si>
  <si>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 xml:space="preserve">Meta Anual </t>
  </si>
  <si>
    <t>TRIMESTRE 1</t>
  </si>
  <si>
    <t>TRIMESTRE 2</t>
  </si>
  <si>
    <t>TRIMESTRE 3</t>
  </si>
  <si>
    <t>TRIMESTRE 4</t>
  </si>
  <si>
    <t>Fin
(DP de la DGPM)</t>
  </si>
  <si>
    <r>
      <rPr>
        <b/>
        <sz val="11"/>
        <color theme="1"/>
        <rFont val="Arial"/>
        <family val="2"/>
      </rPr>
      <t xml:space="preserve">3.2.1 </t>
    </r>
    <r>
      <rPr>
        <sz val="11"/>
        <color theme="1"/>
        <rFont val="Arial"/>
        <family val="2"/>
      </rPr>
      <t>Contribuir a garantizar la preservación de la riqueza natural única que tiene nuestro municipio mediante un crecimiento ordenado, sostenible y con responsabilidad compartida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mediante la protección del medio ambiente y biodiversidad de las diferentes especies, que conllevaran a un equilibrio ecológico de acuerdo con el crecimiento de la ciudad</t>
    </r>
  </si>
  <si>
    <r>
      <rPr>
        <b/>
        <sz val="11"/>
        <color theme="1"/>
        <rFont val="Arial"/>
        <family val="2"/>
      </rPr>
      <t>IMSMA:</t>
    </r>
    <r>
      <rPr>
        <sz val="11"/>
        <color theme="1"/>
        <rFont val="Arial"/>
        <family val="2"/>
      </rPr>
      <t xml:space="preserve"> Índice del Manejo Sustentable del Medio Ambiente. </t>
    </r>
  </si>
  <si>
    <t>Bienal</t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</si>
  <si>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 xml:space="preserve">Unidad de medida: </t>
    </r>
    <r>
      <rPr>
        <sz val="11"/>
        <color theme="1"/>
        <rFont val="Arial"/>
        <family val="2"/>
      </rPr>
      <t xml:space="preserve">
Puntaje</t>
    </r>
  </si>
  <si>
    <r>
      <rPr>
        <b/>
        <sz val="11"/>
        <color theme="1"/>
        <rFont val="Arial"/>
        <family val="2"/>
      </rPr>
      <t>Meta Trimestral</t>
    </r>
    <r>
      <rPr>
        <sz val="11"/>
        <color theme="1"/>
        <rFont val="Arial"/>
        <family val="2"/>
      </rPr>
      <t xml:space="preserve">: El Instituto Mexicano para la Competitividad A. C. IMCO actualiza y publica los índices y subíndices cada dos años. El índice obtuvo 47 puntos en 2022.
</t>
    </r>
    <r>
      <rPr>
        <b/>
        <sz val="11"/>
        <color theme="1"/>
        <rFont val="Arial"/>
        <family val="2"/>
      </rPr>
      <t>Meta Anual</t>
    </r>
    <r>
      <rPr>
        <sz val="11"/>
        <color theme="1"/>
        <rFont val="Arial"/>
        <family val="2"/>
      </rPr>
      <t>: El avance anual se mantiene igual al avance trimestral ya que es un indicador ascendente regular no acumulativo.</t>
    </r>
  </si>
  <si>
    <t>Propósito
(Secretaría Municipal de Ecología y Desarrollo Urbano)</t>
  </si>
  <si>
    <t xml:space="preserve">3.2.1.1. Procurar la protección del medio ambiente y biodiversidad de las diferentes especies, que conllevaran a un equilibrio ecológico de acuerdo con el crecimiento de la ciudad, con la finalidad de preservar las riquezas naturales del municipio. </t>
  </si>
  <si>
    <t>PPAA: Porcentaje de Acciones de Protección y Mitigación del Deterioro Ambiental</t>
  </si>
  <si>
    <t>Anual</t>
  </si>
  <si>
    <t>Unidad de medida del indicador: 
percentaje
Unidad de medida: 
Puntaje. Acciones</t>
  </si>
  <si>
    <t>Justificacion Trimestral: Se supero la meta proyectada, gracias a que las Direcciones de Área en conjunto con sus colaboradores lograron llegar en su mayoria a las metas que se proyectaron durante este trimeste.</t>
  </si>
  <si>
    <t>Componente
(Direccion de Manejo de Recursos Naturales)</t>
  </si>
  <si>
    <t>3.2.1.1.1. Acciones de protección del medio ambiente y biodiversidad de la flora y fauna y de especies protegidas realizados.</t>
  </si>
  <si>
    <t>PAPRN:
Porcentaje de acciones de protección de los recursos naturales realizadas.</t>
  </si>
  <si>
    <t>Trimestral</t>
  </si>
  <si>
    <t>UNIDAD DE MEDIDA DEL INDICADOR
Porcentaje 
UNIDAD DE MEDIDA DE LA VARIABLE:
acciones</t>
  </si>
  <si>
    <t>Justificación Trimestral: Derivado de las actividades que se desarrollaron durante este trimestre, se logró superar la meta proyectada.</t>
  </si>
  <si>
    <t>Actividad</t>
  </si>
  <si>
    <t>3.2.1.1.1.1. Emisión de Dictamen de afectación de arbolado.</t>
  </si>
  <si>
    <t>PDAAR:
Porcentaje de Dictamen de afectación de arbolado realizados.</t>
  </si>
  <si>
    <t>UNIDAD DE MEDIDA DEL INDICADOR:
Porcentaje.
UNIDAD DE MEDIDA DE LA VARIABLE:
 (Dictamenes de Afectación de Arbolado)</t>
  </si>
  <si>
    <t>Justificacion Trimestral: No se logro superar la Meta Proyectada, ya que ingresaron menos trámites de los que proyectamos.</t>
  </si>
  <si>
    <t>3.2.1.1.1.2. Emisión Permiso de Poda para dar cumplimiento a la normatividad en materia de arbolado urbano realizados.</t>
  </si>
  <si>
    <t>PPPE:
Porcentaje de Permiso de Poda emitidos.</t>
  </si>
  <si>
    <t>UNIDAD DE MEDIDA DEL INDICADOR:
Porcentaje 
UNIDAD DE MEDIDA DE LA VARIABLE:
 (Permisos de poda)</t>
  </si>
  <si>
    <t>Justificacion Trimestral: Durante este trimestre no se logro llegar a la meta programada, derivado a la baja afluencia de solicitudes.</t>
  </si>
  <si>
    <t>3.2.1.1.1.3. Emisión Permiso de  Derribo de arbolado para dar cumplimiento a la normatividad en materia de arbolado urbano realizados.</t>
  </si>
  <si>
    <t>PPDAE:
Porcentaje de Permiso de Derribo de Arbolado emitidos.</t>
  </si>
  <si>
    <t>UNIDAD DE MEDIDA DEL INDICADOR:
Porcentaje 
UNIDAD DE MEDIDA DE LA VARIABLE:
 (Permisos de Derribo de Arbolado)</t>
  </si>
  <si>
    <t>Justificacion Trimestral: Durante este trimestre no se logro llegar a la meta programada, ya que el ingreso de este trámite bajo un poco mas que el mes anterior.</t>
  </si>
  <si>
    <t>3.2.1.1.1.4. Emisión de Permiso de Trasplante de Arbolado para dar cumplimiento a la normatividad en materia de arbolado urbano realizados.</t>
  </si>
  <si>
    <t>PPTE:
Porcentaje de Permiso de Traspante emitidos.</t>
  </si>
  <si>
    <t>UNIDAD DE MEDIDA DEL INDICADOR:
Porcentaje 
UNIDAD DE MEDIDA DE LA VARIABLE:
 (Permisos de Trasplante de Arbolado)</t>
  </si>
  <si>
    <t>Justificacion Trimestral: Durante este trimestre no se logro llegar a la meta programada, derivado de que hubo poca fluencia de solicitudes.</t>
  </si>
  <si>
    <t>3.2.1.1.1.5. Actividades de protección y cuidado de la Tortuga Marina realizadas durante su etapa reproductiva en la costa del municipio.</t>
  </si>
  <si>
    <t>PAPTM:
Porcentaje de actividades de proteccion de la turtuga marina realizadas.</t>
  </si>
  <si>
    <t>UNIDAD DE MEDIDA DEL INDICADOR:
Porcentaje
UNIDAD DE MEDIDA DE LA VARIABLE:
(Actividades realizadas.)</t>
  </si>
  <si>
    <t>Justificacion Trimestral: Durante este trimestre se siguieron realizando actividades adicionales debido al interés de la ciudadanía y hoteleros por implementar acciones para la protección de los organismos que anidan en las costas del municipio, por ello se logro superar la meta planeada más que el trimestre pasado.</t>
  </si>
  <si>
    <t>3.2.1.1.1.6. Realización de acciones para la Protección del cangrejo azul  en la zona costera del territorio municipal.</t>
  </si>
  <si>
    <t>PAPCA:
Porcentaje de actividades de protección del  cangrejo azul realizados.</t>
  </si>
  <si>
    <t>UNIDAD DE MEDIDA DEL INDICADOR:
Porcentaje
UNIDAD DE MEDIDA DE LA VARIABLE:
(Jornadas realizadas.)</t>
  </si>
  <si>
    <t>Justificacion Trimestral: Durante este trimestre supero la meta proyectada, ya que se realizaron mas actividades de las programadas.</t>
  </si>
  <si>
    <t>3.2.1.1.1.7. Realización de jornadas de Reforestación y/o restauración de la zona urbana del municipio con plantas nativas.</t>
  </si>
  <si>
    <t>PJRR:
Porcentaje de Jornadas de reforestaciones realizadas.</t>
  </si>
  <si>
    <t>Justificacion Trimestral: Durante este trimestre se llego a la Meta Proyectada.</t>
  </si>
  <si>
    <t>Componente
( Direccion de Normatividad y Evaluacion Ambiental)</t>
  </si>
  <si>
    <t>3.2.1.1.2. Permisos Ecológicos con base en la normatividad ambiental establecida en los instrumentos legales vigentes emitidos.</t>
  </si>
  <si>
    <t xml:space="preserve">PPEE:
Porcentaje de Permisos ecológicos emitidos.
</t>
  </si>
  <si>
    <t>UNIDAD DE MEDIDA DEL INDICADOR:
Porcentaje 
UNIDAD DE MEDIDA DE LA VARIABLE:
(permisos ambientales)</t>
  </si>
  <si>
    <t xml:space="preserve">Justificacion Trimestral: Durante este trimestre no  se llego a la Meta Proyectada ya que los permisos ecologícos tienen que estar apegados a la normatividad vigente y cumplirla.
</t>
  </si>
  <si>
    <t xml:space="preserve">3.2.1.1.2.1. Emisión de Constancia potencial de desarrollo de predios. </t>
  </si>
  <si>
    <t xml:space="preserve">PCDE:
Porcentaje de Constancias potencial de desarrollo de predios emitidas. </t>
  </si>
  <si>
    <t>UNIDAD DE MEDIDA DEL INDICADOR:
Porcentaje  
UNIDAD DE MEDIDA DE LA VARIABLE:
(Constancia potencial de desarrollo)</t>
  </si>
  <si>
    <t>Justificacion Trimestral: Se informa que no ingresaron solicitudes para expedición de este permiso como se esperaba en la meta proyectada, por lo que no se logro alcanzar la Meta Proyectada.</t>
  </si>
  <si>
    <t>3.2.1.1.2.2. Elaboración de constancias deFactibilidad Ecológicas  a predios o proyectos de obras y/o actividades para que cumplan con los instrumentos de planeación en materia ambiental.</t>
  </si>
  <si>
    <t>PFEE:
Porcentaje de  Factibilidades Ecológicas elaboradas.</t>
  </si>
  <si>
    <t>UNIDAD DE MEDIDA DEL INDICADOR:
Porcentaje 
UNIDAD DE MEDIDA DE LA VARIABLE:
(factibilidad ecológica)</t>
  </si>
  <si>
    <t>Justificacion Trimestral: Durante este trimestre no se llego a la meta proyectada, ya que es un proceso meticuloso emitir dichas constancias.</t>
  </si>
  <si>
    <t>3.2.1.1.2.3. Emisión de anuencia ambiental de obra civil y actividades.</t>
  </si>
  <si>
    <t>PAAE:
Porcentaje de Anuencias ambiental de obra civil y actividades elaboradas.</t>
  </si>
  <si>
    <t>UNIDAD DE MEDIDA DEL INDICADOR:
Porcentaje  
UNIDAD DE MEDIDA DE LA VARIABLE:
(Anuencia ambiental)</t>
  </si>
  <si>
    <t xml:space="preserve">Justificacion Trimestral: Durante este trimestre no se llego a la meta Proyectada, de este indicador.  </t>
  </si>
  <si>
    <t>Componente:
( Coordinacion de Inspección y Vigilancia /  Coordinación Juridica )</t>
  </si>
  <si>
    <t>PEV: 
Porcentaje de establecimientos verificados</t>
  </si>
  <si>
    <t>UNIDAD DE MEDIDA DEL INDICADOR:
Porcentaje
UNIDAD DE MEDIDA DE LA VARIABLE:
 (Acciones realizadas)</t>
  </si>
  <si>
    <t>Justificacion Trimestral: No se logro alcanzar la meta programada ya que se ingresaron un poco menos de instrumentos legales de los que se programaron.</t>
  </si>
  <si>
    <t>3.2.1.1.3.1. Elaboración de Permisos de Operación a los contribuyentes de MBJ.</t>
  </si>
  <si>
    <t>PPOE:
Porcentaje de Permisos de Operación emitidos.</t>
  </si>
  <si>
    <t xml:space="preserve">UNIDAD DE MEDIDA DEL INDICADOR:
Porcentaje  
UNIDAD DE MEDIDA DE LA VARIABLE:
(permisos de operación emitidos) </t>
  </si>
  <si>
    <t>Justificacion Trimestral: No se logro superar la meta ya que se emitieron menos trámites de los que se programaron.</t>
  </si>
  <si>
    <t>3.2.1.1.3.2. Verificacion de establecimientos comerciales que esten dando cumplimiento a la normatividad ambiental.</t>
  </si>
  <si>
    <t>PVVR:
Porcentaje de Visitas de verificación realizadas.</t>
  </si>
  <si>
    <t>UNIDAD DE MEDIDA DEL INDICADOR:
Porcentaje 
UNIDAD DE MEDIDA DE LA VARIABLE:
(Visitas de verificación realizadas)</t>
  </si>
  <si>
    <t>Justificacion Trimestral: Durante este trimestre no se logro superar la meta.</t>
  </si>
  <si>
    <t>3.2.1.1.3.3. Atención a  las denuncias ciudadanas.</t>
  </si>
  <si>
    <t>PDCA:
Porcentaje de Denuncias Ciudadanas atendidas.</t>
  </si>
  <si>
    <t>UNIDAD DE MEDIDA DEL INDICADOR:
Porcentaje 
UNIDAD DE MEDIDA DE LA VARIABLE:
(Denuncias ciudadanas realizadas)</t>
  </si>
  <si>
    <t xml:space="preserve">Justificacion Trimestral: Durante este trimestre se le dieron atenión a las denuncias más urgentes por lo que se llevo más tiempo del esperado. </t>
  </si>
  <si>
    <t>3.2.1.1.3.4. Atención, seguimiento y  conclusión a las denuncias y procedemientos juridicos.</t>
  </si>
  <si>
    <t>PPF:
Porcentaje de procedimientos juridicos finalizados.</t>
  </si>
  <si>
    <t>UNIDAD DE MEDIDA DEL INDICADOR:
Porcentaje 
UNIDAD DE MEDIDA DE LA VARIABLE:
(Resolutivos finalizados)</t>
  </si>
  <si>
    <t>Justificacion Trimestral: Durante este trimestre se trabajo arduamente para cumplir la meta proyectada, pero nos falto un porcentaje.</t>
  </si>
  <si>
    <t>Componente
(Dirección de Divulgación y Educación Ambiental)</t>
  </si>
  <si>
    <t>3.2.1.1.4. Acciones para dfunfir informacion sobre el cuidado del medio ambiente relizadas</t>
  </si>
  <si>
    <t>PADR: 
Porcentaje de acciones de difusión realizadas.</t>
  </si>
  <si>
    <t>UNIDAD DE MEDIDA DEL INDICADOR:
Porcentaje
UNIDAD DE MEDIDA DE LA VARIABLE:
(Acciones realizadas)</t>
  </si>
  <si>
    <t>Justificacion Trimestral: Durante este trimestre no se logro superar la meta proyectada, ya que falto un poco más de difusión.</t>
  </si>
  <si>
    <t>3.2.1.1.4.1. Implementación de  jornadas de entrega-recepción (entre ciudadanos y acopiadores), de residuos sólidos urbanos separados.</t>
  </si>
  <si>
    <t>PJRR:
Porcentaje de Jornadas Reciclatón realizadas.</t>
  </si>
  <si>
    <t>UNIDAD DE MEDIDA DEL INDICADOR:
Porcentaje
UNIDAD DE MEDIDA DE LA VARIABLE:
(Jornadas realizas.)</t>
  </si>
  <si>
    <t>Justificacion Trimestral: Durante este trimestre se supero la meta proyectada, ya que se realizaron todas las jornadas del reciclatón programadas en tiempo y forma.</t>
  </si>
  <si>
    <t xml:space="preserve">3.2.1.1.4.2. Promoción de  las buenas prácticas ambientales entre los servidores públicos municipales. </t>
  </si>
  <si>
    <t>PVSMAR:
Porcentaje de Visitas del Sistema de Manejo Ambiental realizadas.</t>
  </si>
  <si>
    <t>UNIDAD DE MEDIDA DEL INDICADOR:
Porcentaje 
UNIDAD DE MEDIDA DE LA VARIABLE:
(visitas realizadas).</t>
  </si>
  <si>
    <t>Justificacion Trimestral: Durante este trimestre no se logro cubrir la visita a las diferentes oficinas de las dependencias municipales, sin embargo se siguen programando visitas.</t>
  </si>
  <si>
    <t>3.2.1.1.4.3. Aplicación del Programa de Educación Ambiental.</t>
  </si>
  <si>
    <t>PTR:
Porcentaje de Pláticas y Talleres realizadas.</t>
  </si>
  <si>
    <t xml:space="preserve">UNIDAD DE MEDIDA DEL INDICADOR:
Porcentaje 
UNIDAD DE MEDIDA DE LA VARIABLE:
(pláticas y talleres realizadas). </t>
  </si>
  <si>
    <t>Justificacion Trimestral: Durante este trimestre no se logro cumplir con el numero de talleres que se programaron, debido a el apoyo en otras actividades programadas.</t>
  </si>
  <si>
    <t>Componente
( Dirección de Planeación y Política Ambiental )</t>
  </si>
  <si>
    <t>3.2.1.1.5. Planeación y regulación de instrumentos normartivos en materia ambiental realizados</t>
  </si>
  <si>
    <t>PAAINR:
Porcentaje de acciones para la actualizaciónes de los Instrumentos Normativos realizado.</t>
  </si>
  <si>
    <t>UNIDAD DE MEDIDA DEL INDICADOR:
Porcentaje
UNIDAD DE MEDIDA DE LA VARIABLE:
Porcentaje de avance de actualización.</t>
  </si>
  <si>
    <t>Justificacion Trimestral:Durante este trimestre se logro llegar a la meta proyectada y un poco mas, derivado de las jornadas extraordinarias por solicitud de la ciudadanía.</t>
  </si>
  <si>
    <t>3.2.1.1.5.1. cursos de capacitación, actualización y profesionalización al personal operativo y administrativo en materia normativa ambiental.</t>
  </si>
  <si>
    <t xml:space="preserve">PCCR:
Porcentaje de cursos de capacitación en materia normativa ambiental realizados.
</t>
  </si>
  <si>
    <t>UNIDAD DE MEDIDA DEL INDICADOR:
Porcentaje
UNIDAD DE MEDIDA DE LA VARIABLE:
Cursos de capacitación.</t>
  </si>
  <si>
    <t>Justificacion Trimestral: Durante este trimestre se supero la meta proyectada, ya que se realizaron todos los cursos programados y uno más no programado.</t>
  </si>
  <si>
    <t>3.2.1.1.5.2. Actualización del Programa de Ordenamiento Ecológico Local del Municipio de Benito Juárez</t>
  </si>
  <si>
    <t>PAAPOELR :
Porcentaje de acciones de actualización del Programa de Ordenamiento Ecológico Local realizadas.</t>
  </si>
  <si>
    <t>UNIDAD DE MEDIDA DEL INDICADOR:
Porcentaje
UNIDAD DE MEDIDA DE LA VARIABLE:
Acciones de actualización.</t>
  </si>
  <si>
    <t>Justificacion Trimestral: Durante este trimestre se llego a la meta proyectada, ya que se realizaron todas las sesiones programadas durante este trimestre.</t>
  </si>
  <si>
    <t xml:space="preserve">3.2.1.1.5.3. Realización de  sesiones de la Comisión Municipal de Ecología. </t>
  </si>
  <si>
    <t>PSCMER:
Porcentaje de Sesiones de la Comisión Municipal de Ecología realizadas.</t>
  </si>
  <si>
    <t>UNIDAD DE MEDIDA DEL INDICADOR:
Porcentaje
UNIDAD DE MEDIDA DE LA VARIABLE:
Seciones de trabajo.</t>
  </si>
  <si>
    <t>Justificacion Trimestral: Durante este trimestre no se logro llevar a cabo la sesión programada por las agendas ya saturadas de los colaboradres .</t>
  </si>
  <si>
    <t>3.2.1.1.5.4. Realización de jornadas de contribución y recuperación ambiental de humedales de agua dulce,  en la zona urbana  de Cancún.</t>
  </si>
  <si>
    <t>PJSCUR:
Porcentaje de Jornadas de Saneamiento de Cenotes Urbanos realizadas.</t>
  </si>
  <si>
    <t>UNIDAD DE MEDIDA DEL INDICADOR:
Porcentaje
UNIDAD DE MEDIDA DE LA VARIABLE:
Jornadas de saneamiento.</t>
  </si>
  <si>
    <t>Justificacion Trimestral: Durante este trimestre se llego a la meta proyectada, ya que se realizaron todas las jornadas de saneamiento de cenotes programadas durante este trimestre.</t>
  </si>
  <si>
    <t>Componente
(Dirección de Áreas Naturales Protegidas)</t>
  </si>
  <si>
    <t>3.2.1.1.6. Acciones para  el ciudado de las Areas Naturales Protegidas (ANP) realizadas</t>
  </si>
  <si>
    <t>PACR:
Porcentaje de acciones para el ciudado de las ANP realizadas</t>
  </si>
  <si>
    <t>UNIDAD DE MEDIDA DEL INDICADOR:
Porcentaje 
UNIDAD DE MEDIDA DE LA VARIABLE:
(Acciones ejecutadas)</t>
  </si>
  <si>
    <t>Justificacion Trimestral: Durante este trimestre no se logro llegar a la meta proyectada, ya que faltaron un poco más de acciones de las que se llevaron a cabo.</t>
  </si>
  <si>
    <t>3.2.1.1.6.1. Impartición de cursos de capacitación para el personal que labora en el Parque Ecologico Ombligo Verde.</t>
  </si>
  <si>
    <t>PCCI: Porcentaje de cursos de capacitación impartidos.</t>
  </si>
  <si>
    <t>UNIDAD DE MEDIDA DEL INDICADOR:
Porcentaje 
UNIDAD DE MEDIDA DE LA VARIABLE:
(Cursos)</t>
  </si>
  <si>
    <t>Justificacion Trimestral: Durante este trimestre no se pudo realizar el curso programado por cuestiones de agendas.</t>
  </si>
  <si>
    <t>3.2.1.1.6.2. Realización de Recorridos guiados en el Parque Ecológico Ombligo Verde.</t>
  </si>
  <si>
    <t>PRGR:
Porcentaje de Recorridos guiado en el Parque Ecológico Ombligo Verde realizados.</t>
  </si>
  <si>
    <t>NIDAD DE MEDIDA DEL INDICADOR:
 Porcentaje 
UNIDAD DE MEDIDA DE LA VARIABLE:
(Recorridos)</t>
  </si>
  <si>
    <t>Justificacion Trimestral: Durante este trimestre no se llego a la meta proyectada, ya que no se realizaron todos los recorridos diarios proyectados.</t>
  </si>
  <si>
    <t>3.2.1.1.6.3. Realizacion de platicas de Educación y cultura en el Parque Ecológico Ombligo Verde,  enfocados a la comunidad en general con temas sobre el cuidado del medio ambiente y de las ANP.</t>
  </si>
  <si>
    <t>PPECR:
Porcentaje  de platicas de educación y cultura en el Parque Ecológico Ombligo Verder realizados.</t>
  </si>
  <si>
    <t>UNIDAD DE MEDIDA DEL INDICADOR:
Porcentaje 
UNIDAD DE MEDIDA DE LA VARIABLE:
(Platicas)</t>
  </si>
  <si>
    <t>Justificacion Trimestral: Durante este trimestre no se logro superar la meta proyectada, ya que las platicas programas no tuvieron la misma afluencia de personal que meses anteriores.</t>
  </si>
  <si>
    <t>3.2.1.1.6.4. Impartición de cursos de capacitación para el personal que labora en el Parque Ecologico Estatal Kabah.</t>
  </si>
  <si>
    <t>PCCR: 
Porcentaje de cursos de capacitación realizados.</t>
  </si>
  <si>
    <t>UNIDAD DE MEDIDA DEL INDICADOR:
Porcentaje 
UNIDAD DE MEDIDA DE LA VARIABLE:
(Cursos de capacitación)</t>
  </si>
  <si>
    <t>Justificacion Trimestral: Durante este trimestre no se pudo alcanzar la meta proyectada, ya que no se llevaron a cabo los cursos programados.</t>
  </si>
  <si>
    <t>3.2.1.1.6.5. Realización de Recorridos guiados en el Parque Ecológico Estatal Kabah.</t>
  </si>
  <si>
    <t>PRGR:
Porcentaje de recorridos guiados en el Parque Ecológica Estatal Kabah realizados.</t>
  </si>
  <si>
    <t>UNIDAD DE MEDIDA DEL INDICADOR:
Porcentaje 
UNIDAD DE MEDIDA DE LA VARIABLE:
(Recorridos guiados)</t>
  </si>
  <si>
    <t>Justificacion Trimestral: Durante este trimestre no se logro cumplir la meta proyectada, ya que se realizaron menos recorridos de los que se programaron.</t>
  </si>
  <si>
    <t>3.2.1.1.6.6. Realizacion de platicas de Educación y cultura  en el Parque Ecológico Estatal Kabah enfocados a la comunidad en general con temas sobre el cuidado del medio ambiente y de las ANP.</t>
  </si>
  <si>
    <t>PPECR:
Porcentaje  de platicas de educación y cultura en el Parque Ecológico Estatal Kabah realizados.</t>
  </si>
  <si>
    <t>UNIDAD DE MEDIDA DEL INDICADOR:
Porcentaje
UNIDAD DE MEDIDA DE LA VARIABLE:
 (Platicas y  exposiciones)</t>
  </si>
  <si>
    <t>Justificacion Trimestral: Durante este trimestre no se llego a la Meta Proyectada, ya que no se realizaron todas las platicas y exposiciones programadas.</t>
  </si>
  <si>
    <t>Componente
(Dirección de Protección y Bienestar Animal)</t>
  </si>
  <si>
    <t>3.2.1.1.7. Acciones para  la protección y el bienestar animal en el territorio municipal realizadas.</t>
  </si>
  <si>
    <t>PACR:
Porcentaje de acciones para la protección y bienestar animal realizadas.</t>
  </si>
  <si>
    <t>Justificacion Trimestral: Durante este trimestre no se llego a la meta programada, ya que algunas actividades programadas no se lograron cumplir al 100%.</t>
  </si>
  <si>
    <t>3.2.1.1.7.1. Implementación de acciones para la protección animal dentro del territorio municipal.</t>
  </si>
  <si>
    <t>PAPR: Porcentaje de acciones para la protección animal realizadas.</t>
  </si>
  <si>
    <t>UNIDAD DE MEDIDA DEL INDICADOR:
Porcentaje 
UNIDAD DE MEDIDA DE LA VARIABLE:
(Acciones realizadas)</t>
  </si>
  <si>
    <t>Justificacion Trimestral: Durante este trimestre se llego a la meta proyectada, ya que se realizaron todas las actividades establecidas para un bienestar de los animales.</t>
  </si>
  <si>
    <t>3.2.1.1.7.2. Atención, seguimiento y  conclusión a las denuncias en materia de protección y el bienestar animal.</t>
  </si>
  <si>
    <t>PDCA: Porcentaje de denuncias ciudadanas atendidas  en materia de protección y bienestar animal.</t>
  </si>
  <si>
    <t>UNIDAD DE MEDIDA DEL INDICADOR:
Porcentaje 
UNIDAD DE MEDIDA DE LA VARIABLE:
(Denuncias atendidas)</t>
  </si>
  <si>
    <t>Justificacion Trimestral: Durante este trimestre no se supero la meta programada ya que se recibieron menos denuncias de maltrato animal de las que se programaron.</t>
  </si>
  <si>
    <t>3.2.1.1.7.3. Establece la aplicación de acciones para mantener la salud y bienestar de los animales que lo requieran dentro del territorio municipal.</t>
  </si>
  <si>
    <t>PAVR: Porcentaje de Atenciones  Veterinarias realizadas</t>
  </si>
  <si>
    <t>UNIDAD DE MEDIDA DEL INDICADOR:
Porcentaje
UNIDAD DE MEDIDA DE LA VARIABLE:
 (Atenciones veterinarias realizadas)</t>
  </si>
  <si>
    <t>Justificacion Trimestral: Durante este trimestre no se llego a la meta en cuanto a las atenciones medicas ya que fueron atendidas menos de los que se programaron.</t>
  </si>
  <si>
    <t>Componente
( Dirección General de Desarrollo Urbano )</t>
  </si>
  <si>
    <t>3.2.1.1.8 Solicitudes ciudadanas en materia de desarrollo urbano vinculadas con programas de ordenamiento territorial atendidas.</t>
  </si>
  <si>
    <t>PSDU: Porcentaje de solicitudes ciudadanas de desarrollo urbano atendidas</t>
  </si>
  <si>
    <t>UNIDAD DE MEDIDA DEL INDICADOR:
Porcentaje
UNIDAD DE MEDIDA DE LA VARIABLE:
Solicitudes ciudadanas de desarrollo urbano</t>
  </si>
  <si>
    <t xml:space="preserve">Justificacion Trimestral: Se logro llegar a la meta proyectada, ya que durante este trimestre se atendieron todas las citas programadas y reuniones agendadas.
</t>
  </si>
  <si>
    <t>3.2.1.1.8.1 Verificación de las actividades de las direcciones de área.</t>
  </si>
  <si>
    <t>PADV: Porcentaje de actividades directivas verificadas.</t>
  </si>
  <si>
    <t>UNIDAD DE MEDIDA DEL INDICADOR:
Porcentaje
UNIDAD DE MEDIDA DE LA VARIABLE:
Actividades directivas.</t>
  </si>
  <si>
    <t xml:space="preserve">Justificacion Trimestral: No se logro llegar a la Meta programada, ya que algunos procesos no se lograron terminar en tiempo durante este trimestre.
</t>
  </si>
  <si>
    <t>Componente
(Dirección de Imagen Urbana y Vialidad)</t>
  </si>
  <si>
    <t xml:space="preserve">3.2.1.1.9 Permisos de utilización de Uso de Suelo autorizados. </t>
  </si>
  <si>
    <t>PPUS: Porcentaje de Permisos de Uso de suelo autorizados.</t>
  </si>
  <si>
    <t>UNIDAD DE MEDIDA DEL INDICADOR:
Porcentaje
UNIDAD DE MEDIDA DE LA VARIABLE:
Permisos de operación de uso de suelo.</t>
  </si>
  <si>
    <t xml:space="preserve">Justificacion Trimestral: No se logro superar la meta proyectada, ya que los trámites los realizan completamente en linea y algunos tienen problemas para darle seguimiento.
</t>
  </si>
  <si>
    <t xml:space="preserve">3.02.1.1.8.1 Recepción de solicitudes de Constancias de Uso de Suelo para Operación </t>
  </si>
  <si>
    <t>PCUS: Porcentaje de solicitudes de Constancias de Uso de Suelo recibidas.</t>
  </si>
  <si>
    <t>UNIDAD DE MEDIDA DEL INDICADOR:
Porcentaje
UNIDAD DE MEDIDA DE LA VARIABLE:
Solicitudes de constancias de uso de suelo</t>
  </si>
  <si>
    <t xml:space="preserve">Justificacion Trimestral: Se logro llegar a la Meta Proyectado, ya que el trámite se realiza completamente en linea, y de esta forma se facilita el ingreso del mismo.
</t>
  </si>
  <si>
    <t>3.02.1.1.8.2 Recepción de Solicitudes de Permisos para Publicidad y Anuncios.</t>
  </si>
  <si>
    <t>PSPA: Porcentaje de solicitudes de Permisos para Publicidad y Anuncios recibidas</t>
  </si>
  <si>
    <t>UNIDAD DE MEDIDA DEL INDICADOR:
Porcentaje
UNIDAD DE MEDIDA DE LA VARIABLE:
Solicitudes de Permisos para Publicidad y Anuncios</t>
  </si>
  <si>
    <t>Justificacion Trimestral: Se alcanzo la Meta proyectada, gracias al trabajo en equipo que se realiza con el área de inspección para que todos los anuncios cuenten con permisos.</t>
  </si>
  <si>
    <t>Componente
(Dirección de Planeación Urbana )</t>
  </si>
  <si>
    <t>3.2.1.1.9  Constancias de uso de suelo apegadas a la reglamentación vigente en el Estado y Municipio.</t>
  </si>
  <si>
    <t>PCUA: Porcentaje de constancias de uso de suelo autorizadas</t>
  </si>
  <si>
    <t>UNIDAD DE MEDIDA DEL INDICADOR:
Porcentaje
UNIDAD DE MEDIDA DE LA VARIABLE:
Constancias de Uso de suelo</t>
  </si>
  <si>
    <t>Justificacion Trimestral:  Se logro superar la Meta proyectada, gracias al arduo trabajo que se realiza con los inspectores para verificar que los fraccionamientos cumplan con la reglamentación correcta.</t>
  </si>
  <si>
    <t xml:space="preserve">3.2.1.1.9.1 Revisión de solicitudes de Constancias de Uso de Suelo apegadas a la reglamentación vigente en el Estado y Municipio </t>
  </si>
  <si>
    <t>PSUS: Porcentaje de solicitudes de Constancias de Usos de Suelo revisadas</t>
  </si>
  <si>
    <t xml:space="preserve">Justificacion Trimestral:Se logro llegar a la meta proyectada, gracias al arduo trabajo de los técnicos . </t>
  </si>
  <si>
    <t>Componente
(Dirección de Normatividad de Obras Arquitectónicas y Civiles)</t>
  </si>
  <si>
    <t>3.2.1.1.10Licencias de construcción autorizadas.</t>
  </si>
  <si>
    <t>PLCA: Porcentaje de licencias de construcción autorizadas.</t>
  </si>
  <si>
    <t>UNIDAD DE MEDIDA DEL INDICADOR:
Porcentaje
UNIDAD DE MEDIDA DE LA VARIABLE:
Licencias de construcción</t>
  </si>
  <si>
    <t>Justificacion Trimestral:  Se logro superar la meta programada y un poco más, ya que se han implementado cursos con peritos donde se retroalimenta el correcto ingreso de los trámites y actulización de formatos si es que hay.</t>
  </si>
  <si>
    <t>3.2.1.1.10.1 Recepción de solicitudes de licencias de construcción.</t>
  </si>
  <si>
    <t>PLCR: Porcentaje de solicitudes de licencias de construcción recibidas.</t>
  </si>
  <si>
    <t>UNIDAD DE MEDIDA DEL INDICADOR:
Porcentaje
UNIDAD DE MEDIDA DE LA VARIABLE:
Solicitudes de licencias de construcción</t>
  </si>
  <si>
    <t xml:space="preserve">Justificacion Trimestral: No se llego a la meta programada ya que no se estan recibiendo muchas solicitudes de construcción en este trimestre . </t>
  </si>
  <si>
    <t>Componente
(Coordinación de Inspección y Vigilancia)</t>
  </si>
  <si>
    <t>3.2.1.1.11 Verificación de anuncios y obras arquitectónicas realizadas.</t>
  </si>
  <si>
    <t>PAOV: Porcentaje de anuncios y obras arquitectónicas verificadas.</t>
  </si>
  <si>
    <t>UNIDAD DE MEDIDA DEL INDICADOR:
Porcentaje
UNIDAD DE MEDIDA DE LA VARIABLE:
Anuncios y obras arquitectónicas verificadas.</t>
  </si>
  <si>
    <t>Justificacion Trimestral: No se logro llegar a la meta proyectada, ya que algunas inspecciones no se lograron cubrir en tiempo y forma.</t>
  </si>
  <si>
    <t>3.2.1.1.11.1 Inspección y Regularización de  Obras Arquitectónicas y Civiles Realizadas.</t>
  </si>
  <si>
    <t>PIOR: Porcentaje de inspecciones a obras arquitectónicas y civiles realizadas.</t>
  </si>
  <si>
    <t xml:space="preserve">UNIDAD DE MEDIDA DEL INDICADOR:
Porcentaje
UNIDAD DE MEDIDA DE LA VARIABLE:
Inspecciones a obras Arquitectónicas y Civiles </t>
  </si>
  <si>
    <t xml:space="preserve"> Justificacion Trimestral: Se logro superar la meta gracias a las actividades coordinadas que llevan los inspectores del área de Obras, con la zona asignada a cada inspector.</t>
  </si>
  <si>
    <t>3.2.1.1.11.2 Inspección y Regularización  de Anuncios Realizados</t>
  </si>
  <si>
    <t>PIAR: Porcentaje de inspecciones a anuncios realizadas.</t>
  </si>
  <si>
    <t>UNIDAD DE MEDIDA DEL INDICADOR:
Porcentaje
UNIDAD DE MEDIDA DE LA VARIABLE:
Inspecciones de anuncios</t>
  </si>
  <si>
    <t>Justificacion Trimestral: Se supero la meta gracias a las actividades coordinadas que llevan los inspectores del área de anuncios, con la zona asignada a cada inspector.</t>
  </si>
  <si>
    <t xml:space="preserve">   </t>
  </si>
  <si>
    <t>ELABORÓ
Lic. Ursula Patricia Correa Castillo
Programas Especiales de la Secretaría Municipal de Ecología y Desarrollo Urbano</t>
  </si>
  <si>
    <t>REVISÓ
Mtro. Enrique E. Encalada Sánchez
Dirección de Planeación de la DGPM</t>
  </si>
  <si>
    <t>AUTORIZÓ
Lic. Nahielli Margarita Orozco Lozano
Secretaría Municipal de Ecología y Desarrollo Urbano</t>
  </si>
  <si>
    <t>SEGUIMIENTO A LA EJECUCIÓN DEL PRESUPUESTO AUTORIZADO</t>
  </si>
  <si>
    <t>UNIDAD ADMINISTRATIVA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</si>
  <si>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</si>
  <si>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</si>
  <si>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</si>
  <si>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</si>
  <si>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</si>
  <si>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JUSTIFICACION TRIMESTRAL Y ANUAL DE AVANCE DE RESULTADOS 2024</t>
  </si>
  <si>
    <t>TRIMESTRE 1 2024</t>
  </si>
  <si>
    <t>TRIMESTRE 2 2024</t>
  </si>
  <si>
    <t>TRIMESTRE 3 2024</t>
  </si>
  <si>
    <t>TRIMESTRE 4 2024</t>
  </si>
  <si>
    <t>OFICINA DEL SECRETARIO MUNICIPAL DE ECOLOGÍA Y DESARROLLO URBANO</t>
  </si>
  <si>
    <t>Pago de servicios de Telecomunicaciones, muebles equipo de Sede SMEYDU , viáticos, servicios de elaboración e impresión de pasajes aereos nacionales, refacciones y combustiles.</t>
  </si>
  <si>
    <t>OFICINA DEL DIRECTOR GENERAL DE ECOLOGÍA</t>
  </si>
  <si>
    <t>DIRECCIÓN DE NORMATIVIDAD Y EVALUACIÓN AMBIENTAL</t>
  </si>
  <si>
    <t>DIRECCIÓN DE MANEJO DE RECURSOS NATURALES</t>
  </si>
  <si>
    <t>DIRECCIÓN DE PLANEACIÓN Y POLÍTICA AMBIENTAL</t>
  </si>
  <si>
    <t>DIRECCIÓN DE ÁREAS NATURALES PROTEGIDAS</t>
  </si>
  <si>
    <t>DIRECCIÓN DE PROTECCIÓN Y BIENESTAR ANIMAL</t>
  </si>
  <si>
    <t>OFICINA DEL DIRECTOR GENERAL DE DESARROLLO URBANO</t>
  </si>
  <si>
    <t>Pago de arrendamiento de edificio, papeleria, mobiliario y biaticos.</t>
  </si>
  <si>
    <t>DIRECCIÓN DE OBRAS ARQUITECTÓNICAS Y CIVILES</t>
  </si>
  <si>
    <t>Combustible , Servicios de Elaboración e Impresión de Recepcion de Solicitudes de Licencia.</t>
  </si>
  <si>
    <t>DIRECCIÓN DE IMAGEN URBANA Y VÍA PÚBLICA</t>
  </si>
  <si>
    <t>DIRECCIÓN DE PLANEACIÓN URBANA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</si>
  <si>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</si>
  <si>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</si>
  <si>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</si>
  <si>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</si>
  <si>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JUSTIFICACION TRIMESTRAL Y ANUAL DE AVANCE DE RESULTADOS 2023</t>
  </si>
  <si>
    <t>TRIMESTRE 1 2023</t>
  </si>
  <si>
    <t>TRIMESTRE 2 2023</t>
  </si>
  <si>
    <t>TRIMESTRE 3 2023</t>
  </si>
  <si>
    <t>TRIMESTRE 4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</si>
</sst>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6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24"/>
      <color theme="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EAB91F"/>
        <bgColor rgb="FF000000"/>
      </patternFill>
    </fill>
    <fill>
      <patternFill patternType="solid">
        <fgColor rgb="FFEAB91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rgb="FFF2F2F2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5353"/>
        <bgColor rgb="FF000000"/>
      </patternFill>
    </fill>
    <fill>
      <patternFill patternType="solid">
        <fgColor rgb="FFFF5353"/>
        <bgColor rgb="FFF2F2F2"/>
      </patternFill>
    </fill>
  </fills>
  <borders count="1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thin">
        <color indexed="64"/>
      </top>
      <bottom/>
      <diagonal/>
    </border>
    <border>
      <left style="medium">
        <color indexed="64"/>
      </left>
      <right style="dashed">
        <color theme="1"/>
      </right>
      <top style="thin">
        <color indexed="64"/>
      </top>
      <bottom/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thin">
        <color indexed="64"/>
      </top>
      <bottom style="dashed">
        <color theme="1"/>
      </bottom>
      <diagonal/>
    </border>
    <border>
      <left style="dashed">
        <color theme="1"/>
      </left>
      <right/>
      <top style="thin">
        <color indexed="64"/>
      </top>
      <bottom style="dashed">
        <color theme="1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ck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dashed">
        <color theme="1"/>
      </left>
      <right style="dashed">
        <color theme="1"/>
      </right>
      <top/>
      <bottom style="dotted">
        <color indexed="64"/>
      </bottom>
      <diagonal/>
    </border>
    <border>
      <left style="dashed">
        <color theme="1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theme="1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theme="1"/>
      </bottom>
      <diagonal/>
    </border>
    <border>
      <left/>
      <right/>
      <top/>
      <bottom style="dashed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/>
      <top style="dashed">
        <color theme="1"/>
      </top>
      <bottom/>
      <diagonal/>
    </border>
    <border>
      <left style="medium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medium">
        <color indexed="64"/>
      </right>
      <top style="dashed">
        <color theme="1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ashed">
        <color theme="1"/>
      </left>
      <right style="dashed">
        <color theme="1"/>
      </right>
      <top style="dotted">
        <color theme="1"/>
      </top>
      <bottom/>
      <diagonal/>
    </border>
    <border>
      <left style="dashed">
        <color theme="1"/>
      </left>
      <right style="medium">
        <color indexed="64"/>
      </right>
      <top style="dotted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theme="1"/>
      </left>
      <right style="dashed">
        <color theme="1"/>
      </right>
      <top/>
      <bottom style="dashed">
        <color theme="1"/>
      </bottom>
      <diagonal/>
    </border>
    <border>
      <left/>
      <right/>
      <top style="dashed">
        <color theme="1"/>
      </top>
      <bottom/>
      <diagonal/>
    </border>
    <border>
      <left/>
      <right style="dashed">
        <color theme="1"/>
      </right>
      <top style="medium">
        <color indexed="64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/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theme="1"/>
      </bottom>
      <diagonal/>
    </border>
    <border>
      <left style="dashed">
        <color indexed="64"/>
      </left>
      <right style="medium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indexed="64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theme="1"/>
      </top>
      <bottom/>
      <diagonal/>
    </border>
    <border>
      <left style="dashed">
        <color indexed="64"/>
      </left>
      <right style="medium">
        <color theme="1"/>
      </right>
      <top style="dashed">
        <color theme="1"/>
      </top>
      <bottom style="dashed">
        <color indexed="64"/>
      </bottom>
      <diagonal/>
    </border>
    <border>
      <left style="dashed">
        <color indexed="64"/>
      </left>
      <right/>
      <top style="dashed">
        <color theme="1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theme="1"/>
      </left>
      <right style="dotted">
        <color indexed="64"/>
      </right>
      <top style="dashed">
        <color theme="1"/>
      </top>
      <bottom style="dashed">
        <color theme="1"/>
      </bottom>
      <diagonal/>
    </border>
    <border>
      <left style="dotted">
        <color indexed="64"/>
      </left>
      <right style="dotted">
        <color indexed="64"/>
      </right>
      <top style="dashed">
        <color theme="1"/>
      </top>
      <bottom style="dashed">
        <color theme="1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rgb="FF000000"/>
      </left>
      <right/>
      <top style="medium">
        <color indexed="64"/>
      </top>
      <bottom style="dotted">
        <color rgb="FF000000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rgb="FF000000"/>
      </bottom>
      <diagonal/>
    </border>
    <border>
      <left style="dashed">
        <color indexed="64"/>
      </left>
      <right style="dotted">
        <color indexed="64"/>
      </right>
      <top style="medium">
        <color indexed="64"/>
      </top>
      <bottom style="dashed">
        <color rgb="FF000000"/>
      </bottom>
      <diagonal/>
    </border>
    <border>
      <left/>
      <right style="dashed">
        <color indexed="64"/>
      </right>
      <top/>
      <bottom style="dashed">
        <color rgb="FF000000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37">
    <xf numFmtId="0" fontId="0" fillId="0" borderId="0" xfId="0"/>
    <xf numFmtId="10" fontId="0" fillId="0" borderId="0" xfId="0" applyNumberFormat="1" applyAlignment="1">
      <alignment horizontal="center" vertical="center" wrapText="1"/>
    </xf>
    <xf numFmtId="10" fontId="0" fillId="4" borderId="14" xfId="0" applyNumberFormat="1" applyFill="1" applyBorder="1" applyAlignment="1">
      <alignment horizontal="center" vertical="center" wrapText="1"/>
    </xf>
    <xf numFmtId="10" fontId="0" fillId="4" borderId="13" xfId="0" applyNumberFormat="1" applyFill="1" applyBorder="1" applyAlignment="1">
      <alignment horizontal="center" vertical="center" wrapText="1"/>
    </xf>
    <xf numFmtId="10" fontId="0" fillId="4" borderId="15" xfId="0" applyNumberForma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left" vertical="center" wrapText="1"/>
    </xf>
    <xf numFmtId="10" fontId="0" fillId="4" borderId="27" xfId="0" applyNumberFormat="1" applyFill="1" applyBorder="1" applyAlignment="1">
      <alignment horizontal="center" vertical="center" wrapText="1"/>
    </xf>
    <xf numFmtId="10" fontId="0" fillId="4" borderId="28" xfId="0" applyNumberFormat="1" applyFill="1" applyBorder="1" applyAlignment="1">
      <alignment horizontal="center" vertical="center" wrapText="1"/>
    </xf>
    <xf numFmtId="10" fontId="0" fillId="4" borderId="29" xfId="0" applyNumberForma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justify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justify" vertical="center" wrapText="1"/>
    </xf>
    <xf numFmtId="2" fontId="6" fillId="6" borderId="19" xfId="0" applyNumberFormat="1" applyFont="1" applyFill="1" applyBorder="1" applyAlignment="1">
      <alignment vertical="center" wrapText="1"/>
    </xf>
    <xf numFmtId="2" fontId="6" fillId="6" borderId="20" xfId="0" applyNumberFormat="1" applyFont="1" applyFill="1" applyBorder="1" applyAlignment="1">
      <alignment vertical="center" wrapText="1"/>
    </xf>
    <xf numFmtId="0" fontId="4" fillId="3" borderId="35" xfId="0" applyFont="1" applyFill="1" applyBorder="1" applyAlignment="1">
      <alignment horizontal="center" vertical="center" wrapText="1"/>
    </xf>
    <xf numFmtId="164" fontId="4" fillId="3" borderId="40" xfId="0" applyNumberFormat="1" applyFont="1" applyFill="1" applyBorder="1" applyAlignment="1">
      <alignment horizontal="center" vertical="center" wrapText="1"/>
    </xf>
    <xf numFmtId="10" fontId="0" fillId="4" borderId="43" xfId="0" applyNumberFormat="1" applyFill="1" applyBorder="1" applyAlignment="1">
      <alignment horizontal="center" vertical="center" wrapText="1"/>
    </xf>
    <xf numFmtId="10" fontId="0" fillId="4" borderId="44" xfId="0" applyNumberFormat="1" applyFill="1" applyBorder="1" applyAlignment="1">
      <alignment horizontal="center" vertical="center" wrapText="1"/>
    </xf>
    <xf numFmtId="10" fontId="0" fillId="4" borderId="45" xfId="0" applyNumberForma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164" fontId="4" fillId="3" borderId="34" xfId="0" applyNumberFormat="1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164" fontId="7" fillId="3" borderId="49" xfId="1" applyNumberFormat="1" applyFont="1" applyFill="1" applyBorder="1" applyAlignment="1">
      <alignment horizontal="center" vertical="center" wrapText="1"/>
    </xf>
    <xf numFmtId="164" fontId="4" fillId="3" borderId="50" xfId="0" applyNumberFormat="1" applyFont="1" applyFill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7" borderId="34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 wrapText="1"/>
    </xf>
    <xf numFmtId="2" fontId="3" fillId="7" borderId="37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44" fontId="7" fillId="3" borderId="41" xfId="1" applyFont="1" applyFill="1" applyBorder="1" applyAlignment="1">
      <alignment horizontal="center" vertical="center" wrapText="1"/>
    </xf>
    <xf numFmtId="44" fontId="3" fillId="7" borderId="58" xfId="1" applyFont="1" applyFill="1" applyBorder="1" applyAlignment="1">
      <alignment horizontal="center" vertical="center" wrapText="1"/>
    </xf>
    <xf numFmtId="44" fontId="7" fillId="3" borderId="42" xfId="1" applyFont="1" applyFill="1" applyBorder="1" applyAlignment="1">
      <alignment horizontal="center" vertical="center" wrapText="1"/>
    </xf>
    <xf numFmtId="44" fontId="3" fillId="7" borderId="59" xfId="1" applyFont="1" applyFill="1" applyBorder="1" applyAlignment="1">
      <alignment horizontal="center" vertical="center" wrapText="1"/>
    </xf>
    <xf numFmtId="44" fontId="7" fillId="3" borderId="47" xfId="1" applyFont="1" applyFill="1" applyBorder="1" applyAlignment="1">
      <alignment horizontal="center" vertical="center" wrapText="1"/>
    </xf>
    <xf numFmtId="44" fontId="3" fillId="7" borderId="23" xfId="1" applyFont="1" applyFill="1" applyBorder="1" applyAlignment="1">
      <alignment horizontal="center" vertical="center" wrapText="1"/>
    </xf>
    <xf numFmtId="44" fontId="7" fillId="3" borderId="48" xfId="1" applyFont="1" applyFill="1" applyBorder="1" applyAlignment="1">
      <alignment horizontal="center" vertical="center" wrapText="1"/>
    </xf>
    <xf numFmtId="44" fontId="3" fillId="7" borderId="24" xfId="1" applyFont="1" applyFill="1" applyBorder="1" applyAlignment="1">
      <alignment horizontal="center" vertical="center" wrapText="1"/>
    </xf>
    <xf numFmtId="44" fontId="7" fillId="3" borderId="49" xfId="1" applyFont="1" applyFill="1" applyBorder="1" applyAlignment="1">
      <alignment horizontal="center" vertical="center" wrapText="1"/>
    </xf>
    <xf numFmtId="44" fontId="3" fillId="7" borderId="60" xfId="1" applyFont="1" applyFill="1" applyBorder="1" applyAlignment="1">
      <alignment horizontal="center" vertical="center" wrapText="1"/>
    </xf>
    <xf numFmtId="44" fontId="7" fillId="3" borderId="51" xfId="1" applyFont="1" applyFill="1" applyBorder="1" applyAlignment="1">
      <alignment horizontal="center" vertical="center" wrapText="1"/>
    </xf>
    <xf numFmtId="44" fontId="3" fillId="7" borderId="33" xfId="1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3" fillId="7" borderId="40" xfId="0" applyFont="1" applyFill="1" applyBorder="1" applyAlignment="1">
      <alignment horizontal="justify" vertical="center" wrapText="1"/>
    </xf>
    <xf numFmtId="3" fontId="3" fillId="2" borderId="63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64" xfId="0" applyNumberFormat="1" applyFont="1" applyFill="1" applyBorder="1" applyAlignment="1">
      <alignment horizontal="center" vertical="center" wrapText="1"/>
    </xf>
    <xf numFmtId="10" fontId="0" fillId="4" borderId="65" xfId="0" applyNumberFormat="1" applyFill="1" applyBorder="1" applyAlignment="1">
      <alignment horizontal="center" vertical="center" wrapText="1"/>
    </xf>
    <xf numFmtId="10" fontId="0" fillId="4" borderId="66" xfId="0" applyNumberFormat="1" applyFill="1" applyBorder="1" applyAlignment="1">
      <alignment horizontal="center" vertical="center" wrapText="1"/>
    </xf>
    <xf numFmtId="3" fontId="3" fillId="2" borderId="68" xfId="0" applyNumberFormat="1" applyFont="1" applyFill="1" applyBorder="1" applyAlignment="1">
      <alignment horizontal="center" vertical="center" wrapText="1"/>
    </xf>
    <xf numFmtId="3" fontId="3" fillId="2" borderId="31" xfId="0" applyNumberFormat="1" applyFont="1" applyFill="1" applyBorder="1" applyAlignment="1">
      <alignment horizontal="center" vertical="center" wrapText="1"/>
    </xf>
    <xf numFmtId="3" fontId="3" fillId="2" borderId="32" xfId="0" applyNumberFormat="1" applyFont="1" applyFill="1" applyBorder="1" applyAlignment="1">
      <alignment horizontal="center" vertical="center" wrapText="1"/>
    </xf>
    <xf numFmtId="3" fontId="3" fillId="2" borderId="69" xfId="0" applyNumberFormat="1" applyFont="1" applyFill="1" applyBorder="1" applyAlignment="1">
      <alignment horizontal="center" vertical="center" wrapText="1"/>
    </xf>
    <xf numFmtId="44" fontId="3" fillId="2" borderId="71" xfId="1" applyFont="1" applyFill="1" applyBorder="1" applyAlignment="1">
      <alignment horizontal="center" vertical="center" wrapText="1"/>
    </xf>
    <xf numFmtId="44" fontId="3" fillId="2" borderId="72" xfId="1" applyFont="1" applyFill="1" applyBorder="1" applyAlignment="1">
      <alignment horizontal="center" vertical="center" wrapText="1"/>
    </xf>
    <xf numFmtId="44" fontId="3" fillId="2" borderId="73" xfId="1" applyFont="1" applyFill="1" applyBorder="1" applyAlignment="1">
      <alignment horizontal="center" vertical="center" wrapText="1"/>
    </xf>
    <xf numFmtId="44" fontId="3" fillId="2" borderId="74" xfId="1" applyFont="1" applyFill="1" applyBorder="1" applyAlignment="1">
      <alignment horizontal="center" vertical="center" wrapText="1"/>
    </xf>
    <xf numFmtId="44" fontId="3" fillId="2" borderId="75" xfId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44" fontId="3" fillId="2" borderId="3" xfId="1" applyFont="1" applyFill="1" applyBorder="1" applyAlignment="1">
      <alignment horizontal="center" vertical="center" wrapText="1"/>
    </xf>
    <xf numFmtId="44" fontId="3" fillId="2" borderId="2" xfId="1" applyFont="1" applyFill="1" applyBorder="1" applyAlignment="1">
      <alignment horizontal="center" vertical="center" wrapText="1"/>
    </xf>
    <xf numFmtId="44" fontId="3" fillId="2" borderId="64" xfId="1" applyFont="1" applyFill="1" applyBorder="1" applyAlignment="1">
      <alignment horizontal="center" vertical="center" wrapText="1"/>
    </xf>
    <xf numFmtId="44" fontId="3" fillId="2" borderId="76" xfId="1" applyFont="1" applyFill="1" applyBorder="1" applyAlignment="1">
      <alignment horizontal="center" vertical="center" wrapText="1"/>
    </xf>
    <xf numFmtId="44" fontId="3" fillId="2" borderId="77" xfId="1" applyFont="1" applyFill="1" applyBorder="1" applyAlignment="1">
      <alignment horizontal="center" vertical="center" wrapText="1"/>
    </xf>
    <xf numFmtId="3" fontId="3" fillId="2" borderId="67" xfId="0" applyNumberFormat="1" applyFont="1" applyFill="1" applyBorder="1" applyAlignment="1">
      <alignment horizontal="center" vertical="center" wrapText="1"/>
    </xf>
    <xf numFmtId="3" fontId="3" fillId="2" borderId="78" xfId="0" applyNumberFormat="1" applyFont="1" applyFill="1" applyBorder="1" applyAlignment="1">
      <alignment horizontal="center" vertical="center" wrapText="1"/>
    </xf>
    <xf numFmtId="44" fontId="3" fillId="2" borderId="30" xfId="1" applyFont="1" applyFill="1" applyBorder="1" applyAlignment="1">
      <alignment horizontal="center" vertical="center" wrapText="1"/>
    </xf>
    <xf numFmtId="44" fontId="3" fillId="2" borderId="31" xfId="1" applyFont="1" applyFill="1" applyBorder="1" applyAlignment="1">
      <alignment horizontal="center" vertical="center" wrapText="1"/>
    </xf>
    <xf numFmtId="44" fontId="3" fillId="2" borderId="69" xfId="1" applyFont="1" applyFill="1" applyBorder="1" applyAlignment="1">
      <alignment horizontal="center" vertical="center" wrapText="1"/>
    </xf>
    <xf numFmtId="44" fontId="3" fillId="2" borderId="79" xfId="1" applyFont="1" applyFill="1" applyBorder="1" applyAlignment="1">
      <alignment horizontal="center" vertical="center" wrapText="1"/>
    </xf>
    <xf numFmtId="44" fontId="3" fillId="2" borderId="80" xfId="1" applyFont="1" applyFill="1" applyBorder="1" applyAlignment="1">
      <alignment horizontal="center" vertical="center" wrapText="1"/>
    </xf>
    <xf numFmtId="3" fontId="3" fillId="2" borderId="70" xfId="0" applyNumberFormat="1" applyFont="1" applyFill="1" applyBorder="1" applyAlignment="1">
      <alignment horizontal="center" vertical="center" wrapText="1"/>
    </xf>
    <xf numFmtId="3" fontId="3" fillId="2" borderId="8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0" fillId="10" borderId="0" xfId="0" applyFill="1"/>
    <xf numFmtId="0" fontId="0" fillId="0" borderId="0" xfId="0" applyAlignment="1">
      <alignment wrapText="1"/>
    </xf>
    <xf numFmtId="0" fontId="0" fillId="9" borderId="0" xfId="0" applyFill="1"/>
    <xf numFmtId="10" fontId="0" fillId="4" borderId="67" xfId="0" applyNumberFormat="1" applyFill="1" applyBorder="1" applyAlignment="1">
      <alignment horizontal="center" vertical="center" wrapText="1"/>
    </xf>
    <xf numFmtId="3" fontId="3" fillId="8" borderId="63" xfId="0" applyNumberFormat="1" applyFont="1" applyFill="1" applyBorder="1" applyAlignment="1">
      <alignment horizontal="center" vertical="center" wrapText="1"/>
    </xf>
    <xf numFmtId="3" fontId="3" fillId="8" borderId="2" xfId="0" applyNumberFormat="1" applyFont="1" applyFill="1" applyBorder="1" applyAlignment="1">
      <alignment horizontal="center" vertical="center" wrapText="1"/>
    </xf>
    <xf numFmtId="3" fontId="3" fillId="8" borderId="12" xfId="0" applyNumberFormat="1" applyFont="1" applyFill="1" applyBorder="1" applyAlignment="1">
      <alignment horizontal="center" vertical="center" wrapText="1"/>
    </xf>
    <xf numFmtId="3" fontId="3" fillId="8" borderId="64" xfId="0" applyNumberFormat="1" applyFont="1" applyFill="1" applyBorder="1" applyAlignment="1">
      <alignment horizontal="center" vertical="center" wrapText="1"/>
    </xf>
    <xf numFmtId="10" fontId="0" fillId="4" borderId="84" xfId="0" applyNumberFormat="1" applyFill="1" applyBorder="1" applyAlignment="1">
      <alignment horizontal="center" vertical="center" wrapText="1"/>
    </xf>
    <xf numFmtId="10" fontId="0" fillId="11" borderId="67" xfId="0" applyNumberFormat="1" applyFill="1" applyBorder="1" applyAlignment="1">
      <alignment horizontal="center" vertical="center" wrapText="1"/>
    </xf>
    <xf numFmtId="10" fontId="13" fillId="12" borderId="67" xfId="0" applyNumberFormat="1" applyFont="1" applyFill="1" applyBorder="1" applyAlignment="1">
      <alignment horizontal="center" vertical="center"/>
    </xf>
    <xf numFmtId="0" fontId="5" fillId="8" borderId="85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left" vertical="center" wrapText="1"/>
    </xf>
    <xf numFmtId="0" fontId="3" fillId="9" borderId="46" xfId="0" applyFont="1" applyFill="1" applyBorder="1" applyAlignment="1">
      <alignment horizontal="justify" vertical="center" wrapText="1"/>
    </xf>
    <xf numFmtId="0" fontId="3" fillId="3" borderId="87" xfId="0" applyFont="1" applyFill="1" applyBorder="1" applyAlignment="1">
      <alignment horizontal="justify" vertical="center" wrapText="1"/>
    </xf>
    <xf numFmtId="0" fontId="4" fillId="3" borderId="87" xfId="0" applyFont="1" applyFill="1" applyBorder="1" applyAlignment="1">
      <alignment horizontal="center" vertical="center" wrapText="1"/>
    </xf>
    <xf numFmtId="0" fontId="3" fillId="3" borderId="88" xfId="0" applyFont="1" applyFill="1" applyBorder="1" applyAlignment="1">
      <alignment horizontal="left" vertical="center" wrapText="1"/>
    </xf>
    <xf numFmtId="3" fontId="3" fillId="2" borderId="89" xfId="0" applyNumberFormat="1" applyFont="1" applyFill="1" applyBorder="1" applyAlignment="1">
      <alignment horizontal="center" vertical="center" wrapText="1"/>
    </xf>
    <xf numFmtId="3" fontId="3" fillId="2" borderId="87" xfId="0" applyNumberFormat="1" applyFont="1" applyFill="1" applyBorder="1" applyAlignment="1">
      <alignment horizontal="center" vertical="center" wrapText="1"/>
    </xf>
    <xf numFmtId="3" fontId="3" fillId="2" borderId="88" xfId="0" applyNumberFormat="1" applyFont="1" applyFill="1" applyBorder="1" applyAlignment="1">
      <alignment horizontal="center" vertical="center" wrapText="1"/>
    </xf>
    <xf numFmtId="3" fontId="3" fillId="2" borderId="90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86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87" xfId="0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164" fontId="4" fillId="3" borderId="91" xfId="0" applyNumberFormat="1" applyFont="1" applyFill="1" applyBorder="1" applyAlignment="1">
      <alignment horizontal="center" vertical="center" wrapText="1"/>
    </xf>
    <xf numFmtId="44" fontId="3" fillId="2" borderId="86" xfId="1" applyFont="1" applyFill="1" applyBorder="1" applyAlignment="1">
      <alignment horizontal="center" vertical="center" wrapText="1"/>
    </xf>
    <xf numFmtId="44" fontId="3" fillId="2" borderId="87" xfId="1" applyFont="1" applyFill="1" applyBorder="1" applyAlignment="1">
      <alignment horizontal="center" vertical="center" wrapText="1"/>
    </xf>
    <xf numFmtId="44" fontId="3" fillId="2" borderId="90" xfId="1" applyFont="1" applyFill="1" applyBorder="1" applyAlignment="1">
      <alignment horizontal="center" vertical="center" wrapText="1"/>
    </xf>
    <xf numFmtId="44" fontId="3" fillId="2" borderId="95" xfId="1" applyFont="1" applyFill="1" applyBorder="1" applyAlignment="1">
      <alignment horizontal="center" vertical="center" wrapText="1"/>
    </xf>
    <xf numFmtId="44" fontId="3" fillId="2" borderId="96" xfId="1" applyFont="1" applyFill="1" applyBorder="1" applyAlignment="1">
      <alignment horizontal="center" vertical="center" wrapText="1"/>
    </xf>
    <xf numFmtId="3" fontId="3" fillId="2" borderId="97" xfId="0" applyNumberFormat="1" applyFont="1" applyFill="1" applyBorder="1" applyAlignment="1">
      <alignment horizontal="center" vertical="center" wrapText="1"/>
    </xf>
    <xf numFmtId="3" fontId="3" fillId="2" borderId="98" xfId="0" applyNumberFormat="1" applyFont="1" applyFill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wrapText="1"/>
    </xf>
    <xf numFmtId="44" fontId="3" fillId="2" borderId="3" xfId="1" applyFont="1" applyFill="1" applyBorder="1" applyAlignment="1">
      <alignment horizontal="left" vertical="center" wrapText="1"/>
    </xf>
    <xf numFmtId="8" fontId="3" fillId="2" borderId="86" xfId="1" applyNumberFormat="1" applyFont="1" applyFill="1" applyBorder="1" applyAlignment="1">
      <alignment horizontal="right" vertical="center" wrapText="1"/>
    </xf>
    <xf numFmtId="0" fontId="4" fillId="3" borderId="94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justify" vertical="center" wrapText="1"/>
    </xf>
    <xf numFmtId="0" fontId="10" fillId="5" borderId="56" xfId="0" applyFont="1" applyFill="1" applyBorder="1" applyAlignment="1">
      <alignment horizontal="center" vertical="center" wrapText="1"/>
    </xf>
    <xf numFmtId="3" fontId="3" fillId="8" borderId="99" xfId="0" applyNumberFormat="1" applyFont="1" applyFill="1" applyBorder="1" applyAlignment="1">
      <alignment horizontal="center" vertical="center" wrapText="1"/>
    </xf>
    <xf numFmtId="0" fontId="5" fillId="8" borderId="83" xfId="0" applyFont="1" applyFill="1" applyBorder="1" applyAlignment="1">
      <alignment horizontal="center" vertical="center" wrapText="1"/>
    </xf>
    <xf numFmtId="3" fontId="3" fillId="8" borderId="100" xfId="0" applyNumberFormat="1" applyFont="1" applyFill="1" applyBorder="1" applyAlignment="1">
      <alignment horizontal="center" vertical="center" wrapText="1"/>
    </xf>
    <xf numFmtId="44" fontId="3" fillId="2" borderId="102" xfId="1" applyFont="1" applyFill="1" applyBorder="1" applyAlignment="1">
      <alignment horizontal="center" vertical="center" wrapText="1"/>
    </xf>
    <xf numFmtId="44" fontId="3" fillId="2" borderId="99" xfId="1" applyFont="1" applyFill="1" applyBorder="1" applyAlignment="1">
      <alignment horizontal="left" vertical="center" wrapText="1"/>
    </xf>
    <xf numFmtId="8" fontId="3" fillId="2" borderId="103" xfId="1" applyNumberFormat="1" applyFont="1" applyFill="1" applyBorder="1" applyAlignment="1">
      <alignment horizontal="right" vertical="center" wrapText="1"/>
    </xf>
    <xf numFmtId="44" fontId="3" fillId="2" borderId="103" xfId="1" applyFont="1" applyFill="1" applyBorder="1" applyAlignment="1">
      <alignment horizontal="center" vertical="center" wrapText="1"/>
    </xf>
    <xf numFmtId="44" fontId="3" fillId="2" borderId="104" xfId="1" applyFont="1" applyFill="1" applyBorder="1" applyAlignment="1">
      <alignment horizontal="center" vertical="center" wrapText="1"/>
    </xf>
    <xf numFmtId="0" fontId="10" fillId="5" borderId="105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3" borderId="88" xfId="0" applyFont="1" applyFill="1" applyBorder="1" applyAlignment="1">
      <alignment horizontal="center" vertical="center" wrapText="1"/>
    </xf>
    <xf numFmtId="0" fontId="4" fillId="7" borderId="106" xfId="0" applyFont="1" applyFill="1" applyBorder="1" applyAlignment="1">
      <alignment horizontal="justify" vertical="center" wrapText="1"/>
    </xf>
    <xf numFmtId="0" fontId="3" fillId="3" borderId="108" xfId="0" applyFont="1" applyFill="1" applyBorder="1" applyAlignment="1">
      <alignment horizontal="left" vertical="center" wrapText="1"/>
    </xf>
    <xf numFmtId="0" fontId="4" fillId="7" borderId="108" xfId="0" applyFont="1" applyFill="1" applyBorder="1" applyAlignment="1">
      <alignment horizontal="justify" vertical="center" wrapText="1"/>
    </xf>
    <xf numFmtId="0" fontId="3" fillId="3" borderId="110" xfId="0" applyFont="1" applyFill="1" applyBorder="1" applyAlignment="1">
      <alignment horizontal="left" vertical="center" wrapText="1"/>
    </xf>
    <xf numFmtId="0" fontId="3" fillId="3" borderId="109" xfId="0" applyFont="1" applyFill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5" fillId="6" borderId="107" xfId="0" applyNumberFormat="1" applyFont="1" applyFill="1" applyBorder="1" applyAlignment="1">
      <alignment horizontal="center" vertical="center" wrapText="1"/>
    </xf>
    <xf numFmtId="0" fontId="3" fillId="0" borderId="91" xfId="0" applyFont="1" applyBorder="1" applyAlignment="1">
      <alignment horizontal="left" vertical="center" wrapText="1"/>
    </xf>
    <xf numFmtId="0" fontId="4" fillId="6" borderId="107" xfId="0" applyFont="1" applyFill="1" applyBorder="1" applyAlignment="1">
      <alignment horizontal="center" vertical="center" wrapText="1"/>
    </xf>
    <xf numFmtId="0" fontId="3" fillId="6" borderId="107" xfId="0" applyFont="1" applyFill="1" applyBorder="1" applyAlignment="1">
      <alignment horizontal="center" vertical="center" wrapText="1"/>
    </xf>
    <xf numFmtId="0" fontId="3" fillId="6" borderId="101" xfId="0" applyFont="1" applyFill="1" applyBorder="1" applyAlignment="1">
      <alignment horizontal="center" vertical="center" wrapText="1"/>
    </xf>
    <xf numFmtId="0" fontId="4" fillId="6" borderId="101" xfId="0" applyFont="1" applyFill="1" applyBorder="1" applyAlignment="1">
      <alignment horizontal="center" vertical="center" wrapText="1"/>
    </xf>
    <xf numFmtId="3" fontId="4" fillId="6" borderId="107" xfId="0" applyNumberFormat="1" applyFont="1" applyFill="1" applyBorder="1" applyAlignment="1">
      <alignment horizontal="center" vertical="center" wrapText="1"/>
    </xf>
    <xf numFmtId="3" fontId="3" fillId="6" borderId="107" xfId="0" applyNumberFormat="1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3" fontId="3" fillId="2" borderId="103" xfId="0" applyNumberFormat="1" applyFont="1" applyFill="1" applyBorder="1" applyAlignment="1">
      <alignment horizontal="center" vertical="center" wrapText="1"/>
    </xf>
    <xf numFmtId="3" fontId="3" fillId="2" borderId="114" xfId="0" applyNumberFormat="1" applyFont="1" applyFill="1" applyBorder="1" applyAlignment="1">
      <alignment horizontal="center" vertical="center" wrapText="1"/>
    </xf>
    <xf numFmtId="3" fontId="3" fillId="2" borderId="115" xfId="0" applyNumberFormat="1" applyFont="1" applyFill="1" applyBorder="1" applyAlignment="1">
      <alignment horizontal="center" vertical="center" wrapText="1"/>
    </xf>
    <xf numFmtId="3" fontId="3" fillId="6" borderId="111" xfId="0" applyNumberFormat="1" applyFont="1" applyFill="1" applyBorder="1" applyAlignment="1">
      <alignment horizontal="center" vertical="center" wrapText="1"/>
    </xf>
    <xf numFmtId="3" fontId="4" fillId="6" borderId="0" xfId="0" applyNumberFormat="1" applyFont="1" applyFill="1" applyAlignment="1">
      <alignment horizontal="center" vertical="center" wrapText="1"/>
    </xf>
    <xf numFmtId="3" fontId="3" fillId="6" borderId="112" xfId="0" applyNumberFormat="1" applyFont="1" applyFill="1" applyBorder="1" applyAlignment="1">
      <alignment horizontal="center" vertical="center" wrapText="1"/>
    </xf>
    <xf numFmtId="3" fontId="4" fillId="6" borderId="113" xfId="0" applyNumberFormat="1" applyFont="1" applyFill="1" applyBorder="1" applyAlignment="1">
      <alignment horizontal="center" vertical="center" wrapText="1"/>
    </xf>
    <xf numFmtId="3" fontId="3" fillId="6" borderId="113" xfId="0" applyNumberFormat="1" applyFont="1" applyFill="1" applyBorder="1" applyAlignment="1">
      <alignment horizontal="center" vertical="center" wrapText="1"/>
    </xf>
    <xf numFmtId="0" fontId="3" fillId="3" borderId="87" xfId="0" applyFont="1" applyFill="1" applyBorder="1" applyAlignment="1">
      <alignment horizontal="left" vertical="center" wrapText="1"/>
    </xf>
    <xf numFmtId="0" fontId="0" fillId="13" borderId="0" xfId="0" applyFill="1"/>
    <xf numFmtId="0" fontId="3" fillId="0" borderId="91" xfId="0" applyFont="1" applyBorder="1" applyAlignment="1">
      <alignment vertical="center" wrapText="1"/>
    </xf>
    <xf numFmtId="0" fontId="14" fillId="14" borderId="40" xfId="0" applyFont="1" applyFill="1" applyBorder="1" applyAlignment="1">
      <alignment horizontal="center" vertical="center" wrapText="1"/>
    </xf>
    <xf numFmtId="0" fontId="7" fillId="14" borderId="116" xfId="0" applyFont="1" applyFill="1" applyBorder="1" applyAlignment="1">
      <alignment horizontal="center" vertical="center" wrapText="1"/>
    </xf>
    <xf numFmtId="0" fontId="14" fillId="14" borderId="117" xfId="0" applyFont="1" applyFill="1" applyBorder="1" applyAlignment="1">
      <alignment horizontal="center" vertical="center" wrapText="1"/>
    </xf>
    <xf numFmtId="0" fontId="14" fillId="14" borderId="44" xfId="0" applyFont="1" applyFill="1" applyBorder="1" applyAlignment="1">
      <alignment horizontal="center" vertical="center" wrapText="1"/>
    </xf>
    <xf numFmtId="0" fontId="7" fillId="14" borderId="118" xfId="0" applyFont="1" applyFill="1" applyBorder="1" applyAlignment="1">
      <alignment horizontal="center" vertical="center" wrapText="1"/>
    </xf>
    <xf numFmtId="0" fontId="7" fillId="14" borderId="119" xfId="0" applyFont="1" applyFill="1" applyBorder="1" applyAlignment="1">
      <alignment horizontal="center" vertical="center" wrapText="1"/>
    </xf>
    <xf numFmtId="0" fontId="7" fillId="14" borderId="120" xfId="0" applyFont="1" applyFill="1" applyBorder="1" applyAlignment="1">
      <alignment horizontal="center" vertical="center" wrapText="1"/>
    </xf>
    <xf numFmtId="10" fontId="15" fillId="15" borderId="121" xfId="0" applyNumberFormat="1" applyFont="1" applyFill="1" applyBorder="1" applyAlignment="1">
      <alignment horizontal="center" vertical="center" wrapText="1"/>
    </xf>
    <xf numFmtId="10" fontId="15" fillId="15" borderId="122" xfId="0" applyNumberFormat="1" applyFont="1" applyFill="1" applyBorder="1" applyAlignment="1">
      <alignment horizontal="center" vertical="center" wrapText="1"/>
    </xf>
    <xf numFmtId="10" fontId="15" fillId="15" borderId="123" xfId="0" applyNumberFormat="1" applyFont="1" applyFill="1" applyBorder="1" applyAlignment="1">
      <alignment horizontal="center" vertical="center" wrapText="1"/>
    </xf>
    <xf numFmtId="10" fontId="15" fillId="16" borderId="124" xfId="0" applyNumberFormat="1" applyFont="1" applyFill="1" applyBorder="1" applyAlignment="1">
      <alignment horizontal="center" vertical="center" wrapText="1"/>
    </xf>
    <xf numFmtId="10" fontId="15" fillId="16" borderId="122" xfId="0" applyNumberFormat="1" applyFont="1" applyFill="1" applyBorder="1" applyAlignment="1">
      <alignment horizontal="center" vertical="center" wrapText="1"/>
    </xf>
    <xf numFmtId="10" fontId="15" fillId="16" borderId="123" xfId="0" applyNumberFormat="1" applyFont="1" applyFill="1" applyBorder="1" applyAlignment="1">
      <alignment horizontal="center" vertical="center" wrapText="1"/>
    </xf>
    <xf numFmtId="10" fontId="0" fillId="11" borderId="125" xfId="0" applyNumberFormat="1" applyFill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top" wrapText="1"/>
    </xf>
    <xf numFmtId="0" fontId="9" fillId="0" borderId="62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/>
    </xf>
    <xf numFmtId="2" fontId="6" fillId="6" borderId="16" xfId="0" applyNumberFormat="1" applyFont="1" applyFill="1" applyBorder="1" applyAlignment="1">
      <alignment horizontal="center" vertical="center" wrapText="1"/>
    </xf>
    <xf numFmtId="2" fontId="6" fillId="6" borderId="5" xfId="0" applyNumberFormat="1" applyFont="1" applyFill="1" applyBorder="1" applyAlignment="1">
      <alignment horizontal="center" vertical="center" wrapText="1"/>
    </xf>
    <xf numFmtId="2" fontId="6" fillId="6" borderId="38" xfId="0" applyNumberFormat="1" applyFont="1" applyFill="1" applyBorder="1" applyAlignment="1">
      <alignment horizontal="center" vertical="center" wrapText="1"/>
    </xf>
    <xf numFmtId="2" fontId="6" fillId="6" borderId="0" xfId="0" applyNumberFormat="1" applyFont="1" applyFill="1" applyAlignment="1">
      <alignment horizontal="center" vertical="center" wrapText="1"/>
    </xf>
    <xf numFmtId="0" fontId="10" fillId="5" borderId="56" xfId="0" applyFont="1" applyFill="1" applyBorder="1" applyAlignment="1">
      <alignment horizontal="center" vertical="center" wrapText="1"/>
    </xf>
    <xf numFmtId="0" fontId="10" fillId="5" borderId="57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2" fontId="10" fillId="6" borderId="9" xfId="0" applyNumberFormat="1" applyFont="1" applyFill="1" applyBorder="1" applyAlignment="1">
      <alignment horizontal="center" vertical="center" wrapText="1"/>
    </xf>
    <xf numFmtId="2" fontId="10" fillId="6" borderId="10" xfId="0" applyNumberFormat="1" applyFont="1" applyFill="1" applyBorder="1" applyAlignment="1">
      <alignment horizontal="center" vertical="center" wrapText="1"/>
    </xf>
    <xf numFmtId="2" fontId="10" fillId="6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93" xfId="0" applyBorder="1" applyAlignment="1">
      <alignment horizontal="center" vertical="top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0" fillId="5" borderId="54" xfId="0" applyFont="1" applyFill="1" applyBorder="1" applyAlignment="1">
      <alignment horizontal="center" vertical="center" wrapText="1"/>
    </xf>
    <xf numFmtId="0" fontId="10" fillId="5" borderId="55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2" fontId="4" fillId="7" borderId="18" xfId="0" applyNumberFormat="1" applyFont="1" applyFill="1" applyBorder="1" applyAlignment="1">
      <alignment horizontal="center" vertical="center" wrapText="1"/>
    </xf>
    <xf numFmtId="2" fontId="4" fillId="7" borderId="17" xfId="0" applyNumberFormat="1" applyFont="1" applyFill="1" applyBorder="1" applyAlignment="1">
      <alignment horizontal="center" vertical="center" wrapText="1"/>
    </xf>
    <xf numFmtId="2" fontId="5" fillId="6" borderId="9" xfId="0" applyNumberFormat="1" applyFont="1" applyFill="1" applyBorder="1" applyAlignment="1">
      <alignment horizontal="center" vertical="center" wrapText="1"/>
    </xf>
    <xf numFmtId="2" fontId="5" fillId="6" borderId="10" xfId="0" applyNumberFormat="1" applyFont="1" applyFill="1" applyBorder="1" applyAlignment="1">
      <alignment horizontal="center" vertical="center" wrapText="1"/>
    </xf>
    <xf numFmtId="2" fontId="5" fillId="6" borderId="61" xfId="0" applyNumberFormat="1" applyFont="1" applyFill="1" applyBorder="1" applyAlignment="1">
      <alignment horizontal="center" vertical="center" wrapText="1"/>
    </xf>
    <xf numFmtId="2" fontId="5" fillId="6" borderId="39" xfId="0" applyNumberFormat="1" applyFont="1" applyFill="1" applyBorder="1" applyAlignment="1">
      <alignment horizontal="center" vertical="center" wrapText="1"/>
    </xf>
    <xf numFmtId="2" fontId="5" fillId="6" borderId="11" xfId="0" applyNumberFormat="1" applyFont="1" applyFill="1" applyBorder="1" applyAlignment="1">
      <alignment horizontal="center" vertical="center" wrapText="1"/>
    </xf>
    <xf numFmtId="2" fontId="5" fillId="6" borderId="18" xfId="0" applyNumberFormat="1" applyFont="1" applyFill="1" applyBorder="1" applyAlignment="1">
      <alignment horizontal="center" vertical="center" wrapText="1"/>
    </xf>
    <xf numFmtId="2" fontId="5" fillId="6" borderId="17" xfId="0" applyNumberFormat="1" applyFont="1" applyFill="1" applyBorder="1" applyAlignment="1">
      <alignment horizontal="center" vertical="center" wrapText="1"/>
    </xf>
    <xf numFmtId="0" fontId="5" fillId="8" borderId="82" xfId="0" applyFont="1" applyFill="1" applyBorder="1" applyAlignment="1">
      <alignment horizontal="center" vertical="center" wrapText="1"/>
    </xf>
    <xf numFmtId="0" fontId="5" fillId="8" borderId="83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8" borderId="92" xfId="0" applyFont="1" applyFill="1" applyBorder="1" applyAlignment="1">
      <alignment horizontal="center" vertical="center" wrapText="1"/>
    </xf>
    <xf numFmtId="0" fontId="10" fillId="5" borderId="52" xfId="0" applyFont="1" applyFill="1" applyBorder="1" applyAlignment="1">
      <alignment horizontal="center" vertical="center" wrapText="1"/>
    </xf>
    <xf numFmtId="0" fontId="10" fillId="5" borderId="53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3">
    <cellStyle name="Moneda" xfId="1" builtinId="4"/>
    <cellStyle name="Moneda 2" xfId="2" xr:uid="{00000000-0005-0000-0000-000001000000}"/>
    <cellStyle name="Normal" xfId="0" builtinId="0"/>
  </cellStyles>
  <dxfs count="5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6600"/>
      <color rgb="FFEAB91F"/>
      <color rgb="FFFFEB9C"/>
      <color rgb="FF003366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606138</xdr:colOff>
      <xdr:row>3</xdr:row>
      <xdr:rowOff>147982</xdr:rowOff>
    </xdr:from>
    <xdr:to>
      <xdr:col>2</xdr:col>
      <xdr:colOff>1182640</xdr:colOff>
      <xdr:row>8</xdr:row>
      <xdr:rowOff>95249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7A25B0-F3E2-4429-BA80-3A2652BBF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38" y="733089"/>
          <a:ext cx="3184960" cy="2015553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1714501</xdr:colOff>
      <xdr:row>3</xdr:row>
      <xdr:rowOff>61392</xdr:rowOff>
    </xdr:from>
    <xdr:to>
      <xdr:col>3</xdr:col>
      <xdr:colOff>1285455</xdr:colOff>
      <xdr:row>8</xdr:row>
      <xdr:rowOff>46598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B91EB3-E23B-4C85-A1EE-CB17FEB15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6819" y="632892"/>
          <a:ext cx="2005165" cy="2006833"/>
        </a:xfrm>
        <a:prstGeom prst="rect">
          <a:avLst/>
        </a:prstGeom>
      </xdr:spPr>
    </xdr:pic>
    <xdr:clientData/>
  </xdr:twoCellAnchor>
  <xdr:twoCellAnchor editAs="oneCell">
    <xdr:from>
      <xdr:col>20</xdr:col>
      <xdr:colOff>1185332</xdr:colOff>
      <xdr:row>2</xdr:row>
      <xdr:rowOff>116418</xdr:rowOff>
    </xdr:from>
    <xdr:to>
      <xdr:col>22</xdr:col>
      <xdr:colOff>3247756</xdr:colOff>
      <xdr:row>7</xdr:row>
      <xdr:rowOff>189685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DC0A263-4C2E-4AB2-82C8-6F696A050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36332" y="476251"/>
          <a:ext cx="4581257" cy="2105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X96"/>
  <sheetViews>
    <sheetView tabSelected="1" topLeftCell="G61" zoomScale="70" zoomScaleNormal="70" zoomScaleSheetLayoutView="30" workbookViewId="0">
      <selection activeCell="S63" sqref="S63"/>
    </sheetView>
  </sheetViews>
  <sheetFormatPr defaultColWidth="11.42578125" defaultRowHeight="14.45"/>
  <cols>
    <col min="2" max="2" width="27.7109375" customWidth="1"/>
    <col min="3" max="3" width="36.5703125" customWidth="1"/>
    <col min="4" max="6" width="31.42578125" customWidth="1"/>
    <col min="7" max="7" width="16.7109375" customWidth="1"/>
    <col min="8" max="15" width="16.85546875" customWidth="1"/>
    <col min="16" max="22" width="18.140625" customWidth="1"/>
    <col min="23" max="23" width="61.85546875" customWidth="1"/>
  </cols>
  <sheetData>
    <row r="3" spans="2:23" ht="15" thickBot="1"/>
    <row r="4" spans="2:23" ht="63" customHeight="1">
      <c r="E4" s="194" t="s">
        <v>0</v>
      </c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</row>
    <row r="5" spans="2:23" ht="30" customHeight="1">
      <c r="E5" s="196" t="s">
        <v>1</v>
      </c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</row>
    <row r="6" spans="2:23" ht="26.25" customHeight="1">
      <c r="E6" s="196" t="s">
        <v>2</v>
      </c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</row>
    <row r="7" spans="2:23" ht="26.25" customHeight="1">
      <c r="E7" s="196" t="s">
        <v>3</v>
      </c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</row>
    <row r="8" spans="2:23" ht="15.75" customHeight="1" thickBot="1">
      <c r="E8" s="32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</row>
    <row r="11" spans="2:23" ht="9" customHeight="1" thickBot="1"/>
    <row r="12" spans="2:23" ht="26.25" customHeight="1" thickTop="1" thickBot="1">
      <c r="G12" s="139"/>
      <c r="H12" s="209" t="s">
        <v>4</v>
      </c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1"/>
    </row>
    <row r="13" spans="2:23" ht="57" customHeight="1" thickTop="1" thickBot="1">
      <c r="B13" s="216" t="s">
        <v>5</v>
      </c>
      <c r="C13" s="234" t="s">
        <v>6</v>
      </c>
      <c r="D13" s="198" t="s">
        <v>7</v>
      </c>
      <c r="E13" s="199"/>
      <c r="F13" s="199"/>
      <c r="G13" s="139" t="s">
        <v>8</v>
      </c>
      <c r="H13" s="200" t="s">
        <v>9</v>
      </c>
      <c r="I13" s="201"/>
      <c r="J13" s="201"/>
      <c r="K13" s="202"/>
      <c r="L13" s="203" t="s">
        <v>10</v>
      </c>
      <c r="M13" s="204"/>
      <c r="N13" s="204"/>
      <c r="O13" s="205"/>
      <c r="P13" s="206" t="s">
        <v>11</v>
      </c>
      <c r="Q13" s="207"/>
      <c r="R13" s="207"/>
      <c r="S13" s="208"/>
      <c r="T13" s="207" t="s">
        <v>12</v>
      </c>
      <c r="U13" s="207"/>
      <c r="V13" s="208"/>
      <c r="W13" s="214" t="s">
        <v>13</v>
      </c>
    </row>
    <row r="14" spans="2:23" ht="143.25" customHeight="1" thickBot="1">
      <c r="B14" s="217"/>
      <c r="C14" s="235"/>
      <c r="D14" s="50" t="s">
        <v>14</v>
      </c>
      <c r="E14" s="50" t="s">
        <v>15</v>
      </c>
      <c r="F14" s="51" t="s">
        <v>16</v>
      </c>
      <c r="G14" s="148" t="s">
        <v>17</v>
      </c>
      <c r="H14" s="17" t="s">
        <v>18</v>
      </c>
      <c r="I14" s="18" t="s">
        <v>19</v>
      </c>
      <c r="J14" s="6" t="s">
        <v>20</v>
      </c>
      <c r="K14" s="19" t="s">
        <v>21</v>
      </c>
      <c r="L14" s="17" t="s">
        <v>18</v>
      </c>
      <c r="M14" s="18" t="s">
        <v>19</v>
      </c>
      <c r="N14" s="6" t="s">
        <v>20</v>
      </c>
      <c r="O14" s="19" t="s">
        <v>21</v>
      </c>
      <c r="P14" s="5" t="s">
        <v>18</v>
      </c>
      <c r="Q14" s="26" t="s">
        <v>19</v>
      </c>
      <c r="R14" s="7" t="s">
        <v>20</v>
      </c>
      <c r="S14" s="27" t="s">
        <v>21</v>
      </c>
      <c r="T14" s="26" t="s">
        <v>19</v>
      </c>
      <c r="U14" s="7" t="s">
        <v>20</v>
      </c>
      <c r="V14" s="27" t="s">
        <v>21</v>
      </c>
      <c r="W14" s="215"/>
    </row>
    <row r="15" spans="2:23" ht="165.75" customHeight="1">
      <c r="B15" s="30" t="s">
        <v>22</v>
      </c>
      <c r="C15" s="31" t="s">
        <v>23</v>
      </c>
      <c r="D15" s="64" t="s">
        <v>24</v>
      </c>
      <c r="E15" s="21" t="s">
        <v>25</v>
      </c>
      <c r="F15" s="22" t="s">
        <v>26</v>
      </c>
      <c r="G15" s="177">
        <v>18</v>
      </c>
      <c r="H15" s="178">
        <v>18</v>
      </c>
      <c r="I15" s="179">
        <v>18</v>
      </c>
      <c r="J15" s="180">
        <v>18</v>
      </c>
      <c r="K15" s="179">
        <v>18</v>
      </c>
      <c r="L15" s="181">
        <v>23</v>
      </c>
      <c r="M15" s="182">
        <v>23</v>
      </c>
      <c r="N15" s="183">
        <v>23</v>
      </c>
      <c r="O15" s="183">
        <v>23</v>
      </c>
      <c r="P15" s="184">
        <v>0.27779999999999999</v>
      </c>
      <c r="Q15" s="185">
        <v>0.27779999999999999</v>
      </c>
      <c r="R15" s="185">
        <v>0.27779999999999999</v>
      </c>
      <c r="S15" s="186">
        <v>0.27779999999999999</v>
      </c>
      <c r="T15" s="187">
        <v>0.27779999999999999</v>
      </c>
      <c r="U15" s="188">
        <v>0.27779999999999999</v>
      </c>
      <c r="V15" s="189">
        <v>0.27779999999999999</v>
      </c>
      <c r="W15" s="66" t="s">
        <v>27</v>
      </c>
    </row>
    <row r="16" spans="2:23" ht="23.45" hidden="1" customHeight="1">
      <c r="B16" s="230"/>
      <c r="C16" s="231"/>
      <c r="D16" s="231"/>
      <c r="E16" s="231"/>
      <c r="F16" s="231"/>
      <c r="G16" s="141"/>
      <c r="H16" s="142"/>
      <c r="I16" s="104"/>
      <c r="J16" s="104"/>
      <c r="K16" s="105"/>
      <c r="L16" s="103"/>
      <c r="M16" s="104"/>
      <c r="N16" s="104"/>
      <c r="O16" s="106"/>
      <c r="P16" s="107" t="str">
        <f t="shared" ref="P16:P32" si="0">IFERROR((L16/H16),"100%")</f>
        <v>100%</v>
      </c>
      <c r="Q16" s="108"/>
      <c r="R16" s="108"/>
      <c r="S16" s="108"/>
      <c r="T16" s="108"/>
      <c r="U16" s="108"/>
      <c r="V16" s="108"/>
      <c r="W16" s="112"/>
    </row>
    <row r="17" spans="2:23" ht="149.1" customHeight="1">
      <c r="B17" s="65" t="s">
        <v>28</v>
      </c>
      <c r="C17" s="8" t="s">
        <v>29</v>
      </c>
      <c r="D17" s="8" t="s">
        <v>30</v>
      </c>
      <c r="E17" s="9" t="s">
        <v>31</v>
      </c>
      <c r="F17" s="10" t="s">
        <v>32</v>
      </c>
      <c r="G17" s="157">
        <v>50000</v>
      </c>
      <c r="H17" s="67">
        <v>12500</v>
      </c>
      <c r="I17" s="68">
        <v>12500</v>
      </c>
      <c r="J17" s="68">
        <v>12500</v>
      </c>
      <c r="K17" s="68">
        <v>12500</v>
      </c>
      <c r="L17" s="67">
        <v>12212</v>
      </c>
      <c r="M17" s="68">
        <v>20477</v>
      </c>
      <c r="N17" s="68">
        <v>15792</v>
      </c>
      <c r="O17" s="68">
        <v>12589</v>
      </c>
      <c r="P17" s="107">
        <f t="shared" si="0"/>
        <v>0.97696000000000005</v>
      </c>
      <c r="Q17" s="107">
        <f t="shared" ref="Q17" si="1">IFERROR((M17/I17),"100%")</f>
        <v>1.6381600000000001</v>
      </c>
      <c r="R17" s="107">
        <f t="shared" ref="R17:S17" si="2">IFERROR((N17/J17),"100%")</f>
        <v>1.26336</v>
      </c>
      <c r="S17" s="107">
        <f t="shared" si="2"/>
        <v>1.00712</v>
      </c>
      <c r="T17" s="108">
        <f>IFERROR((((L17+M17)-(H17+I17))/(H17+I17)),"100%")</f>
        <v>0.30756</v>
      </c>
      <c r="U17" s="108">
        <f>IFERROR((((M17+N17)-(I17+J17))/(I17+J17)),"100%")</f>
        <v>0.45075999999999999</v>
      </c>
      <c r="V17" s="190">
        <f>IFERROR(((N17+O17+M17+L17)/(J17+K17+I17+H17)),"100%")</f>
        <v>1.2214</v>
      </c>
      <c r="W17" s="111" t="s">
        <v>33</v>
      </c>
    </row>
    <row r="18" spans="2:23" ht="93" customHeight="1">
      <c r="B18" s="20" t="s">
        <v>34</v>
      </c>
      <c r="C18" s="12" t="s">
        <v>35</v>
      </c>
      <c r="D18" s="12" t="s">
        <v>36</v>
      </c>
      <c r="E18" s="13" t="s">
        <v>37</v>
      </c>
      <c r="F18" s="14" t="s">
        <v>38</v>
      </c>
      <c r="G18" s="163">
        <v>1294</v>
      </c>
      <c r="H18" s="67">
        <v>263</v>
      </c>
      <c r="I18" s="68">
        <v>363</v>
      </c>
      <c r="J18" s="68">
        <v>334</v>
      </c>
      <c r="K18" s="69">
        <v>334</v>
      </c>
      <c r="L18" s="67">
        <v>310</v>
      </c>
      <c r="M18" s="68">
        <v>413</v>
      </c>
      <c r="N18" s="68">
        <v>379</v>
      </c>
      <c r="O18" s="70">
        <v>453</v>
      </c>
      <c r="P18" s="107">
        <f t="shared" si="0"/>
        <v>1.1787072243346008</v>
      </c>
      <c r="Q18" s="107">
        <f t="shared" ref="Q18:Q54" si="3">IFERROR((M18/I18),"100%")</f>
        <v>1.137741046831956</v>
      </c>
      <c r="R18" s="107">
        <f t="shared" ref="R18:S54" si="4">IFERROR((N18/J18),"100%")</f>
        <v>1.1347305389221556</v>
      </c>
      <c r="S18" s="107">
        <f t="shared" si="4"/>
        <v>1.3562874251497006</v>
      </c>
      <c r="T18" s="108">
        <f t="shared" ref="T18:T66" si="5">IFERROR((((L18+M18)-(H18+I18))/(H18+I18)),"100%")</f>
        <v>0.15495207667731628</v>
      </c>
      <c r="U18" s="108">
        <f t="shared" ref="U18:V66" si="6">IFERROR((((M18+N18)-(I18+J18))/(I18+J18)),"100%")</f>
        <v>0.13629842180774748</v>
      </c>
      <c r="V18" s="190">
        <f t="shared" ref="V18:V66" si="7">IFERROR(((N18+O18+M18+L18)/(J18+K18+I18+H18)),"100%")</f>
        <v>1.2017001545595054</v>
      </c>
      <c r="W18" s="46" t="s">
        <v>39</v>
      </c>
    </row>
    <row r="19" spans="2:23" ht="101.1" customHeight="1">
      <c r="B19" s="120" t="s">
        <v>40</v>
      </c>
      <c r="C19" s="125" t="s">
        <v>41</v>
      </c>
      <c r="D19" s="15" t="s">
        <v>42</v>
      </c>
      <c r="E19" s="16" t="s">
        <v>37</v>
      </c>
      <c r="F19" s="11" t="s">
        <v>43</v>
      </c>
      <c r="G19" s="160">
        <v>200</v>
      </c>
      <c r="H19" s="67">
        <v>50</v>
      </c>
      <c r="I19" s="68">
        <v>50</v>
      </c>
      <c r="J19" s="68">
        <v>50</v>
      </c>
      <c r="K19" s="69">
        <v>50</v>
      </c>
      <c r="L19" s="67">
        <v>85</v>
      </c>
      <c r="M19" s="68">
        <v>92</v>
      </c>
      <c r="N19" s="68">
        <v>66</v>
      </c>
      <c r="O19" s="70">
        <v>39</v>
      </c>
      <c r="P19" s="107">
        <f t="shared" si="0"/>
        <v>1.7</v>
      </c>
      <c r="Q19" s="107">
        <f t="shared" si="3"/>
        <v>1.84</v>
      </c>
      <c r="R19" s="107">
        <f t="shared" si="4"/>
        <v>1.32</v>
      </c>
      <c r="S19" s="107">
        <f t="shared" si="4"/>
        <v>0.78</v>
      </c>
      <c r="T19" s="108">
        <f t="shared" si="5"/>
        <v>0.77</v>
      </c>
      <c r="U19" s="108">
        <f t="shared" si="6"/>
        <v>0.57999999999999996</v>
      </c>
      <c r="V19" s="190">
        <f t="shared" si="7"/>
        <v>1.41</v>
      </c>
      <c r="W19" s="46" t="s">
        <v>44</v>
      </c>
    </row>
    <row r="20" spans="2:23" ht="88.5" customHeight="1">
      <c r="B20" s="121" t="s">
        <v>40</v>
      </c>
      <c r="C20" s="123" t="s">
        <v>45</v>
      </c>
      <c r="D20" s="113" t="s">
        <v>46</v>
      </c>
      <c r="E20" s="114" t="s">
        <v>37</v>
      </c>
      <c r="F20" s="152" t="s">
        <v>47</v>
      </c>
      <c r="G20" s="161">
        <v>200</v>
      </c>
      <c r="H20" s="116">
        <v>50</v>
      </c>
      <c r="I20" s="68">
        <v>50</v>
      </c>
      <c r="J20" s="117">
        <v>50</v>
      </c>
      <c r="K20" s="118">
        <v>50</v>
      </c>
      <c r="L20" s="116">
        <v>38</v>
      </c>
      <c r="M20" s="68">
        <v>48</v>
      </c>
      <c r="N20" s="117">
        <v>35</v>
      </c>
      <c r="O20" s="119">
        <v>20</v>
      </c>
      <c r="P20" s="107">
        <f t="shared" si="0"/>
        <v>0.76</v>
      </c>
      <c r="Q20" s="107">
        <f t="shared" si="3"/>
        <v>0.96</v>
      </c>
      <c r="R20" s="107">
        <f t="shared" si="4"/>
        <v>0.7</v>
      </c>
      <c r="S20" s="107">
        <f t="shared" si="4"/>
        <v>0.4</v>
      </c>
      <c r="T20" s="108">
        <f t="shared" si="5"/>
        <v>-0.14000000000000001</v>
      </c>
      <c r="U20" s="108">
        <f t="shared" si="6"/>
        <v>-0.17</v>
      </c>
      <c r="V20" s="190">
        <f t="shared" si="7"/>
        <v>0.70499999999999996</v>
      </c>
      <c r="W20" s="46" t="s">
        <v>48</v>
      </c>
    </row>
    <row r="21" spans="2:23" ht="88.5" customHeight="1">
      <c r="B21" s="121" t="s">
        <v>40</v>
      </c>
      <c r="C21" s="123" t="s">
        <v>49</v>
      </c>
      <c r="D21" s="113" t="s">
        <v>50</v>
      </c>
      <c r="E21" s="114" t="s">
        <v>37</v>
      </c>
      <c r="F21" s="115" t="s">
        <v>51</v>
      </c>
      <c r="G21" s="160">
        <v>200</v>
      </c>
      <c r="H21" s="116">
        <v>50</v>
      </c>
      <c r="I21" s="68">
        <v>50</v>
      </c>
      <c r="J21" s="117">
        <v>50</v>
      </c>
      <c r="K21" s="118">
        <v>50</v>
      </c>
      <c r="L21" s="116">
        <v>53</v>
      </c>
      <c r="M21" s="68">
        <v>42</v>
      </c>
      <c r="N21" s="117">
        <v>32</v>
      </c>
      <c r="O21" s="119">
        <v>22</v>
      </c>
      <c r="P21" s="107">
        <f t="shared" si="0"/>
        <v>1.06</v>
      </c>
      <c r="Q21" s="107">
        <f t="shared" si="3"/>
        <v>0.84</v>
      </c>
      <c r="R21" s="107">
        <f t="shared" si="4"/>
        <v>0.64</v>
      </c>
      <c r="S21" s="107">
        <f t="shared" si="4"/>
        <v>0.44</v>
      </c>
      <c r="T21" s="108">
        <f t="shared" si="5"/>
        <v>-0.05</v>
      </c>
      <c r="U21" s="108">
        <f t="shared" si="6"/>
        <v>-0.26</v>
      </c>
      <c r="V21" s="190">
        <f t="shared" si="7"/>
        <v>0.745</v>
      </c>
      <c r="W21" s="46" t="s">
        <v>52</v>
      </c>
    </row>
    <row r="22" spans="2:23" ht="104.1" customHeight="1">
      <c r="B22" s="121" t="s">
        <v>40</v>
      </c>
      <c r="C22" s="123" t="s">
        <v>53</v>
      </c>
      <c r="D22" s="113" t="s">
        <v>54</v>
      </c>
      <c r="E22" s="114" t="s">
        <v>37</v>
      </c>
      <c r="F22" s="115" t="s">
        <v>55</v>
      </c>
      <c r="G22" s="160">
        <v>40</v>
      </c>
      <c r="H22" s="116">
        <v>10</v>
      </c>
      <c r="I22" s="68">
        <v>10</v>
      </c>
      <c r="J22" s="117">
        <v>10</v>
      </c>
      <c r="K22" s="118">
        <v>10</v>
      </c>
      <c r="L22" s="116">
        <v>13</v>
      </c>
      <c r="M22" s="68">
        <v>7</v>
      </c>
      <c r="N22" s="117">
        <v>9</v>
      </c>
      <c r="O22" s="119">
        <v>3</v>
      </c>
      <c r="P22" s="107">
        <f t="shared" si="0"/>
        <v>1.3</v>
      </c>
      <c r="Q22" s="107">
        <f t="shared" si="3"/>
        <v>0.7</v>
      </c>
      <c r="R22" s="107">
        <f t="shared" si="4"/>
        <v>0.9</v>
      </c>
      <c r="S22" s="107">
        <f t="shared" si="4"/>
        <v>0.3</v>
      </c>
      <c r="T22" s="108">
        <f t="shared" si="5"/>
        <v>0</v>
      </c>
      <c r="U22" s="108">
        <f t="shared" si="6"/>
        <v>-0.2</v>
      </c>
      <c r="V22" s="190">
        <f t="shared" si="7"/>
        <v>0.8</v>
      </c>
      <c r="W22" s="46" t="s">
        <v>56</v>
      </c>
    </row>
    <row r="23" spans="2:23" ht="88.5" customHeight="1">
      <c r="B23" s="121" t="s">
        <v>40</v>
      </c>
      <c r="C23" s="123" t="s">
        <v>57</v>
      </c>
      <c r="D23" s="113" t="s">
        <v>58</v>
      </c>
      <c r="E23" s="114" t="s">
        <v>37</v>
      </c>
      <c r="F23" s="115" t="s">
        <v>59</v>
      </c>
      <c r="G23" s="160">
        <v>636</v>
      </c>
      <c r="H23" s="116">
        <v>100</v>
      </c>
      <c r="I23" s="68">
        <v>200</v>
      </c>
      <c r="J23" s="117">
        <v>168</v>
      </c>
      <c r="K23" s="118">
        <v>168</v>
      </c>
      <c r="L23" s="116">
        <v>118</v>
      </c>
      <c r="M23" s="68">
        <v>220</v>
      </c>
      <c r="N23" s="117">
        <v>229</v>
      </c>
      <c r="O23" s="119">
        <v>358</v>
      </c>
      <c r="P23" s="107">
        <f t="shared" si="0"/>
        <v>1.18</v>
      </c>
      <c r="Q23" s="107">
        <f t="shared" si="3"/>
        <v>1.1000000000000001</v>
      </c>
      <c r="R23" s="107">
        <f t="shared" si="4"/>
        <v>1.3630952380952381</v>
      </c>
      <c r="S23" s="107">
        <f t="shared" si="4"/>
        <v>2.1309523809523809</v>
      </c>
      <c r="T23" s="108">
        <f t="shared" si="5"/>
        <v>0.12666666666666668</v>
      </c>
      <c r="U23" s="108">
        <f t="shared" si="6"/>
        <v>0.22010869565217392</v>
      </c>
      <c r="V23" s="190">
        <f t="shared" si="7"/>
        <v>1.4544025157232705</v>
      </c>
      <c r="W23" s="46" t="s">
        <v>60</v>
      </c>
    </row>
    <row r="24" spans="2:23" ht="88.5" customHeight="1">
      <c r="B24" s="121" t="s">
        <v>40</v>
      </c>
      <c r="C24" s="123" t="s">
        <v>61</v>
      </c>
      <c r="D24" s="113" t="s">
        <v>62</v>
      </c>
      <c r="E24" s="114" t="s">
        <v>37</v>
      </c>
      <c r="F24" s="115" t="s">
        <v>63</v>
      </c>
      <c r="G24" s="160">
        <v>6</v>
      </c>
      <c r="H24" s="116">
        <v>0</v>
      </c>
      <c r="I24" s="68">
        <v>0</v>
      </c>
      <c r="J24" s="117">
        <v>3</v>
      </c>
      <c r="K24" s="118">
        <v>3</v>
      </c>
      <c r="L24" s="116">
        <v>0</v>
      </c>
      <c r="M24" s="68">
        <v>0</v>
      </c>
      <c r="N24" s="117">
        <v>3</v>
      </c>
      <c r="O24" s="119">
        <v>8</v>
      </c>
      <c r="P24" s="107" t="str">
        <f t="shared" ref="P24" si="8">IFERROR((L24/H24),"100%")</f>
        <v>100%</v>
      </c>
      <c r="Q24" s="107" t="str">
        <f t="shared" si="3"/>
        <v>100%</v>
      </c>
      <c r="R24" s="107">
        <f t="shared" si="4"/>
        <v>1</v>
      </c>
      <c r="S24" s="107">
        <f t="shared" si="4"/>
        <v>2.6666666666666665</v>
      </c>
      <c r="T24" s="108" t="str">
        <f t="shared" si="5"/>
        <v>100%</v>
      </c>
      <c r="U24" s="108">
        <f t="shared" si="6"/>
        <v>0</v>
      </c>
      <c r="V24" s="190">
        <f t="shared" si="7"/>
        <v>1.8333333333333333</v>
      </c>
      <c r="W24" s="46" t="s">
        <v>64</v>
      </c>
    </row>
    <row r="25" spans="2:23" ht="88.5" customHeight="1">
      <c r="B25" s="121" t="s">
        <v>40</v>
      </c>
      <c r="C25" s="123" t="s">
        <v>65</v>
      </c>
      <c r="D25" s="113" t="s">
        <v>66</v>
      </c>
      <c r="E25" s="114" t="s">
        <v>37</v>
      </c>
      <c r="F25" s="115" t="s">
        <v>63</v>
      </c>
      <c r="G25" s="160">
        <v>12</v>
      </c>
      <c r="H25" s="116">
        <v>3</v>
      </c>
      <c r="I25" s="68">
        <v>3</v>
      </c>
      <c r="J25" s="117">
        <v>3</v>
      </c>
      <c r="K25" s="118">
        <v>3</v>
      </c>
      <c r="L25" s="116">
        <v>3</v>
      </c>
      <c r="M25" s="68">
        <v>4</v>
      </c>
      <c r="N25" s="117">
        <v>4</v>
      </c>
      <c r="O25" s="119">
        <v>3</v>
      </c>
      <c r="P25" s="107">
        <f t="shared" ref="P25" si="9">IFERROR((L25/H25),"100%")</f>
        <v>1</v>
      </c>
      <c r="Q25" s="107">
        <f t="shared" si="3"/>
        <v>1.3333333333333333</v>
      </c>
      <c r="R25" s="107">
        <f t="shared" si="4"/>
        <v>1.3333333333333333</v>
      </c>
      <c r="S25" s="107">
        <f t="shared" si="4"/>
        <v>1</v>
      </c>
      <c r="T25" s="108">
        <f t="shared" si="5"/>
        <v>0.16666666666666666</v>
      </c>
      <c r="U25" s="108">
        <f t="shared" si="6"/>
        <v>0.33333333333333331</v>
      </c>
      <c r="V25" s="190">
        <f t="shared" si="7"/>
        <v>1.1666666666666667</v>
      </c>
      <c r="W25" s="46" t="s">
        <v>67</v>
      </c>
    </row>
    <row r="26" spans="2:23" ht="88.5" customHeight="1">
      <c r="B26" s="20" t="s">
        <v>68</v>
      </c>
      <c r="C26" s="12" t="s">
        <v>69</v>
      </c>
      <c r="D26" s="12" t="s">
        <v>70</v>
      </c>
      <c r="E26" s="13" t="s">
        <v>37</v>
      </c>
      <c r="F26" s="153" t="s">
        <v>71</v>
      </c>
      <c r="G26" s="162">
        <v>418</v>
      </c>
      <c r="H26" s="116">
        <v>74</v>
      </c>
      <c r="I26" s="68">
        <v>183</v>
      </c>
      <c r="J26" s="117">
        <v>85</v>
      </c>
      <c r="K26" s="118">
        <v>76</v>
      </c>
      <c r="L26" s="116">
        <v>102</v>
      </c>
      <c r="M26" s="68">
        <v>79</v>
      </c>
      <c r="N26" s="117">
        <v>83</v>
      </c>
      <c r="O26" s="119">
        <v>33</v>
      </c>
      <c r="P26" s="107">
        <f>IFERROR((L26/H26),"100%")</f>
        <v>1.3783783783783783</v>
      </c>
      <c r="Q26" s="107">
        <f t="shared" si="3"/>
        <v>0.43169398907103823</v>
      </c>
      <c r="R26" s="107">
        <f t="shared" si="4"/>
        <v>0.97647058823529409</v>
      </c>
      <c r="S26" s="107">
        <f t="shared" si="4"/>
        <v>0.43421052631578949</v>
      </c>
      <c r="T26" s="108">
        <f t="shared" si="5"/>
        <v>-0.29571984435797666</v>
      </c>
      <c r="U26" s="108">
        <f t="shared" si="6"/>
        <v>-0.39552238805970147</v>
      </c>
      <c r="V26" s="190">
        <f t="shared" si="7"/>
        <v>0.71052631578947367</v>
      </c>
      <c r="W26" s="46" t="s">
        <v>72</v>
      </c>
    </row>
    <row r="27" spans="2:23" ht="103.5" customHeight="1">
      <c r="B27" s="121" t="s">
        <v>40</v>
      </c>
      <c r="C27" s="123" t="s">
        <v>73</v>
      </c>
      <c r="D27" s="113" t="s">
        <v>74</v>
      </c>
      <c r="E27" s="114" t="s">
        <v>37</v>
      </c>
      <c r="F27" s="152" t="s">
        <v>75</v>
      </c>
      <c r="G27" s="161">
        <v>48</v>
      </c>
      <c r="H27" s="116">
        <v>11</v>
      </c>
      <c r="I27" s="68">
        <v>31</v>
      </c>
      <c r="J27" s="117">
        <v>3</v>
      </c>
      <c r="K27" s="118">
        <v>3</v>
      </c>
      <c r="L27" s="116">
        <v>1</v>
      </c>
      <c r="M27" s="68">
        <v>0</v>
      </c>
      <c r="N27" s="117">
        <v>0</v>
      </c>
      <c r="O27" s="119">
        <v>0</v>
      </c>
      <c r="P27" s="107">
        <f t="shared" si="0"/>
        <v>9.0909090909090912E-2</v>
      </c>
      <c r="Q27" s="107">
        <f t="shared" si="3"/>
        <v>0</v>
      </c>
      <c r="R27" s="107">
        <f t="shared" si="4"/>
        <v>0</v>
      </c>
      <c r="S27" s="107">
        <f t="shared" si="4"/>
        <v>0</v>
      </c>
      <c r="T27" s="108">
        <f t="shared" si="5"/>
        <v>-0.97619047619047616</v>
      </c>
      <c r="U27" s="108">
        <f t="shared" si="6"/>
        <v>-1</v>
      </c>
      <c r="V27" s="190">
        <f t="shared" si="7"/>
        <v>2.0833333333333332E-2</v>
      </c>
      <c r="W27" s="46" t="s">
        <v>76</v>
      </c>
    </row>
    <row r="28" spans="2:23" ht="88.5" customHeight="1">
      <c r="B28" s="121" t="s">
        <v>40</v>
      </c>
      <c r="C28" s="123" t="s">
        <v>77</v>
      </c>
      <c r="D28" s="113" t="s">
        <v>78</v>
      </c>
      <c r="E28" s="114" t="s">
        <v>37</v>
      </c>
      <c r="F28" s="115" t="s">
        <v>79</v>
      </c>
      <c r="G28" s="160">
        <v>70</v>
      </c>
      <c r="H28" s="116">
        <v>11</v>
      </c>
      <c r="I28" s="68">
        <v>37</v>
      </c>
      <c r="J28" s="117">
        <v>12</v>
      </c>
      <c r="K28" s="118">
        <v>10</v>
      </c>
      <c r="L28" s="116">
        <v>0</v>
      </c>
      <c r="M28" s="68">
        <v>0</v>
      </c>
      <c r="N28" s="117">
        <v>12</v>
      </c>
      <c r="O28" s="119">
        <v>1</v>
      </c>
      <c r="P28" s="107">
        <f t="shared" si="0"/>
        <v>0</v>
      </c>
      <c r="Q28" s="107">
        <f t="shared" si="3"/>
        <v>0</v>
      </c>
      <c r="R28" s="107">
        <f t="shared" si="4"/>
        <v>1</v>
      </c>
      <c r="S28" s="107">
        <f t="shared" si="4"/>
        <v>0.1</v>
      </c>
      <c r="T28" s="108">
        <f t="shared" si="5"/>
        <v>-1</v>
      </c>
      <c r="U28" s="108">
        <f t="shared" si="6"/>
        <v>-0.75510204081632648</v>
      </c>
      <c r="V28" s="190">
        <f t="shared" si="7"/>
        <v>0.18571428571428572</v>
      </c>
      <c r="W28" s="46" t="s">
        <v>80</v>
      </c>
    </row>
    <row r="29" spans="2:23" ht="88.5" customHeight="1">
      <c r="B29" s="121" t="s">
        <v>40</v>
      </c>
      <c r="C29" s="123" t="s">
        <v>81</v>
      </c>
      <c r="D29" s="113" t="s">
        <v>82</v>
      </c>
      <c r="E29" s="114" t="s">
        <v>37</v>
      </c>
      <c r="F29" s="152" t="s">
        <v>83</v>
      </c>
      <c r="G29" s="161">
        <v>300</v>
      </c>
      <c r="H29" s="116">
        <v>52</v>
      </c>
      <c r="I29" s="68">
        <v>115</v>
      </c>
      <c r="J29" s="117">
        <v>70</v>
      </c>
      <c r="K29" s="118">
        <v>63</v>
      </c>
      <c r="L29" s="116">
        <v>101</v>
      </c>
      <c r="M29" s="68">
        <v>79</v>
      </c>
      <c r="N29" s="117">
        <v>71</v>
      </c>
      <c r="O29" s="119">
        <v>32</v>
      </c>
      <c r="P29" s="107">
        <f t="shared" si="0"/>
        <v>1.9423076923076923</v>
      </c>
      <c r="Q29" s="107">
        <f t="shared" si="3"/>
        <v>0.68695652173913047</v>
      </c>
      <c r="R29" s="107">
        <f t="shared" si="4"/>
        <v>1.0142857142857142</v>
      </c>
      <c r="S29" s="107">
        <f t="shared" si="4"/>
        <v>0.50793650793650791</v>
      </c>
      <c r="T29" s="108">
        <f t="shared" si="5"/>
        <v>7.7844311377245512E-2</v>
      </c>
      <c r="U29" s="108">
        <f t="shared" si="6"/>
        <v>-0.1891891891891892</v>
      </c>
      <c r="V29" s="190">
        <f t="shared" si="7"/>
        <v>0.94333333333333336</v>
      </c>
      <c r="W29" s="46" t="s">
        <v>84</v>
      </c>
    </row>
    <row r="30" spans="2:23" ht="88.5" customHeight="1">
      <c r="B30" s="20" t="s">
        <v>85</v>
      </c>
      <c r="C30" s="12" t="s">
        <v>69</v>
      </c>
      <c r="D30" s="12" t="s">
        <v>86</v>
      </c>
      <c r="E30" s="13" t="s">
        <v>37</v>
      </c>
      <c r="F30" s="14" t="s">
        <v>87</v>
      </c>
      <c r="G30" s="163">
        <v>6512</v>
      </c>
      <c r="H30" s="116">
        <v>1865</v>
      </c>
      <c r="I30" s="68">
        <v>1572</v>
      </c>
      <c r="J30" s="117">
        <v>1435</v>
      </c>
      <c r="K30" s="118">
        <v>1640</v>
      </c>
      <c r="L30" s="116">
        <v>1487</v>
      </c>
      <c r="M30" s="68">
        <v>1622</v>
      </c>
      <c r="N30" s="117">
        <v>1426</v>
      </c>
      <c r="O30" s="119">
        <v>860</v>
      </c>
      <c r="P30" s="107">
        <f t="shared" si="0"/>
        <v>0.79731903485254696</v>
      </c>
      <c r="Q30" s="107">
        <f t="shared" si="3"/>
        <v>1.0318066157760815</v>
      </c>
      <c r="R30" s="107">
        <f t="shared" si="4"/>
        <v>0.99372822299651564</v>
      </c>
      <c r="S30" s="107">
        <f t="shared" si="4"/>
        <v>0.52439024390243905</v>
      </c>
      <c r="T30" s="108">
        <f t="shared" si="5"/>
        <v>-9.5432062845504803E-2</v>
      </c>
      <c r="U30" s="108">
        <f t="shared" si="6"/>
        <v>1.3634852011972065E-2</v>
      </c>
      <c r="V30" s="190">
        <f t="shared" si="7"/>
        <v>0.82847051597051602</v>
      </c>
      <c r="W30" s="46" t="s">
        <v>88</v>
      </c>
    </row>
    <row r="31" spans="2:23" ht="88.5" customHeight="1">
      <c r="B31" s="121" t="s">
        <v>40</v>
      </c>
      <c r="C31" s="123" t="s">
        <v>89</v>
      </c>
      <c r="D31" s="113" t="s">
        <v>90</v>
      </c>
      <c r="E31" s="114" t="s">
        <v>37</v>
      </c>
      <c r="F31" s="115" t="s">
        <v>91</v>
      </c>
      <c r="G31" s="164">
        <v>2890</v>
      </c>
      <c r="H31" s="116">
        <v>780</v>
      </c>
      <c r="I31" s="68">
        <v>720</v>
      </c>
      <c r="J31" s="117">
        <v>590</v>
      </c>
      <c r="K31" s="118">
        <v>800</v>
      </c>
      <c r="L31" s="116">
        <v>549</v>
      </c>
      <c r="M31" s="68">
        <v>736</v>
      </c>
      <c r="N31" s="117">
        <v>584</v>
      </c>
      <c r="O31" s="119">
        <v>298</v>
      </c>
      <c r="P31" s="107">
        <f t="shared" si="0"/>
        <v>0.7038461538461539</v>
      </c>
      <c r="Q31" s="107">
        <f t="shared" si="3"/>
        <v>1.0222222222222221</v>
      </c>
      <c r="R31" s="107">
        <f t="shared" si="4"/>
        <v>0.98983050847457632</v>
      </c>
      <c r="S31" s="107">
        <f t="shared" si="4"/>
        <v>0.3725</v>
      </c>
      <c r="T31" s="108">
        <f t="shared" si="5"/>
        <v>-0.14333333333333334</v>
      </c>
      <c r="U31" s="108">
        <f t="shared" si="6"/>
        <v>7.6335877862595417E-3</v>
      </c>
      <c r="V31" s="190">
        <f t="shared" si="7"/>
        <v>0.74982698961937722</v>
      </c>
      <c r="W31" s="46" t="s">
        <v>92</v>
      </c>
    </row>
    <row r="32" spans="2:23" ht="88.5" customHeight="1">
      <c r="B32" s="121" t="s">
        <v>40</v>
      </c>
      <c r="C32" s="123" t="s">
        <v>93</v>
      </c>
      <c r="D32" s="113" t="s">
        <v>94</v>
      </c>
      <c r="E32" s="114" t="s">
        <v>37</v>
      </c>
      <c r="F32" s="115" t="s">
        <v>95</v>
      </c>
      <c r="G32" s="164">
        <v>3000</v>
      </c>
      <c r="H32" s="116">
        <v>900</v>
      </c>
      <c r="I32" s="68">
        <v>700</v>
      </c>
      <c r="J32" s="117">
        <v>700</v>
      </c>
      <c r="K32" s="118">
        <v>700</v>
      </c>
      <c r="L32" s="116">
        <v>853</v>
      </c>
      <c r="M32" s="68">
        <v>730</v>
      </c>
      <c r="N32" s="117">
        <v>698</v>
      </c>
      <c r="O32" s="119">
        <v>468</v>
      </c>
      <c r="P32" s="107">
        <f t="shared" si="0"/>
        <v>0.94777777777777783</v>
      </c>
      <c r="Q32" s="107">
        <f t="shared" si="3"/>
        <v>1.0428571428571429</v>
      </c>
      <c r="R32" s="107">
        <f t="shared" si="4"/>
        <v>0.99714285714285711</v>
      </c>
      <c r="S32" s="107">
        <f t="shared" si="4"/>
        <v>0.66857142857142859</v>
      </c>
      <c r="T32" s="108">
        <f t="shared" si="5"/>
        <v>-1.0625000000000001E-2</v>
      </c>
      <c r="U32" s="108">
        <f t="shared" si="6"/>
        <v>0.02</v>
      </c>
      <c r="V32" s="190">
        <f t="shared" si="7"/>
        <v>0.91633333333333333</v>
      </c>
      <c r="W32" s="46" t="s">
        <v>96</v>
      </c>
    </row>
    <row r="33" spans="2:23" ht="88.5" customHeight="1">
      <c r="B33" s="121" t="s">
        <v>40</v>
      </c>
      <c r="C33" s="123" t="s">
        <v>97</v>
      </c>
      <c r="D33" s="113" t="s">
        <v>98</v>
      </c>
      <c r="E33" s="114" t="s">
        <v>37</v>
      </c>
      <c r="F33" s="152" t="s">
        <v>99</v>
      </c>
      <c r="G33" s="161">
        <v>457</v>
      </c>
      <c r="H33" s="116">
        <v>150</v>
      </c>
      <c r="I33" s="68">
        <v>107</v>
      </c>
      <c r="J33" s="117">
        <v>100</v>
      </c>
      <c r="K33" s="118">
        <v>100</v>
      </c>
      <c r="L33" s="116">
        <v>48</v>
      </c>
      <c r="M33" s="68">
        <v>85</v>
      </c>
      <c r="N33" s="117">
        <v>99</v>
      </c>
      <c r="O33" s="119">
        <v>55</v>
      </c>
      <c r="P33" s="107">
        <f t="shared" ref="P33" si="10">IFERROR((L33/H33),"100%")</f>
        <v>0.32</v>
      </c>
      <c r="Q33" s="107">
        <f t="shared" si="3"/>
        <v>0.79439252336448596</v>
      </c>
      <c r="R33" s="107">
        <f t="shared" si="4"/>
        <v>0.99</v>
      </c>
      <c r="S33" s="107">
        <f t="shared" si="4"/>
        <v>0.55000000000000004</v>
      </c>
      <c r="T33" s="108">
        <f t="shared" si="5"/>
        <v>-0.48249027237354086</v>
      </c>
      <c r="U33" s="108">
        <f t="shared" si="6"/>
        <v>-0.1111111111111111</v>
      </c>
      <c r="V33" s="190">
        <f t="shared" si="7"/>
        <v>0.62800875273522971</v>
      </c>
      <c r="W33" s="46" t="s">
        <v>100</v>
      </c>
    </row>
    <row r="34" spans="2:23" ht="88.5" customHeight="1">
      <c r="B34" s="121" t="s">
        <v>40</v>
      </c>
      <c r="C34" s="123" t="s">
        <v>101</v>
      </c>
      <c r="D34" s="113" t="s">
        <v>102</v>
      </c>
      <c r="E34" s="114" t="s">
        <v>37</v>
      </c>
      <c r="F34" s="115" t="s">
        <v>103</v>
      </c>
      <c r="G34" s="160">
        <v>165</v>
      </c>
      <c r="H34" s="116">
        <v>35</v>
      </c>
      <c r="I34" s="68">
        <v>45</v>
      </c>
      <c r="J34" s="117">
        <v>45</v>
      </c>
      <c r="K34" s="118">
        <v>40</v>
      </c>
      <c r="L34" s="116">
        <v>37</v>
      </c>
      <c r="M34" s="68">
        <v>71</v>
      </c>
      <c r="N34" s="117">
        <v>45</v>
      </c>
      <c r="O34" s="119">
        <v>39</v>
      </c>
      <c r="P34" s="107">
        <f t="shared" ref="P34" si="11">IFERROR((L34/H34),"100%")</f>
        <v>1.0571428571428572</v>
      </c>
      <c r="Q34" s="107">
        <f t="shared" si="3"/>
        <v>1.5777777777777777</v>
      </c>
      <c r="R34" s="107">
        <f t="shared" si="4"/>
        <v>1</v>
      </c>
      <c r="S34" s="107">
        <f t="shared" si="4"/>
        <v>0.97499999999999998</v>
      </c>
      <c r="T34" s="108">
        <f t="shared" si="5"/>
        <v>0.35</v>
      </c>
      <c r="U34" s="108">
        <f t="shared" si="6"/>
        <v>0.28888888888888886</v>
      </c>
      <c r="V34" s="190">
        <f t="shared" si="7"/>
        <v>1.1636363636363636</v>
      </c>
      <c r="W34" s="46" t="s">
        <v>104</v>
      </c>
    </row>
    <row r="35" spans="2:23" ht="88.5" customHeight="1">
      <c r="B35" s="20" t="s">
        <v>105</v>
      </c>
      <c r="C35" s="12" t="s">
        <v>106</v>
      </c>
      <c r="D35" s="12" t="s">
        <v>107</v>
      </c>
      <c r="E35" s="13" t="s">
        <v>37</v>
      </c>
      <c r="F35" s="14" t="s">
        <v>108</v>
      </c>
      <c r="G35" s="159">
        <v>576</v>
      </c>
      <c r="H35" s="116">
        <v>181</v>
      </c>
      <c r="I35" s="68">
        <v>161</v>
      </c>
      <c r="J35" s="117">
        <v>114</v>
      </c>
      <c r="K35" s="118">
        <v>120</v>
      </c>
      <c r="L35" s="116">
        <v>71</v>
      </c>
      <c r="M35" s="68">
        <v>101</v>
      </c>
      <c r="N35" s="117">
        <v>103</v>
      </c>
      <c r="O35" s="119">
        <v>89</v>
      </c>
      <c r="P35" s="107">
        <f t="shared" ref="P35" si="12">IFERROR((L35/H35),"100%")</f>
        <v>0.39226519337016574</v>
      </c>
      <c r="Q35" s="107">
        <f t="shared" si="3"/>
        <v>0.62732919254658381</v>
      </c>
      <c r="R35" s="107">
        <f t="shared" si="4"/>
        <v>0.90350877192982459</v>
      </c>
      <c r="S35" s="107">
        <f t="shared" si="4"/>
        <v>0.7416666666666667</v>
      </c>
      <c r="T35" s="108">
        <f t="shared" si="5"/>
        <v>-0.49707602339181284</v>
      </c>
      <c r="U35" s="108">
        <f t="shared" si="6"/>
        <v>-0.25818181818181818</v>
      </c>
      <c r="V35" s="190">
        <f t="shared" si="7"/>
        <v>0.63194444444444442</v>
      </c>
      <c r="W35" s="46" t="s">
        <v>109</v>
      </c>
    </row>
    <row r="36" spans="2:23" ht="88.5" customHeight="1">
      <c r="B36" s="121" t="s">
        <v>40</v>
      </c>
      <c r="C36" s="123" t="s">
        <v>110</v>
      </c>
      <c r="D36" s="113" t="s">
        <v>111</v>
      </c>
      <c r="E36" s="114" t="s">
        <v>37</v>
      </c>
      <c r="F36" s="115" t="s">
        <v>112</v>
      </c>
      <c r="G36" s="160">
        <v>23</v>
      </c>
      <c r="H36" s="116">
        <v>6</v>
      </c>
      <c r="I36" s="68">
        <v>6</v>
      </c>
      <c r="J36" s="117">
        <v>6</v>
      </c>
      <c r="K36" s="118">
        <v>5</v>
      </c>
      <c r="L36" s="116">
        <v>6</v>
      </c>
      <c r="M36" s="68">
        <v>5</v>
      </c>
      <c r="N36" s="117">
        <v>6</v>
      </c>
      <c r="O36" s="119">
        <v>6</v>
      </c>
      <c r="P36" s="107">
        <f t="shared" ref="P36" si="13">IFERROR((L36/H36),"100%")</f>
        <v>1</v>
      </c>
      <c r="Q36" s="107">
        <f t="shared" si="3"/>
        <v>0.83333333333333337</v>
      </c>
      <c r="R36" s="107">
        <f t="shared" si="4"/>
        <v>1</v>
      </c>
      <c r="S36" s="107">
        <f t="shared" si="4"/>
        <v>1.2</v>
      </c>
      <c r="T36" s="108">
        <f t="shared" si="5"/>
        <v>-8.3333333333333329E-2</v>
      </c>
      <c r="U36" s="108">
        <f t="shared" si="6"/>
        <v>-8.3333333333333329E-2</v>
      </c>
      <c r="V36" s="190">
        <f t="shared" si="7"/>
        <v>1</v>
      </c>
      <c r="W36" s="46" t="s">
        <v>113</v>
      </c>
    </row>
    <row r="37" spans="2:23" ht="88.5" customHeight="1">
      <c r="B37" s="121" t="s">
        <v>40</v>
      </c>
      <c r="C37" s="123" t="s">
        <v>114</v>
      </c>
      <c r="D37" s="113" t="s">
        <v>115</v>
      </c>
      <c r="E37" s="114" t="s">
        <v>37</v>
      </c>
      <c r="F37" s="115" t="s">
        <v>116</v>
      </c>
      <c r="G37" s="160">
        <v>480</v>
      </c>
      <c r="H37" s="116">
        <v>150</v>
      </c>
      <c r="I37" s="68">
        <v>130</v>
      </c>
      <c r="J37" s="117">
        <v>100</v>
      </c>
      <c r="K37" s="118">
        <v>100</v>
      </c>
      <c r="L37" s="116">
        <v>51</v>
      </c>
      <c r="M37" s="68">
        <v>78</v>
      </c>
      <c r="N37" s="117">
        <v>91</v>
      </c>
      <c r="O37" s="119">
        <v>76</v>
      </c>
      <c r="P37" s="107">
        <f t="shared" ref="P37" si="14">IFERROR((L37/H37),"100%")</f>
        <v>0.34</v>
      </c>
      <c r="Q37" s="107">
        <f t="shared" si="3"/>
        <v>0.6</v>
      </c>
      <c r="R37" s="107">
        <f t="shared" si="4"/>
        <v>0.91</v>
      </c>
      <c r="S37" s="107">
        <f t="shared" si="4"/>
        <v>0.76</v>
      </c>
      <c r="T37" s="108">
        <f t="shared" si="5"/>
        <v>-0.53928571428571426</v>
      </c>
      <c r="U37" s="108">
        <f t="shared" si="6"/>
        <v>-0.26521739130434785</v>
      </c>
      <c r="V37" s="190">
        <f t="shared" si="7"/>
        <v>0.6166666666666667</v>
      </c>
      <c r="W37" s="46" t="s">
        <v>117</v>
      </c>
    </row>
    <row r="38" spans="2:23" ht="88.5" customHeight="1">
      <c r="B38" s="121" t="s">
        <v>40</v>
      </c>
      <c r="C38" s="123" t="s">
        <v>118</v>
      </c>
      <c r="D38" s="113" t="s">
        <v>119</v>
      </c>
      <c r="E38" s="114" t="s">
        <v>37</v>
      </c>
      <c r="F38" s="115" t="s">
        <v>120</v>
      </c>
      <c r="G38" s="160">
        <v>73</v>
      </c>
      <c r="H38" s="116">
        <v>25</v>
      </c>
      <c r="I38" s="68">
        <v>25</v>
      </c>
      <c r="J38" s="117">
        <v>8</v>
      </c>
      <c r="K38" s="118">
        <v>15</v>
      </c>
      <c r="L38" s="116">
        <v>14</v>
      </c>
      <c r="M38" s="68">
        <v>18</v>
      </c>
      <c r="N38" s="117">
        <v>6</v>
      </c>
      <c r="O38" s="119">
        <v>7</v>
      </c>
      <c r="P38" s="107">
        <f t="shared" ref="P38" si="15">IFERROR((L38/H38),"100%")</f>
        <v>0.56000000000000005</v>
      </c>
      <c r="Q38" s="107">
        <f t="shared" si="3"/>
        <v>0.72</v>
      </c>
      <c r="R38" s="107">
        <f t="shared" si="4"/>
        <v>0.75</v>
      </c>
      <c r="S38" s="107">
        <f t="shared" si="4"/>
        <v>0.46666666666666667</v>
      </c>
      <c r="T38" s="108">
        <f t="shared" si="5"/>
        <v>-0.36</v>
      </c>
      <c r="U38" s="108">
        <f t="shared" si="6"/>
        <v>-0.27272727272727271</v>
      </c>
      <c r="V38" s="190">
        <f t="shared" si="7"/>
        <v>0.61643835616438358</v>
      </c>
      <c r="W38" s="46" t="s">
        <v>121</v>
      </c>
    </row>
    <row r="39" spans="2:23" ht="104.45" customHeight="1">
      <c r="B39" s="20" t="s">
        <v>122</v>
      </c>
      <c r="C39" s="12" t="s">
        <v>123</v>
      </c>
      <c r="D39" s="12" t="s">
        <v>124</v>
      </c>
      <c r="E39" s="13" t="s">
        <v>37</v>
      </c>
      <c r="F39" s="14" t="s">
        <v>125</v>
      </c>
      <c r="G39" s="159">
        <v>43</v>
      </c>
      <c r="H39" s="116">
        <v>14</v>
      </c>
      <c r="I39" s="68">
        <v>13</v>
      </c>
      <c r="J39" s="117">
        <v>8</v>
      </c>
      <c r="K39" s="118">
        <v>8</v>
      </c>
      <c r="L39" s="116">
        <v>14</v>
      </c>
      <c r="M39" s="68">
        <v>7</v>
      </c>
      <c r="N39" s="117">
        <v>8</v>
      </c>
      <c r="O39" s="119">
        <v>9</v>
      </c>
      <c r="P39" s="107">
        <f t="shared" ref="P39" si="16">IFERROR((L39/H39),"100%")</f>
        <v>1</v>
      </c>
      <c r="Q39" s="107">
        <f t="shared" si="3"/>
        <v>0.53846153846153844</v>
      </c>
      <c r="R39" s="107">
        <f t="shared" si="4"/>
        <v>1</v>
      </c>
      <c r="S39" s="107">
        <f t="shared" si="4"/>
        <v>1.125</v>
      </c>
      <c r="T39" s="108">
        <f t="shared" si="5"/>
        <v>-0.22222222222222221</v>
      </c>
      <c r="U39" s="108">
        <f t="shared" si="6"/>
        <v>-0.2857142857142857</v>
      </c>
      <c r="V39" s="190">
        <f t="shared" si="7"/>
        <v>0.88372093023255816</v>
      </c>
      <c r="W39" s="46" t="s">
        <v>126</v>
      </c>
    </row>
    <row r="40" spans="2:23" ht="88.5" customHeight="1">
      <c r="B40" s="121" t="s">
        <v>40</v>
      </c>
      <c r="C40" s="123" t="s">
        <v>127</v>
      </c>
      <c r="D40" s="113" t="s">
        <v>128</v>
      </c>
      <c r="E40" s="114" t="s">
        <v>37</v>
      </c>
      <c r="F40" s="115" t="s">
        <v>129</v>
      </c>
      <c r="G40" s="160">
        <v>7</v>
      </c>
      <c r="H40" s="116">
        <v>2</v>
      </c>
      <c r="I40" s="68">
        <v>3</v>
      </c>
      <c r="J40" s="117">
        <v>1</v>
      </c>
      <c r="K40" s="118">
        <v>1</v>
      </c>
      <c r="L40" s="116">
        <v>0</v>
      </c>
      <c r="M40" s="68">
        <v>0</v>
      </c>
      <c r="N40" s="117">
        <v>1</v>
      </c>
      <c r="O40" s="119">
        <v>2</v>
      </c>
      <c r="P40" s="107">
        <f t="shared" ref="P40" si="17">IFERROR((L40/H40),"100%")</f>
        <v>0</v>
      </c>
      <c r="Q40" s="107">
        <f t="shared" si="3"/>
        <v>0</v>
      </c>
      <c r="R40" s="107">
        <f t="shared" si="4"/>
        <v>1</v>
      </c>
      <c r="S40" s="107">
        <f t="shared" si="4"/>
        <v>2</v>
      </c>
      <c r="T40" s="108">
        <f t="shared" si="5"/>
        <v>-1</v>
      </c>
      <c r="U40" s="108">
        <f t="shared" si="6"/>
        <v>-0.75</v>
      </c>
      <c r="V40" s="190">
        <f t="shared" si="7"/>
        <v>0.42857142857142855</v>
      </c>
      <c r="W40" s="46" t="s">
        <v>130</v>
      </c>
    </row>
    <row r="41" spans="2:23" ht="88.5" customHeight="1">
      <c r="B41" s="121" t="s">
        <v>40</v>
      </c>
      <c r="C41" s="123" t="s">
        <v>131</v>
      </c>
      <c r="D41" s="113" t="s">
        <v>132</v>
      </c>
      <c r="E41" s="114" t="s">
        <v>37</v>
      </c>
      <c r="F41" s="115" t="s">
        <v>133</v>
      </c>
      <c r="G41" s="160">
        <v>9</v>
      </c>
      <c r="H41" s="116">
        <v>5</v>
      </c>
      <c r="I41" s="68">
        <v>4</v>
      </c>
      <c r="J41" s="117">
        <v>0</v>
      </c>
      <c r="K41" s="118">
        <v>0</v>
      </c>
      <c r="L41" s="116">
        <v>7</v>
      </c>
      <c r="M41" s="68">
        <v>0</v>
      </c>
      <c r="N41" s="117">
        <v>1</v>
      </c>
      <c r="O41" s="119">
        <v>1</v>
      </c>
      <c r="P41" s="107">
        <f t="shared" ref="P41" si="18">IFERROR((L41/H41),"100%")</f>
        <v>1.4</v>
      </c>
      <c r="Q41" s="107">
        <f t="shared" si="3"/>
        <v>0</v>
      </c>
      <c r="R41" s="107" t="str">
        <f t="shared" si="4"/>
        <v>100%</v>
      </c>
      <c r="S41" s="107" t="str">
        <f t="shared" si="4"/>
        <v>100%</v>
      </c>
      <c r="T41" s="108">
        <f t="shared" si="5"/>
        <v>-0.22222222222222221</v>
      </c>
      <c r="U41" s="108">
        <f t="shared" si="6"/>
        <v>-0.75</v>
      </c>
      <c r="V41" s="190">
        <f t="shared" si="7"/>
        <v>1</v>
      </c>
      <c r="W41" s="46" t="s">
        <v>134</v>
      </c>
    </row>
    <row r="42" spans="2:23" ht="88.5" customHeight="1">
      <c r="B42" s="121" t="s">
        <v>40</v>
      </c>
      <c r="C42" s="123" t="s">
        <v>135</v>
      </c>
      <c r="D42" s="113" t="s">
        <v>136</v>
      </c>
      <c r="E42" s="114" t="s">
        <v>37</v>
      </c>
      <c r="F42" s="152" t="s">
        <v>137</v>
      </c>
      <c r="G42" s="161">
        <v>3</v>
      </c>
      <c r="H42" s="116">
        <v>1</v>
      </c>
      <c r="I42" s="68">
        <v>0</v>
      </c>
      <c r="J42" s="117">
        <v>1</v>
      </c>
      <c r="K42" s="118">
        <v>1</v>
      </c>
      <c r="L42" s="116">
        <v>0</v>
      </c>
      <c r="M42" s="68">
        <v>0</v>
      </c>
      <c r="N42" s="117">
        <v>1</v>
      </c>
      <c r="O42" s="119">
        <v>0</v>
      </c>
      <c r="P42" s="107">
        <f t="shared" ref="P42" si="19">IFERROR((L42/H42),"100%")</f>
        <v>0</v>
      </c>
      <c r="Q42" s="107" t="str">
        <f t="shared" si="3"/>
        <v>100%</v>
      </c>
      <c r="R42" s="107">
        <f t="shared" si="4"/>
        <v>1</v>
      </c>
      <c r="S42" s="107">
        <f t="shared" si="4"/>
        <v>0</v>
      </c>
      <c r="T42" s="108">
        <f t="shared" si="5"/>
        <v>-1</v>
      </c>
      <c r="U42" s="108">
        <f t="shared" si="6"/>
        <v>0</v>
      </c>
      <c r="V42" s="190">
        <f t="shared" si="7"/>
        <v>0.33333333333333331</v>
      </c>
      <c r="W42" s="46" t="s">
        <v>138</v>
      </c>
    </row>
    <row r="43" spans="2:23" ht="88.5" customHeight="1">
      <c r="B43" s="121" t="s">
        <v>40</v>
      </c>
      <c r="C43" s="123" t="s">
        <v>139</v>
      </c>
      <c r="D43" s="113" t="s">
        <v>140</v>
      </c>
      <c r="E43" s="114" t="s">
        <v>37</v>
      </c>
      <c r="F43" s="152" t="s">
        <v>141</v>
      </c>
      <c r="G43" s="161">
        <v>24</v>
      </c>
      <c r="H43" s="116">
        <v>6</v>
      </c>
      <c r="I43" s="68">
        <v>6</v>
      </c>
      <c r="J43" s="117">
        <v>6</v>
      </c>
      <c r="K43" s="118">
        <v>6</v>
      </c>
      <c r="L43" s="116">
        <v>7</v>
      </c>
      <c r="M43" s="68">
        <v>6</v>
      </c>
      <c r="N43" s="117">
        <v>6</v>
      </c>
      <c r="O43" s="119">
        <v>6</v>
      </c>
      <c r="P43" s="107">
        <f t="shared" ref="P43" si="20">IFERROR((L43/H43),"100%")</f>
        <v>1.1666666666666667</v>
      </c>
      <c r="Q43" s="107">
        <f t="shared" si="3"/>
        <v>1</v>
      </c>
      <c r="R43" s="107">
        <f t="shared" si="4"/>
        <v>1</v>
      </c>
      <c r="S43" s="107">
        <f t="shared" si="4"/>
        <v>1</v>
      </c>
      <c r="T43" s="108">
        <f t="shared" si="5"/>
        <v>8.3333333333333329E-2</v>
      </c>
      <c r="U43" s="108">
        <f t="shared" si="6"/>
        <v>0</v>
      </c>
      <c r="V43" s="190">
        <f t="shared" si="7"/>
        <v>1.0416666666666667</v>
      </c>
      <c r="W43" s="46" t="s">
        <v>142</v>
      </c>
    </row>
    <row r="44" spans="2:23" ht="88.5" customHeight="1">
      <c r="B44" s="20" t="s">
        <v>143</v>
      </c>
      <c r="C44" s="12" t="s">
        <v>144</v>
      </c>
      <c r="D44" s="12" t="s">
        <v>145</v>
      </c>
      <c r="E44" s="13" t="s">
        <v>37</v>
      </c>
      <c r="F44" s="14" t="s">
        <v>146</v>
      </c>
      <c r="G44" s="159">
        <v>430</v>
      </c>
      <c r="H44" s="116">
        <v>153</v>
      </c>
      <c r="I44" s="68">
        <v>145</v>
      </c>
      <c r="J44" s="117">
        <v>45</v>
      </c>
      <c r="K44" s="118">
        <v>87</v>
      </c>
      <c r="L44" s="116">
        <v>152</v>
      </c>
      <c r="M44" s="68">
        <v>136</v>
      </c>
      <c r="N44" s="117">
        <v>43</v>
      </c>
      <c r="O44" s="119">
        <v>29</v>
      </c>
      <c r="P44" s="107">
        <f t="shared" ref="P44" si="21">IFERROR((L44/H44),"100%")</f>
        <v>0.99346405228758172</v>
      </c>
      <c r="Q44" s="107">
        <f t="shared" si="3"/>
        <v>0.93793103448275861</v>
      </c>
      <c r="R44" s="107">
        <f t="shared" si="4"/>
        <v>0.9555555555555556</v>
      </c>
      <c r="S44" s="107">
        <f t="shared" si="4"/>
        <v>0.33333333333333331</v>
      </c>
      <c r="T44" s="108">
        <f t="shared" si="5"/>
        <v>-3.3557046979865772E-2</v>
      </c>
      <c r="U44" s="108">
        <f t="shared" si="6"/>
        <v>-5.7894736842105263E-2</v>
      </c>
      <c r="V44" s="190">
        <f t="shared" si="7"/>
        <v>0.83720930232558144</v>
      </c>
      <c r="W44" s="46" t="s">
        <v>147</v>
      </c>
    </row>
    <row r="45" spans="2:23" ht="88.5" customHeight="1">
      <c r="B45" s="121" t="s">
        <v>40</v>
      </c>
      <c r="C45" s="123" t="s">
        <v>148</v>
      </c>
      <c r="D45" s="113" t="s">
        <v>149</v>
      </c>
      <c r="E45" s="114" t="s">
        <v>37</v>
      </c>
      <c r="F45" s="115" t="s">
        <v>150</v>
      </c>
      <c r="G45" s="160">
        <v>5</v>
      </c>
      <c r="H45" s="116">
        <v>2</v>
      </c>
      <c r="I45" s="68">
        <v>2</v>
      </c>
      <c r="J45" s="117">
        <v>1</v>
      </c>
      <c r="K45" s="118">
        <v>1</v>
      </c>
      <c r="L45" s="116">
        <v>1</v>
      </c>
      <c r="M45" s="68">
        <v>1</v>
      </c>
      <c r="N45" s="117">
        <v>0</v>
      </c>
      <c r="O45" s="119">
        <v>0</v>
      </c>
      <c r="P45" s="107">
        <f t="shared" ref="P45" si="22">IFERROR((L45/H45),"100%")</f>
        <v>0.5</v>
      </c>
      <c r="Q45" s="107">
        <f t="shared" si="3"/>
        <v>0.5</v>
      </c>
      <c r="R45" s="107">
        <f t="shared" si="4"/>
        <v>0</v>
      </c>
      <c r="S45" s="107">
        <f t="shared" si="4"/>
        <v>0</v>
      </c>
      <c r="T45" s="108">
        <f t="shared" si="5"/>
        <v>-0.5</v>
      </c>
      <c r="U45" s="108">
        <f t="shared" si="6"/>
        <v>-0.66666666666666663</v>
      </c>
      <c r="V45" s="190">
        <f t="shared" si="7"/>
        <v>0.33333333333333331</v>
      </c>
      <c r="W45" s="46" t="s">
        <v>151</v>
      </c>
    </row>
    <row r="46" spans="2:23" ht="88.5" customHeight="1">
      <c r="B46" s="121" t="s">
        <v>40</v>
      </c>
      <c r="C46" s="123" t="s">
        <v>152</v>
      </c>
      <c r="D46" s="113" t="s">
        <v>153</v>
      </c>
      <c r="E46" s="114" t="s">
        <v>37</v>
      </c>
      <c r="F46" s="152" t="s">
        <v>154</v>
      </c>
      <c r="G46" s="161">
        <v>36</v>
      </c>
      <c r="H46" s="116">
        <v>5</v>
      </c>
      <c r="I46" s="68">
        <v>15</v>
      </c>
      <c r="J46" s="117">
        <v>8</v>
      </c>
      <c r="K46" s="118">
        <v>8</v>
      </c>
      <c r="L46" s="116">
        <v>8</v>
      </c>
      <c r="M46" s="68">
        <v>8</v>
      </c>
      <c r="N46" s="117">
        <v>8</v>
      </c>
      <c r="O46" s="119">
        <v>5</v>
      </c>
      <c r="P46" s="107">
        <f t="shared" ref="P46" si="23">IFERROR((L46/H46),"100%")</f>
        <v>1.6</v>
      </c>
      <c r="Q46" s="107">
        <f t="shared" si="3"/>
        <v>0.53333333333333333</v>
      </c>
      <c r="R46" s="107">
        <f t="shared" si="4"/>
        <v>1</v>
      </c>
      <c r="S46" s="107">
        <f t="shared" si="4"/>
        <v>0.625</v>
      </c>
      <c r="T46" s="108">
        <f t="shared" si="5"/>
        <v>-0.2</v>
      </c>
      <c r="U46" s="108">
        <f t="shared" si="6"/>
        <v>-0.30434782608695654</v>
      </c>
      <c r="V46" s="190">
        <f t="shared" si="7"/>
        <v>0.80555555555555558</v>
      </c>
      <c r="W46" s="46" t="s">
        <v>155</v>
      </c>
    </row>
    <row r="47" spans="2:23" ht="88.5" customHeight="1">
      <c r="B47" s="121" t="s">
        <v>40</v>
      </c>
      <c r="C47" s="123" t="s">
        <v>156</v>
      </c>
      <c r="D47" s="113" t="s">
        <v>157</v>
      </c>
      <c r="E47" s="114" t="s">
        <v>37</v>
      </c>
      <c r="F47" s="152" t="s">
        <v>158</v>
      </c>
      <c r="G47" s="161">
        <v>16</v>
      </c>
      <c r="H47" s="116">
        <v>4</v>
      </c>
      <c r="I47" s="68">
        <v>6</v>
      </c>
      <c r="J47" s="117">
        <v>3</v>
      </c>
      <c r="K47" s="118">
        <v>3</v>
      </c>
      <c r="L47" s="116">
        <v>2</v>
      </c>
      <c r="M47" s="68">
        <v>9</v>
      </c>
      <c r="N47" s="117">
        <v>2</v>
      </c>
      <c r="O47" s="119">
        <v>6</v>
      </c>
      <c r="P47" s="107">
        <f t="shared" ref="P47" si="24">IFERROR((L47/H47),"100%")</f>
        <v>0.5</v>
      </c>
      <c r="Q47" s="107">
        <f t="shared" si="3"/>
        <v>1.5</v>
      </c>
      <c r="R47" s="107">
        <f t="shared" si="4"/>
        <v>0.66666666666666663</v>
      </c>
      <c r="S47" s="107">
        <f t="shared" si="4"/>
        <v>2</v>
      </c>
      <c r="T47" s="108">
        <f t="shared" si="5"/>
        <v>0.1</v>
      </c>
      <c r="U47" s="108">
        <f t="shared" si="6"/>
        <v>0.22222222222222221</v>
      </c>
      <c r="V47" s="190">
        <f t="shared" si="7"/>
        <v>1.1875</v>
      </c>
      <c r="W47" s="46" t="s">
        <v>159</v>
      </c>
    </row>
    <row r="48" spans="2:23" ht="88.5" customHeight="1">
      <c r="B48" s="121" t="s">
        <v>40</v>
      </c>
      <c r="C48" s="123" t="s">
        <v>160</v>
      </c>
      <c r="D48" s="113" t="s">
        <v>161</v>
      </c>
      <c r="E48" s="114" t="s">
        <v>37</v>
      </c>
      <c r="F48" s="152" t="s">
        <v>162</v>
      </c>
      <c r="G48" s="161">
        <v>19</v>
      </c>
      <c r="H48" s="116">
        <v>2</v>
      </c>
      <c r="I48" s="68">
        <v>2</v>
      </c>
      <c r="J48" s="117">
        <v>10</v>
      </c>
      <c r="K48" s="118">
        <v>5</v>
      </c>
      <c r="L48" s="116">
        <v>2</v>
      </c>
      <c r="M48" s="68">
        <v>5</v>
      </c>
      <c r="N48" s="117">
        <v>10</v>
      </c>
      <c r="O48" s="119">
        <v>0</v>
      </c>
      <c r="P48" s="107">
        <f t="shared" ref="P48" si="25">IFERROR((L48/H48),"100%")</f>
        <v>1</v>
      </c>
      <c r="Q48" s="107">
        <f t="shared" si="3"/>
        <v>2.5</v>
      </c>
      <c r="R48" s="107">
        <f t="shared" si="4"/>
        <v>1</v>
      </c>
      <c r="S48" s="107">
        <f t="shared" si="4"/>
        <v>0</v>
      </c>
      <c r="T48" s="108">
        <f t="shared" si="5"/>
        <v>0.75</v>
      </c>
      <c r="U48" s="108">
        <f t="shared" si="6"/>
        <v>0.25</v>
      </c>
      <c r="V48" s="190">
        <f t="shared" si="7"/>
        <v>0.89473684210526316</v>
      </c>
      <c r="W48" s="46" t="s">
        <v>163</v>
      </c>
    </row>
    <row r="49" spans="1:23" ht="88.5" customHeight="1">
      <c r="B49" s="121" t="s">
        <v>40</v>
      </c>
      <c r="C49" s="123" t="s">
        <v>164</v>
      </c>
      <c r="D49" s="113" t="s">
        <v>165</v>
      </c>
      <c r="E49" s="114" t="s">
        <v>37</v>
      </c>
      <c r="F49" s="152" t="s">
        <v>166</v>
      </c>
      <c r="G49" s="161">
        <v>161</v>
      </c>
      <c r="H49" s="116">
        <v>60</v>
      </c>
      <c r="I49" s="68">
        <v>50</v>
      </c>
      <c r="J49" s="117">
        <v>11</v>
      </c>
      <c r="K49" s="118">
        <v>40</v>
      </c>
      <c r="L49" s="116">
        <v>58</v>
      </c>
      <c r="M49" s="68">
        <v>47</v>
      </c>
      <c r="N49" s="117">
        <v>11</v>
      </c>
      <c r="O49" s="119">
        <v>2</v>
      </c>
      <c r="P49" s="107">
        <f t="shared" ref="P49" si="26">IFERROR((L49/H49),"100%")</f>
        <v>0.96666666666666667</v>
      </c>
      <c r="Q49" s="107">
        <f t="shared" si="3"/>
        <v>0.94</v>
      </c>
      <c r="R49" s="107">
        <f t="shared" si="4"/>
        <v>1</v>
      </c>
      <c r="S49" s="107">
        <f t="shared" si="4"/>
        <v>0.05</v>
      </c>
      <c r="T49" s="108">
        <f t="shared" si="5"/>
        <v>-4.5454545454545456E-2</v>
      </c>
      <c r="U49" s="108">
        <f t="shared" si="6"/>
        <v>-4.9180327868852458E-2</v>
      </c>
      <c r="V49" s="190">
        <f t="shared" si="7"/>
        <v>0.73291925465838514</v>
      </c>
      <c r="W49" s="46" t="s">
        <v>167</v>
      </c>
    </row>
    <row r="50" spans="1:23" ht="88.5" customHeight="1">
      <c r="B50" s="121" t="s">
        <v>40</v>
      </c>
      <c r="C50" s="123" t="s">
        <v>168</v>
      </c>
      <c r="D50" s="113" t="s">
        <v>169</v>
      </c>
      <c r="E50" s="114" t="s">
        <v>37</v>
      </c>
      <c r="F50" s="115" t="s">
        <v>170</v>
      </c>
      <c r="G50" s="160">
        <v>192</v>
      </c>
      <c r="H50" s="116">
        <v>80</v>
      </c>
      <c r="I50" s="68">
        <v>70</v>
      </c>
      <c r="J50" s="117">
        <v>12</v>
      </c>
      <c r="K50" s="118">
        <v>30</v>
      </c>
      <c r="L50" s="116">
        <v>81</v>
      </c>
      <c r="M50" s="68">
        <v>66</v>
      </c>
      <c r="N50" s="117">
        <v>12</v>
      </c>
      <c r="O50" s="119">
        <v>16</v>
      </c>
      <c r="P50" s="107">
        <f t="shared" ref="P50" si="27">IFERROR((L50/H50),"100%")</f>
        <v>1.0125</v>
      </c>
      <c r="Q50" s="107">
        <f t="shared" si="3"/>
        <v>0.94285714285714284</v>
      </c>
      <c r="R50" s="107">
        <f t="shared" si="4"/>
        <v>1</v>
      </c>
      <c r="S50" s="107">
        <f t="shared" si="4"/>
        <v>0.53333333333333333</v>
      </c>
      <c r="T50" s="108">
        <f t="shared" si="5"/>
        <v>-0.02</v>
      </c>
      <c r="U50" s="108">
        <f t="shared" si="6"/>
        <v>-4.878048780487805E-2</v>
      </c>
      <c r="V50" s="190">
        <f t="shared" si="7"/>
        <v>0.91145833333333337</v>
      </c>
      <c r="W50" s="46" t="s">
        <v>171</v>
      </c>
    </row>
    <row r="51" spans="1:23" ht="88.5" customHeight="1">
      <c r="B51" s="20" t="s">
        <v>172</v>
      </c>
      <c r="C51" s="12" t="s">
        <v>173</v>
      </c>
      <c r="D51" s="12" t="s">
        <v>174</v>
      </c>
      <c r="E51" s="13" t="s">
        <v>37</v>
      </c>
      <c r="F51" s="14" t="s">
        <v>146</v>
      </c>
      <c r="G51" s="163">
        <v>15761</v>
      </c>
      <c r="H51" s="116">
        <v>4638</v>
      </c>
      <c r="I51" s="68">
        <v>4553</v>
      </c>
      <c r="J51" s="117">
        <v>3560</v>
      </c>
      <c r="K51" s="118">
        <v>3010</v>
      </c>
      <c r="L51" s="116">
        <v>2305</v>
      </c>
      <c r="M51" s="68">
        <v>4625</v>
      </c>
      <c r="N51" s="117">
        <v>3555</v>
      </c>
      <c r="O51" s="119">
        <v>2191</v>
      </c>
      <c r="P51" s="107">
        <f t="shared" ref="P51" si="28">IFERROR((L51/H51),"100%")</f>
        <v>0.49698145752479517</v>
      </c>
      <c r="Q51" s="107">
        <f t="shared" si="3"/>
        <v>1.0158137491763672</v>
      </c>
      <c r="R51" s="107">
        <f t="shared" si="4"/>
        <v>0.9985955056179775</v>
      </c>
      <c r="S51" s="107">
        <f t="shared" si="4"/>
        <v>0.72790697674418603</v>
      </c>
      <c r="T51" s="108">
        <f t="shared" si="5"/>
        <v>-0.24600152322924601</v>
      </c>
      <c r="U51" s="108">
        <f t="shared" si="6"/>
        <v>8.2583507950203371E-3</v>
      </c>
      <c r="V51" s="190">
        <f t="shared" si="7"/>
        <v>0.80426368885223021</v>
      </c>
      <c r="W51" s="46" t="s">
        <v>175</v>
      </c>
    </row>
    <row r="52" spans="1:23" ht="88.5" customHeight="1">
      <c r="B52" s="121" t="s">
        <v>40</v>
      </c>
      <c r="C52" s="123" t="s">
        <v>176</v>
      </c>
      <c r="D52" s="113" t="s">
        <v>177</v>
      </c>
      <c r="E52" s="114" t="s">
        <v>37</v>
      </c>
      <c r="F52" s="115" t="s">
        <v>178</v>
      </c>
      <c r="G52" s="160">
        <v>218</v>
      </c>
      <c r="H52" s="116">
        <v>56</v>
      </c>
      <c r="I52" s="68">
        <v>52</v>
      </c>
      <c r="J52" s="117">
        <v>50</v>
      </c>
      <c r="K52" s="118">
        <v>60</v>
      </c>
      <c r="L52" s="116">
        <v>67</v>
      </c>
      <c r="M52" s="68">
        <v>58</v>
      </c>
      <c r="N52" s="117">
        <v>50</v>
      </c>
      <c r="O52" s="119">
        <v>63</v>
      </c>
      <c r="P52" s="107">
        <f t="shared" ref="P52" si="29">IFERROR((L52/H52),"100%")</f>
        <v>1.1964285714285714</v>
      </c>
      <c r="Q52" s="107">
        <f t="shared" si="3"/>
        <v>1.1153846153846154</v>
      </c>
      <c r="R52" s="107">
        <f t="shared" si="4"/>
        <v>1</v>
      </c>
      <c r="S52" s="107">
        <f t="shared" si="4"/>
        <v>1.05</v>
      </c>
      <c r="T52" s="108">
        <f t="shared" si="5"/>
        <v>0.15740740740740741</v>
      </c>
      <c r="U52" s="108">
        <f t="shared" si="6"/>
        <v>5.8823529411764705E-2</v>
      </c>
      <c r="V52" s="190">
        <f t="shared" si="7"/>
        <v>1.0917431192660549</v>
      </c>
      <c r="W52" s="46" t="s">
        <v>179</v>
      </c>
    </row>
    <row r="53" spans="1:23" ht="88.5" customHeight="1">
      <c r="B53" s="121" t="s">
        <v>40</v>
      </c>
      <c r="C53" s="123" t="s">
        <v>180</v>
      </c>
      <c r="D53" s="113" t="s">
        <v>181</v>
      </c>
      <c r="E53" s="114" t="s">
        <v>37</v>
      </c>
      <c r="F53" s="115" t="s">
        <v>182</v>
      </c>
      <c r="G53" s="164">
        <v>1980</v>
      </c>
      <c r="H53" s="116">
        <v>571</v>
      </c>
      <c r="I53" s="68">
        <v>469</v>
      </c>
      <c r="J53" s="117">
        <v>490</v>
      </c>
      <c r="K53" s="118">
        <v>450</v>
      </c>
      <c r="L53" s="116">
        <v>273</v>
      </c>
      <c r="M53" s="68">
        <v>482</v>
      </c>
      <c r="N53" s="117">
        <v>488</v>
      </c>
      <c r="O53" s="119">
        <v>363</v>
      </c>
      <c r="P53" s="107">
        <f t="shared" ref="P53" si="30">IFERROR((L53/H53),"100%")</f>
        <v>0.47810858143607704</v>
      </c>
      <c r="Q53" s="107">
        <f t="shared" si="3"/>
        <v>1.0277185501066097</v>
      </c>
      <c r="R53" s="107">
        <f t="shared" si="4"/>
        <v>0.99591836734693873</v>
      </c>
      <c r="S53" s="107">
        <f t="shared" si="4"/>
        <v>0.80666666666666664</v>
      </c>
      <c r="T53" s="108">
        <f t="shared" si="5"/>
        <v>-0.27403846153846156</v>
      </c>
      <c r="U53" s="108">
        <f t="shared" si="6"/>
        <v>1.1470281543274244E-2</v>
      </c>
      <c r="V53" s="190">
        <f t="shared" si="7"/>
        <v>0.81111111111111112</v>
      </c>
      <c r="W53" s="46" t="s">
        <v>183</v>
      </c>
    </row>
    <row r="54" spans="1:23" ht="104.45" customHeight="1">
      <c r="B54" s="121" t="s">
        <v>40</v>
      </c>
      <c r="C54" s="123" t="s">
        <v>184</v>
      </c>
      <c r="D54" s="113" t="s">
        <v>185</v>
      </c>
      <c r="E54" s="114" t="s">
        <v>37</v>
      </c>
      <c r="F54" s="115" t="s">
        <v>186</v>
      </c>
      <c r="G54" s="164">
        <v>13543</v>
      </c>
      <c r="H54" s="116">
        <v>4011</v>
      </c>
      <c r="I54" s="68">
        <v>4012</v>
      </c>
      <c r="J54" s="117">
        <v>3020</v>
      </c>
      <c r="K54" s="118">
        <v>2500</v>
      </c>
      <c r="L54" s="116">
        <v>1965</v>
      </c>
      <c r="M54" s="68">
        <v>4085</v>
      </c>
      <c r="N54" s="117">
        <v>3017</v>
      </c>
      <c r="O54" s="119">
        <v>1765</v>
      </c>
      <c r="P54" s="107">
        <f t="shared" ref="P54" si="31">IFERROR((L54/H54),"100%")</f>
        <v>0.48990276738967836</v>
      </c>
      <c r="Q54" s="107">
        <f t="shared" si="3"/>
        <v>1.0181954137587239</v>
      </c>
      <c r="R54" s="107">
        <f t="shared" si="4"/>
        <v>0.99900662251655625</v>
      </c>
      <c r="S54" s="107">
        <f t="shared" si="4"/>
        <v>0.70599999999999996</v>
      </c>
      <c r="T54" s="108">
        <f t="shared" si="5"/>
        <v>-0.24591798579085131</v>
      </c>
      <c r="U54" s="108">
        <f t="shared" si="6"/>
        <v>9.9544937428896474E-3</v>
      </c>
      <c r="V54" s="190">
        <f t="shared" si="7"/>
        <v>0.79982278667946538</v>
      </c>
      <c r="W54" s="46" t="s">
        <v>187</v>
      </c>
    </row>
    <row r="55" spans="1:23" ht="103.5" customHeight="1">
      <c r="A55" s="175"/>
      <c r="B55" s="20" t="s">
        <v>188</v>
      </c>
      <c r="C55" s="138" t="s">
        <v>189</v>
      </c>
      <c r="D55" s="12" t="s">
        <v>190</v>
      </c>
      <c r="E55" s="13" t="s">
        <v>37</v>
      </c>
      <c r="F55" s="14" t="s">
        <v>191</v>
      </c>
      <c r="G55" s="159">
        <v>700</v>
      </c>
      <c r="H55" s="116">
        <v>180</v>
      </c>
      <c r="I55" s="117">
        <v>173</v>
      </c>
      <c r="J55" s="117">
        <v>174</v>
      </c>
      <c r="K55" s="118">
        <v>173</v>
      </c>
      <c r="L55" s="116">
        <v>180</v>
      </c>
      <c r="M55" s="117">
        <v>200</v>
      </c>
      <c r="N55" s="117">
        <v>175</v>
      </c>
      <c r="O55" s="119">
        <v>174</v>
      </c>
      <c r="P55" s="107">
        <f t="shared" ref="P55:S66" si="32">IFERROR((L55/H55),"100%")</f>
        <v>1</v>
      </c>
      <c r="Q55" s="107">
        <f>IFERROR((M55/I55),"100%")</f>
        <v>1.1560693641618498</v>
      </c>
      <c r="R55" s="107">
        <f t="shared" si="32"/>
        <v>1.0057471264367817</v>
      </c>
      <c r="S55" s="107">
        <f t="shared" si="32"/>
        <v>1.0057803468208093</v>
      </c>
      <c r="T55" s="108">
        <f t="shared" si="5"/>
        <v>7.6487252124645896E-2</v>
      </c>
      <c r="U55" s="108">
        <f t="shared" si="6"/>
        <v>8.069164265129683E-2</v>
      </c>
      <c r="V55" s="190">
        <f t="shared" si="7"/>
        <v>1.0414285714285714</v>
      </c>
      <c r="W55" s="46" t="s">
        <v>192</v>
      </c>
    </row>
    <row r="56" spans="1:23" ht="88.5" customHeight="1">
      <c r="B56" s="121" t="s">
        <v>40</v>
      </c>
      <c r="C56" s="123" t="s">
        <v>193</v>
      </c>
      <c r="D56" s="174" t="s">
        <v>194</v>
      </c>
      <c r="E56" s="114" t="s">
        <v>37</v>
      </c>
      <c r="F56" s="115" t="s">
        <v>195</v>
      </c>
      <c r="G56" s="164">
        <v>25400</v>
      </c>
      <c r="H56" s="116">
        <v>6350</v>
      </c>
      <c r="I56" s="117">
        <v>6350</v>
      </c>
      <c r="J56" s="117">
        <v>6350</v>
      </c>
      <c r="K56" s="118">
        <v>6350</v>
      </c>
      <c r="L56" s="116">
        <v>7591</v>
      </c>
      <c r="M56" s="117">
        <v>6647</v>
      </c>
      <c r="N56" s="117">
        <v>5020</v>
      </c>
      <c r="O56" s="119">
        <v>5120</v>
      </c>
      <c r="P56" s="107">
        <f t="shared" si="32"/>
        <v>1.1954330708661418</v>
      </c>
      <c r="Q56" s="107">
        <f t="shared" si="32"/>
        <v>1.0467716535433071</v>
      </c>
      <c r="R56" s="107">
        <f t="shared" si="32"/>
        <v>0.79055118110236222</v>
      </c>
      <c r="S56" s="107">
        <f t="shared" si="32"/>
        <v>0.80629921259842519</v>
      </c>
      <c r="T56" s="108">
        <f t="shared" si="5"/>
        <v>0.12110236220472441</v>
      </c>
      <c r="U56" s="108">
        <f t="shared" si="6"/>
        <v>-8.1338582677165358E-2</v>
      </c>
      <c r="V56" s="190">
        <f t="shared" si="7"/>
        <v>0.95976377952755909</v>
      </c>
      <c r="W56" s="46" t="s">
        <v>196</v>
      </c>
    </row>
    <row r="57" spans="1:23" ht="107.1" customHeight="1">
      <c r="B57" s="20" t="s">
        <v>197</v>
      </c>
      <c r="C57" s="12" t="s">
        <v>198</v>
      </c>
      <c r="D57" s="12" t="s">
        <v>199</v>
      </c>
      <c r="E57" s="13" t="s">
        <v>37</v>
      </c>
      <c r="F57" s="14" t="s">
        <v>200</v>
      </c>
      <c r="G57" s="163">
        <v>12100</v>
      </c>
      <c r="H57" s="116">
        <v>5500</v>
      </c>
      <c r="I57" s="117">
        <v>5500</v>
      </c>
      <c r="J57" s="117">
        <v>550</v>
      </c>
      <c r="K57" s="118">
        <v>550</v>
      </c>
      <c r="L57" s="116">
        <v>6247</v>
      </c>
      <c r="M57" s="117">
        <v>866</v>
      </c>
      <c r="N57" s="117">
        <v>600</v>
      </c>
      <c r="O57" s="119">
        <v>529</v>
      </c>
      <c r="P57" s="107">
        <f t="shared" si="32"/>
        <v>1.1358181818181818</v>
      </c>
      <c r="Q57" s="107">
        <f t="shared" si="32"/>
        <v>0.15745454545454546</v>
      </c>
      <c r="R57" s="107">
        <f t="shared" si="32"/>
        <v>1.0909090909090908</v>
      </c>
      <c r="S57" s="107">
        <f t="shared" si="32"/>
        <v>0.96181818181818179</v>
      </c>
      <c r="T57" s="108">
        <f t="shared" si="5"/>
        <v>-0.35336363636363638</v>
      </c>
      <c r="U57" s="108">
        <f t="shared" si="6"/>
        <v>-0.75768595041322317</v>
      </c>
      <c r="V57" s="190">
        <f t="shared" si="7"/>
        <v>0.68115702479338847</v>
      </c>
      <c r="W57" s="46" t="s">
        <v>201</v>
      </c>
    </row>
    <row r="58" spans="1:23" ht="101.1" customHeight="1">
      <c r="B58" s="121" t="s">
        <v>40</v>
      </c>
      <c r="C58" s="123" t="s">
        <v>202</v>
      </c>
      <c r="D58" s="113" t="s">
        <v>203</v>
      </c>
      <c r="E58" s="114" t="s">
        <v>37</v>
      </c>
      <c r="F58" s="115" t="s">
        <v>204</v>
      </c>
      <c r="G58" s="164">
        <v>21170</v>
      </c>
      <c r="H58" s="116">
        <v>12000</v>
      </c>
      <c r="I58" s="117">
        <v>8000</v>
      </c>
      <c r="J58" s="117">
        <v>590</v>
      </c>
      <c r="K58" s="118">
        <v>580</v>
      </c>
      <c r="L58" s="116">
        <v>14472</v>
      </c>
      <c r="M58" s="117">
        <v>2313</v>
      </c>
      <c r="N58" s="117">
        <v>600</v>
      </c>
      <c r="O58" s="119">
        <v>635</v>
      </c>
      <c r="P58" s="107">
        <f t="shared" si="32"/>
        <v>1.206</v>
      </c>
      <c r="Q58" s="107">
        <f t="shared" si="32"/>
        <v>0.28912500000000002</v>
      </c>
      <c r="R58" s="107">
        <f t="shared" si="32"/>
        <v>1.0169491525423728</v>
      </c>
      <c r="S58" s="107">
        <f t="shared" si="32"/>
        <v>1.0948275862068966</v>
      </c>
      <c r="T58" s="108">
        <f t="shared" si="5"/>
        <v>-0.16075</v>
      </c>
      <c r="U58" s="108">
        <f t="shared" si="6"/>
        <v>-0.66088474970896394</v>
      </c>
      <c r="V58" s="190">
        <f t="shared" si="7"/>
        <v>0.85120453471894186</v>
      </c>
      <c r="W58" s="46" t="s">
        <v>205</v>
      </c>
    </row>
    <row r="59" spans="1:23" ht="105.95" customHeight="1">
      <c r="B59" s="121" t="s">
        <v>40</v>
      </c>
      <c r="C59" s="123" t="s">
        <v>206</v>
      </c>
      <c r="D59" s="113" t="s">
        <v>207</v>
      </c>
      <c r="E59" s="114" t="s">
        <v>37</v>
      </c>
      <c r="F59" s="115" t="s">
        <v>208</v>
      </c>
      <c r="G59" s="164">
        <v>4500</v>
      </c>
      <c r="H59" s="116">
        <v>1125</v>
      </c>
      <c r="I59" s="117">
        <v>1125</v>
      </c>
      <c r="J59" s="117">
        <v>1125</v>
      </c>
      <c r="K59" s="118">
        <v>1125</v>
      </c>
      <c r="L59" s="116">
        <v>1310</v>
      </c>
      <c r="M59" s="117">
        <v>1098</v>
      </c>
      <c r="N59" s="117">
        <v>1200</v>
      </c>
      <c r="O59" s="119">
        <v>1081</v>
      </c>
      <c r="P59" s="107">
        <f t="shared" si="32"/>
        <v>1.1644444444444444</v>
      </c>
      <c r="Q59" s="107">
        <f t="shared" si="32"/>
        <v>0.97599999999999998</v>
      </c>
      <c r="R59" s="107">
        <f t="shared" si="32"/>
        <v>1.0666666666666667</v>
      </c>
      <c r="S59" s="107">
        <f t="shared" si="32"/>
        <v>0.9608888888888889</v>
      </c>
      <c r="T59" s="108">
        <f t="shared" si="5"/>
        <v>7.0222222222222228E-2</v>
      </c>
      <c r="U59" s="108">
        <f t="shared" si="6"/>
        <v>2.1333333333333333E-2</v>
      </c>
      <c r="V59" s="190">
        <f t="shared" si="7"/>
        <v>1.042</v>
      </c>
      <c r="W59" s="46" t="s">
        <v>209</v>
      </c>
    </row>
    <row r="60" spans="1:23" ht="88.5" customHeight="1">
      <c r="B60" s="20" t="s">
        <v>210</v>
      </c>
      <c r="C60" s="12" t="s">
        <v>211</v>
      </c>
      <c r="D60" s="12" t="s">
        <v>212</v>
      </c>
      <c r="E60" s="13" t="s">
        <v>37</v>
      </c>
      <c r="F60" s="14" t="s">
        <v>213</v>
      </c>
      <c r="G60" s="163">
        <v>1200</v>
      </c>
      <c r="H60" s="116">
        <v>300</v>
      </c>
      <c r="I60" s="117">
        <v>300</v>
      </c>
      <c r="J60" s="117">
        <v>310</v>
      </c>
      <c r="K60" s="118">
        <v>290</v>
      </c>
      <c r="L60" s="116">
        <v>321</v>
      </c>
      <c r="M60" s="117">
        <v>444</v>
      </c>
      <c r="N60" s="117">
        <v>400</v>
      </c>
      <c r="O60" s="119">
        <v>461</v>
      </c>
      <c r="P60" s="107">
        <f t="shared" si="32"/>
        <v>1.07</v>
      </c>
      <c r="Q60" s="107">
        <f t="shared" si="32"/>
        <v>1.48</v>
      </c>
      <c r="R60" s="107">
        <f t="shared" si="32"/>
        <v>1.2903225806451613</v>
      </c>
      <c r="S60" s="107">
        <f t="shared" si="32"/>
        <v>1.5896551724137931</v>
      </c>
      <c r="T60" s="108">
        <f t="shared" si="5"/>
        <v>0.27500000000000002</v>
      </c>
      <c r="U60" s="108">
        <f t="shared" si="6"/>
        <v>0.38360655737704918</v>
      </c>
      <c r="V60" s="190">
        <f t="shared" si="7"/>
        <v>1.355</v>
      </c>
      <c r="W60" s="46" t="s">
        <v>214</v>
      </c>
    </row>
    <row r="61" spans="1:23" ht="101.1" customHeight="1">
      <c r="B61" s="121" t="s">
        <v>40</v>
      </c>
      <c r="C61" s="123" t="s">
        <v>215</v>
      </c>
      <c r="D61" s="113" t="s">
        <v>216</v>
      </c>
      <c r="E61" s="114" t="s">
        <v>37</v>
      </c>
      <c r="F61" s="115" t="s">
        <v>204</v>
      </c>
      <c r="G61" s="169">
        <v>1400</v>
      </c>
      <c r="H61" s="167">
        <v>70</v>
      </c>
      <c r="I61" s="168">
        <v>443</v>
      </c>
      <c r="J61" s="168">
        <v>443</v>
      </c>
      <c r="K61" s="166">
        <v>444</v>
      </c>
      <c r="L61" s="116">
        <v>66</v>
      </c>
      <c r="M61" s="117">
        <v>728</v>
      </c>
      <c r="N61" s="117">
        <v>400</v>
      </c>
      <c r="O61" s="119">
        <v>784</v>
      </c>
      <c r="P61" s="107">
        <f t="shared" si="32"/>
        <v>0.94285714285714284</v>
      </c>
      <c r="Q61" s="107">
        <f t="shared" si="32"/>
        <v>1.6433408577878104</v>
      </c>
      <c r="R61" s="107">
        <f t="shared" si="32"/>
        <v>0.90293453724604966</v>
      </c>
      <c r="S61" s="107">
        <f t="shared" si="32"/>
        <v>1.7657657657657657</v>
      </c>
      <c r="T61" s="108">
        <f t="shared" si="5"/>
        <v>0.54775828460038989</v>
      </c>
      <c r="U61" s="108">
        <f t="shared" si="6"/>
        <v>0.27313769751693001</v>
      </c>
      <c r="V61" s="190">
        <f t="shared" si="7"/>
        <v>1.4128571428571428</v>
      </c>
      <c r="W61" s="46" t="s">
        <v>217</v>
      </c>
    </row>
    <row r="62" spans="1:23" ht="88.5" customHeight="1">
      <c r="B62" s="20" t="s">
        <v>218</v>
      </c>
      <c r="C62" s="12" t="s">
        <v>219</v>
      </c>
      <c r="D62" s="12" t="s">
        <v>220</v>
      </c>
      <c r="E62" s="13" t="s">
        <v>37</v>
      </c>
      <c r="F62" s="153" t="s">
        <v>221</v>
      </c>
      <c r="G62" s="170">
        <v>2300</v>
      </c>
      <c r="H62" s="156">
        <v>500</v>
      </c>
      <c r="I62" s="117">
        <v>600</v>
      </c>
      <c r="J62" s="117">
        <v>600</v>
      </c>
      <c r="K62" s="118">
        <v>600</v>
      </c>
      <c r="L62" s="116">
        <v>463</v>
      </c>
      <c r="M62" s="117">
        <v>401</v>
      </c>
      <c r="N62" s="117">
        <v>700</v>
      </c>
      <c r="O62" s="119">
        <v>610</v>
      </c>
      <c r="P62" s="107">
        <f t="shared" si="32"/>
        <v>0.92600000000000005</v>
      </c>
      <c r="Q62" s="107">
        <f t="shared" si="32"/>
        <v>0.66833333333333333</v>
      </c>
      <c r="R62" s="107">
        <f t="shared" si="32"/>
        <v>1.1666666666666667</v>
      </c>
      <c r="S62" s="107">
        <f t="shared" si="32"/>
        <v>1.0166666666666666</v>
      </c>
      <c r="T62" s="108">
        <f t="shared" si="5"/>
        <v>-0.21454545454545454</v>
      </c>
      <c r="U62" s="108">
        <f t="shared" si="6"/>
        <v>-8.2500000000000004E-2</v>
      </c>
      <c r="V62" s="190">
        <f t="shared" si="7"/>
        <v>0.94521739130434779</v>
      </c>
      <c r="W62" s="46" t="s">
        <v>222</v>
      </c>
    </row>
    <row r="63" spans="1:23" ht="105.6" customHeight="1">
      <c r="B63" s="121" t="s">
        <v>40</v>
      </c>
      <c r="C63" s="123" t="s">
        <v>223</v>
      </c>
      <c r="D63" s="113" t="s">
        <v>224</v>
      </c>
      <c r="E63" s="114" t="s">
        <v>37</v>
      </c>
      <c r="F63" s="115" t="s">
        <v>225</v>
      </c>
      <c r="G63" s="171">
        <v>2500</v>
      </c>
      <c r="H63" s="156">
        <v>625</v>
      </c>
      <c r="I63" s="117">
        <v>625</v>
      </c>
      <c r="J63" s="117">
        <v>625</v>
      </c>
      <c r="K63" s="118">
        <v>625</v>
      </c>
      <c r="L63" s="116">
        <v>498</v>
      </c>
      <c r="M63" s="117">
        <v>337</v>
      </c>
      <c r="N63" s="117">
        <v>600</v>
      </c>
      <c r="O63" s="119">
        <v>580</v>
      </c>
      <c r="P63" s="107">
        <f t="shared" si="32"/>
        <v>0.79679999999999995</v>
      </c>
      <c r="Q63" s="107">
        <f t="shared" si="32"/>
        <v>0.53920000000000001</v>
      </c>
      <c r="R63" s="107">
        <f t="shared" si="32"/>
        <v>0.96</v>
      </c>
      <c r="S63" s="107">
        <f t="shared" si="32"/>
        <v>0.92800000000000005</v>
      </c>
      <c r="T63" s="108">
        <f t="shared" si="5"/>
        <v>-0.33200000000000002</v>
      </c>
      <c r="U63" s="108">
        <f t="shared" si="6"/>
        <v>-0.25040000000000001</v>
      </c>
      <c r="V63" s="190">
        <f t="shared" si="7"/>
        <v>0.80600000000000005</v>
      </c>
      <c r="W63" s="46" t="s">
        <v>226</v>
      </c>
    </row>
    <row r="64" spans="1:23" ht="102.6" customHeight="1">
      <c r="B64" s="20" t="s">
        <v>227</v>
      </c>
      <c r="C64" s="12" t="s">
        <v>228</v>
      </c>
      <c r="D64" s="12" t="s">
        <v>229</v>
      </c>
      <c r="E64" s="149" t="s">
        <v>37</v>
      </c>
      <c r="F64" s="151" t="s">
        <v>230</v>
      </c>
      <c r="G64" s="172">
        <v>2200</v>
      </c>
      <c r="H64" s="156">
        <v>550</v>
      </c>
      <c r="I64" s="117">
        <v>550</v>
      </c>
      <c r="J64" s="117">
        <v>550</v>
      </c>
      <c r="K64" s="118">
        <v>550</v>
      </c>
      <c r="L64" s="116">
        <v>560</v>
      </c>
      <c r="M64" s="117">
        <v>460</v>
      </c>
      <c r="N64" s="117">
        <v>500</v>
      </c>
      <c r="O64" s="119">
        <v>440</v>
      </c>
      <c r="P64" s="107">
        <f t="shared" si="32"/>
        <v>1.0181818181818181</v>
      </c>
      <c r="Q64" s="107">
        <f t="shared" si="32"/>
        <v>0.83636363636363631</v>
      </c>
      <c r="R64" s="107">
        <f t="shared" si="32"/>
        <v>0.90909090909090906</v>
      </c>
      <c r="S64" s="107">
        <f t="shared" si="32"/>
        <v>0.8</v>
      </c>
      <c r="T64" s="108">
        <f t="shared" si="5"/>
        <v>-7.2727272727272724E-2</v>
      </c>
      <c r="U64" s="108">
        <f t="shared" si="6"/>
        <v>-0.12727272727272726</v>
      </c>
      <c r="V64" s="190">
        <f t="shared" si="7"/>
        <v>0.89090909090909087</v>
      </c>
      <c r="W64" s="46" t="s">
        <v>231</v>
      </c>
    </row>
    <row r="65" spans="2:24" ht="103.5" customHeight="1">
      <c r="B65" s="121" t="s">
        <v>40</v>
      </c>
      <c r="C65" s="123" t="s">
        <v>232</v>
      </c>
      <c r="D65" s="113" t="s">
        <v>233</v>
      </c>
      <c r="E65" s="150" t="s">
        <v>37</v>
      </c>
      <c r="F65" s="154" t="s">
        <v>234</v>
      </c>
      <c r="G65" s="173">
        <v>1000</v>
      </c>
      <c r="H65" s="156">
        <v>250</v>
      </c>
      <c r="I65" s="117">
        <v>250</v>
      </c>
      <c r="J65" s="117">
        <v>250</v>
      </c>
      <c r="K65" s="118">
        <v>250</v>
      </c>
      <c r="L65" s="116">
        <v>360</v>
      </c>
      <c r="M65" s="117">
        <v>257</v>
      </c>
      <c r="N65" s="117">
        <v>300</v>
      </c>
      <c r="O65" s="119">
        <v>260</v>
      </c>
      <c r="P65" s="107">
        <f t="shared" si="32"/>
        <v>1.44</v>
      </c>
      <c r="Q65" s="107">
        <f t="shared" si="32"/>
        <v>1.028</v>
      </c>
      <c r="R65" s="107">
        <f t="shared" si="32"/>
        <v>1.2</v>
      </c>
      <c r="S65" s="107">
        <f t="shared" si="32"/>
        <v>1.04</v>
      </c>
      <c r="T65" s="108">
        <f t="shared" si="5"/>
        <v>0.23400000000000001</v>
      </c>
      <c r="U65" s="108">
        <f t="shared" si="6"/>
        <v>0.114</v>
      </c>
      <c r="V65" s="190">
        <f>IFERROR(((N65+O65+M65+L65)/(J65+K65+I65+H65)),"100%")</f>
        <v>1.177</v>
      </c>
      <c r="W65" s="46" t="s">
        <v>235</v>
      </c>
    </row>
    <row r="66" spans="2:24" ht="88.5" customHeight="1" thickBot="1">
      <c r="B66" s="122" t="s">
        <v>40</v>
      </c>
      <c r="C66" s="124" t="s">
        <v>236</v>
      </c>
      <c r="D66" s="28" t="s">
        <v>237</v>
      </c>
      <c r="E66" s="29" t="s">
        <v>37</v>
      </c>
      <c r="F66" s="155" t="s">
        <v>238</v>
      </c>
      <c r="G66" s="165">
        <v>700</v>
      </c>
      <c r="H66" s="73">
        <v>175</v>
      </c>
      <c r="I66" s="74">
        <v>175</v>
      </c>
      <c r="J66" s="74">
        <v>175</v>
      </c>
      <c r="K66" s="75">
        <v>175</v>
      </c>
      <c r="L66" s="73">
        <v>200</v>
      </c>
      <c r="M66" s="74">
        <v>203</v>
      </c>
      <c r="N66" s="74">
        <v>200</v>
      </c>
      <c r="O66" s="76">
        <v>180</v>
      </c>
      <c r="P66" s="107">
        <f t="shared" si="32"/>
        <v>1.1428571428571428</v>
      </c>
      <c r="Q66" s="107">
        <f t="shared" si="32"/>
        <v>1.1599999999999999</v>
      </c>
      <c r="R66" s="107">
        <f t="shared" si="32"/>
        <v>1.1428571428571428</v>
      </c>
      <c r="S66" s="107">
        <f t="shared" si="32"/>
        <v>1.0285714285714285</v>
      </c>
      <c r="T66" s="108">
        <f t="shared" si="5"/>
        <v>0.15142857142857144</v>
      </c>
      <c r="U66" s="108">
        <f t="shared" si="6"/>
        <v>0.15142857142857144</v>
      </c>
      <c r="V66" s="190">
        <f t="shared" si="7"/>
        <v>1.1185714285714285</v>
      </c>
      <c r="W66" s="46" t="s">
        <v>239</v>
      </c>
      <c r="X66" t="s">
        <v>240</v>
      </c>
    </row>
    <row r="67" spans="2:24" ht="18">
      <c r="P67" s="109">
        <f>AVERAGE(P19:P66)</f>
        <v>0.90146929240445917</v>
      </c>
      <c r="Q67" s="109">
        <f t="shared" ref="Q67:V67" si="33">AVERAGE(Q19:Q66)</f>
        <v>0.88460992217884138</v>
      </c>
      <c r="R67" s="109">
        <f t="shared" si="33"/>
        <v>0.95616665970979264</v>
      </c>
      <c r="S67" s="109">
        <f t="shared" si="33"/>
        <v>0.82923563079801932</v>
      </c>
      <c r="T67" s="109">
        <f>AVERAGE(T19:T66)</f>
        <v>-0.12251849687560847</v>
      </c>
      <c r="U67" s="109">
        <f t="shared" si="33"/>
        <v>-0.12051093433508224</v>
      </c>
      <c r="V67" s="109">
        <f t="shared" si="33"/>
        <v>0.88133728867914118</v>
      </c>
    </row>
    <row r="71" spans="2:24" ht="62.1" customHeight="1">
      <c r="C71" s="192" t="s">
        <v>241</v>
      </c>
      <c r="D71" s="193"/>
      <c r="J71" s="191" t="s">
        <v>242</v>
      </c>
      <c r="K71" s="191"/>
      <c r="L71" s="191"/>
      <c r="M71" s="191"/>
      <c r="N71" s="191"/>
      <c r="O71" s="191"/>
      <c r="V71" s="192" t="s">
        <v>243</v>
      </c>
      <c r="W71" s="193"/>
    </row>
    <row r="76" spans="2:24" ht="15" thickBot="1">
      <c r="P76" s="1"/>
      <c r="Q76" s="1"/>
      <c r="R76" s="1"/>
      <c r="S76" s="1"/>
      <c r="T76" s="1"/>
      <c r="U76" s="1"/>
      <c r="V76" s="1"/>
    </row>
    <row r="77" spans="2:24" ht="15" customHeight="1" thickBot="1">
      <c r="D77" s="218" t="s">
        <v>244</v>
      </c>
      <c r="E77" s="219"/>
      <c r="F77" s="219"/>
      <c r="G77" s="219"/>
      <c r="H77" s="219"/>
      <c r="I77" s="219"/>
      <c r="J77" s="219"/>
      <c r="K77" s="219"/>
      <c r="L77" s="219"/>
      <c r="M77" s="219"/>
      <c r="N77" s="219"/>
      <c r="O77" s="219"/>
      <c r="P77" s="219"/>
      <c r="Q77" s="219"/>
      <c r="R77" s="219"/>
      <c r="S77" s="219"/>
      <c r="T77" s="219"/>
      <c r="U77" s="219"/>
      <c r="V77" s="219"/>
      <c r="W77" s="220"/>
    </row>
    <row r="78" spans="2:24" ht="15" customHeight="1" thickBot="1">
      <c r="D78" s="221" t="s">
        <v>245</v>
      </c>
      <c r="E78" s="221" t="s">
        <v>246</v>
      </c>
      <c r="F78" s="218" t="s">
        <v>247</v>
      </c>
      <c r="G78" s="219"/>
      <c r="H78" s="219"/>
      <c r="I78" s="219"/>
      <c r="J78" s="220"/>
      <c r="K78" s="223" t="s">
        <v>248</v>
      </c>
      <c r="L78" s="224"/>
      <c r="M78" s="224"/>
      <c r="N78" s="225"/>
      <c r="O78" s="226" t="s">
        <v>249</v>
      </c>
      <c r="P78" s="224"/>
      <c r="Q78" s="224"/>
      <c r="R78" s="225"/>
      <c r="S78" s="226" t="s">
        <v>250</v>
      </c>
      <c r="T78" s="224"/>
      <c r="U78" s="224"/>
      <c r="V78" s="227"/>
      <c r="W78" s="228" t="s">
        <v>251</v>
      </c>
    </row>
    <row r="79" spans="2:24" ht="28.15" thickBot="1">
      <c r="D79" s="222"/>
      <c r="E79" s="222"/>
      <c r="F79" s="47" t="s">
        <v>252</v>
      </c>
      <c r="G79" s="47"/>
      <c r="H79" s="48" t="s">
        <v>253</v>
      </c>
      <c r="I79" s="49" t="s">
        <v>254</v>
      </c>
      <c r="J79" s="48" t="s">
        <v>255</v>
      </c>
      <c r="K79" s="47" t="s">
        <v>252</v>
      </c>
      <c r="L79" s="48" t="s">
        <v>253</v>
      </c>
      <c r="M79" s="49" t="s">
        <v>254</v>
      </c>
      <c r="N79" s="48" t="s">
        <v>255</v>
      </c>
      <c r="O79" s="47" t="s">
        <v>252</v>
      </c>
      <c r="P79" s="48" t="s">
        <v>253</v>
      </c>
      <c r="Q79" s="49" t="s">
        <v>254</v>
      </c>
      <c r="R79" s="48" t="s">
        <v>255</v>
      </c>
      <c r="S79" s="47" t="s">
        <v>252</v>
      </c>
      <c r="T79" s="48" t="s">
        <v>253</v>
      </c>
      <c r="U79" s="49" t="s">
        <v>254</v>
      </c>
      <c r="V79" s="48" t="s">
        <v>255</v>
      </c>
      <c r="W79" s="229"/>
    </row>
    <row r="80" spans="2:24" ht="15" thickBot="1">
      <c r="D80" s="232"/>
      <c r="E80" s="233"/>
      <c r="F80" s="103"/>
      <c r="G80" s="140"/>
      <c r="H80" s="104"/>
      <c r="I80" s="104"/>
      <c r="J80" s="105"/>
      <c r="K80" s="103"/>
      <c r="L80" s="104"/>
      <c r="M80" s="104"/>
      <c r="N80" s="106"/>
      <c r="O80" s="71" t="str">
        <f>IFERROR((K80/F80),"100%")</f>
        <v>100%</v>
      </c>
      <c r="P80" s="102" t="str">
        <f t="shared" ref="P80:R80" si="34">IFERROR((L80/H80),"100%")</f>
        <v>100%</v>
      </c>
      <c r="Q80" s="102" t="str">
        <f t="shared" si="34"/>
        <v>100%</v>
      </c>
      <c r="R80" s="71" t="str">
        <f t="shared" si="34"/>
        <v>100%</v>
      </c>
      <c r="S80" s="107" t="str">
        <f>IFERROR(((K80)/(F80)),"100%")</f>
        <v>100%</v>
      </c>
      <c r="T80" s="107" t="str">
        <f>IFERROR(((L80+M80)/(H80+I80)),"100%")</f>
        <v>100%</v>
      </c>
      <c r="U80" s="102" t="str">
        <f>IFERROR(((L80+M80+N80)/(H80+I80+J80)),"100%")</f>
        <v>100%</v>
      </c>
      <c r="V80" s="71" t="str">
        <f>IFERROR(((L80+M80+N80+O80)/(H80+I80+J80+K80)),"100%")</f>
        <v>100%</v>
      </c>
      <c r="W80" s="110"/>
    </row>
    <row r="81" spans="2:23" ht="25.5" customHeight="1">
      <c r="B81" s="212"/>
      <c r="C81" s="213"/>
      <c r="D81" s="34"/>
      <c r="E81" s="35"/>
      <c r="F81" s="77"/>
      <c r="G81" s="143"/>
      <c r="H81" s="78"/>
      <c r="I81" s="78"/>
      <c r="J81" s="79"/>
      <c r="K81" s="77"/>
      <c r="L81" s="80"/>
      <c r="M81" s="80"/>
      <c r="N81" s="81"/>
      <c r="O81" s="71">
        <f t="shared" ref="O81:R96" si="35">IFERROR(K81/F81,"100"%)</f>
        <v>1</v>
      </c>
      <c r="P81" s="82"/>
      <c r="Q81" s="82"/>
      <c r="R81" s="83"/>
      <c r="S81" s="72" t="str">
        <f>IFERROR(K81/E81,"100%")</f>
        <v>100%</v>
      </c>
      <c r="T81" s="82"/>
      <c r="U81" s="82"/>
      <c r="V81" s="83"/>
      <c r="W81" s="39"/>
    </row>
    <row r="82" spans="2:23">
      <c r="D82" s="40"/>
      <c r="E82" s="41"/>
      <c r="F82" s="135"/>
      <c r="G82" s="144"/>
      <c r="H82" s="85"/>
      <c r="I82" s="85"/>
      <c r="J82" s="86"/>
      <c r="K82" s="84"/>
      <c r="L82" s="87"/>
      <c r="M82" s="87"/>
      <c r="N82" s="88"/>
      <c r="O82" s="71">
        <f t="shared" si="35"/>
        <v>1</v>
      </c>
      <c r="P82" s="89"/>
      <c r="Q82" s="89"/>
      <c r="R82" s="90"/>
      <c r="S82" s="72" t="str">
        <f>IFERROR(K82/E82,"100%")</f>
        <v>100%</v>
      </c>
      <c r="T82" s="89"/>
      <c r="U82" s="89"/>
      <c r="V82" s="90"/>
      <c r="W82" s="42"/>
    </row>
    <row r="83" spans="2:23" ht="41.45">
      <c r="D83" s="137" t="s">
        <v>256</v>
      </c>
      <c r="E83" s="126">
        <v>5225500</v>
      </c>
      <c r="F83" s="136"/>
      <c r="G83" s="145"/>
      <c r="H83" s="128"/>
      <c r="I83" s="128"/>
      <c r="J83" s="129"/>
      <c r="K83" s="127"/>
      <c r="L83" s="130">
        <v>888612.84</v>
      </c>
      <c r="M83" s="130"/>
      <c r="N83" s="131"/>
      <c r="O83" s="71">
        <f t="shared" si="35"/>
        <v>1</v>
      </c>
      <c r="P83" s="71">
        <f t="shared" si="35"/>
        <v>1</v>
      </c>
      <c r="Q83" s="132"/>
      <c r="R83" s="133"/>
      <c r="S83" s="72">
        <f t="shared" ref="S83:V96" si="36">IFERROR(K83/E83,"100%")</f>
        <v>0</v>
      </c>
      <c r="T83" s="72" t="str">
        <f t="shared" si="36"/>
        <v>100%</v>
      </c>
      <c r="U83" s="132"/>
      <c r="V83" s="133"/>
      <c r="W83" s="158" t="s">
        <v>257</v>
      </c>
    </row>
    <row r="84" spans="2:23" ht="27.6">
      <c r="D84" s="137" t="s">
        <v>258</v>
      </c>
      <c r="E84" s="126">
        <v>729584</v>
      </c>
      <c r="F84" s="127"/>
      <c r="G84" s="146"/>
      <c r="H84" s="128"/>
      <c r="I84" s="128"/>
      <c r="J84" s="129"/>
      <c r="K84" s="127"/>
      <c r="L84" s="130"/>
      <c r="M84" s="130"/>
      <c r="N84" s="131"/>
      <c r="O84" s="71">
        <f t="shared" si="35"/>
        <v>1</v>
      </c>
      <c r="P84" s="132"/>
      <c r="Q84" s="132"/>
      <c r="R84" s="132"/>
      <c r="S84" s="72">
        <f t="shared" si="36"/>
        <v>0</v>
      </c>
      <c r="T84" s="132"/>
      <c r="U84" s="132"/>
      <c r="V84" s="132"/>
      <c r="W84" s="158"/>
    </row>
    <row r="85" spans="2:23" ht="27.6">
      <c r="D85" s="137" t="s">
        <v>258</v>
      </c>
      <c r="E85" s="126">
        <v>1100000</v>
      </c>
      <c r="F85" s="127">
        <v>364348</v>
      </c>
      <c r="G85" s="146"/>
      <c r="H85" s="128">
        <v>346780</v>
      </c>
      <c r="I85" s="128">
        <v>328872</v>
      </c>
      <c r="J85" s="129">
        <v>60000</v>
      </c>
      <c r="K85" s="127"/>
      <c r="L85" s="130"/>
      <c r="M85" s="130"/>
      <c r="N85" s="131"/>
      <c r="O85" s="71">
        <f t="shared" si="35"/>
        <v>0</v>
      </c>
      <c r="P85" s="132"/>
      <c r="Q85" s="132"/>
      <c r="R85" s="133"/>
      <c r="S85" s="72">
        <f t="shared" si="36"/>
        <v>0</v>
      </c>
      <c r="T85" s="132"/>
      <c r="U85" s="132"/>
      <c r="V85" s="133"/>
      <c r="W85" s="134"/>
    </row>
    <row r="86" spans="2:23" ht="41.45">
      <c r="D86" s="137" t="s">
        <v>259</v>
      </c>
      <c r="E86" s="126">
        <v>150000</v>
      </c>
      <c r="F86" s="127">
        <v>115000</v>
      </c>
      <c r="G86" s="146"/>
      <c r="H86" s="128">
        <v>35000</v>
      </c>
      <c r="I86" s="128"/>
      <c r="J86" s="129"/>
      <c r="K86" s="127"/>
      <c r="L86" s="130"/>
      <c r="M86" s="130"/>
      <c r="N86" s="131"/>
      <c r="O86" s="71">
        <f t="shared" si="35"/>
        <v>0</v>
      </c>
      <c r="P86" s="132"/>
      <c r="Q86" s="132"/>
      <c r="R86" s="133"/>
      <c r="S86" s="72">
        <f t="shared" si="36"/>
        <v>0</v>
      </c>
      <c r="T86" s="132"/>
      <c r="U86" s="132"/>
      <c r="V86" s="133"/>
      <c r="W86" s="134"/>
    </row>
    <row r="87" spans="2:23" ht="27.6">
      <c r="D87" s="137" t="s">
        <v>260</v>
      </c>
      <c r="E87" s="126">
        <v>400000</v>
      </c>
      <c r="F87" s="127">
        <v>153000</v>
      </c>
      <c r="G87" s="146"/>
      <c r="H87" s="128">
        <v>91500</v>
      </c>
      <c r="I87" s="128">
        <v>87500</v>
      </c>
      <c r="J87" s="129">
        <v>68000</v>
      </c>
      <c r="K87" s="127"/>
      <c r="L87" s="130"/>
      <c r="M87" s="130"/>
      <c r="N87" s="131"/>
      <c r="O87" s="71">
        <f t="shared" si="35"/>
        <v>0</v>
      </c>
      <c r="P87" s="132"/>
      <c r="Q87" s="132"/>
      <c r="R87" s="133"/>
      <c r="S87" s="72">
        <f t="shared" si="36"/>
        <v>0</v>
      </c>
      <c r="T87" s="132"/>
      <c r="U87" s="132"/>
      <c r="V87" s="133"/>
      <c r="W87" s="134"/>
    </row>
    <row r="88" spans="2:23" ht="27.6">
      <c r="D88" s="137" t="s">
        <v>260</v>
      </c>
      <c r="E88" s="126">
        <v>400000</v>
      </c>
      <c r="F88" s="127">
        <v>153000</v>
      </c>
      <c r="G88" s="146"/>
      <c r="H88" s="128">
        <v>91500</v>
      </c>
      <c r="I88" s="128">
        <v>87500</v>
      </c>
      <c r="J88" s="129">
        <v>68000</v>
      </c>
      <c r="K88" s="127"/>
      <c r="L88" s="130"/>
      <c r="M88" s="130"/>
      <c r="N88" s="131"/>
      <c r="O88" s="71">
        <f t="shared" si="35"/>
        <v>0</v>
      </c>
      <c r="P88" s="132"/>
      <c r="Q88" s="132"/>
      <c r="R88" s="133"/>
      <c r="S88" s="72">
        <f t="shared" si="36"/>
        <v>0</v>
      </c>
      <c r="T88" s="132"/>
      <c r="U88" s="132"/>
      <c r="V88" s="133"/>
      <c r="W88" s="134"/>
    </row>
    <row r="89" spans="2:23" ht="27.6">
      <c r="D89" s="137" t="s">
        <v>261</v>
      </c>
      <c r="E89" s="126">
        <v>1600000</v>
      </c>
      <c r="F89" s="127">
        <v>480330</v>
      </c>
      <c r="G89" s="146"/>
      <c r="H89" s="128">
        <v>658770</v>
      </c>
      <c r="I89" s="128">
        <v>324050</v>
      </c>
      <c r="J89" s="129">
        <v>135850</v>
      </c>
      <c r="K89" s="127"/>
      <c r="L89" s="130"/>
      <c r="M89" s="130"/>
      <c r="N89" s="131"/>
      <c r="O89" s="71">
        <f t="shared" si="35"/>
        <v>0</v>
      </c>
      <c r="P89" s="132"/>
      <c r="Q89" s="132"/>
      <c r="R89" s="133"/>
      <c r="S89" s="72">
        <f t="shared" si="36"/>
        <v>0</v>
      </c>
      <c r="T89" s="132"/>
      <c r="U89" s="132"/>
      <c r="V89" s="133"/>
      <c r="W89" s="134"/>
    </row>
    <row r="90" spans="2:23" ht="27.6">
      <c r="D90" s="137" t="s">
        <v>262</v>
      </c>
      <c r="E90" s="126">
        <v>200000</v>
      </c>
      <c r="F90" s="127">
        <v>14700</v>
      </c>
      <c r="G90" s="146"/>
      <c r="H90" s="128">
        <v>71200</v>
      </c>
      <c r="I90" s="128">
        <v>70400</v>
      </c>
      <c r="J90" s="129">
        <v>43700</v>
      </c>
      <c r="K90" s="127"/>
      <c r="L90" s="130"/>
      <c r="M90" s="130"/>
      <c r="N90" s="131"/>
      <c r="O90" s="71">
        <f t="shared" si="35"/>
        <v>0</v>
      </c>
      <c r="P90" s="132"/>
      <c r="Q90" s="132"/>
      <c r="R90" s="133"/>
      <c r="S90" s="72">
        <f t="shared" si="36"/>
        <v>0</v>
      </c>
      <c r="T90" s="132"/>
      <c r="U90" s="132"/>
      <c r="V90" s="133"/>
      <c r="W90" s="134"/>
    </row>
    <row r="91" spans="2:23" ht="27.6">
      <c r="D91" s="137" t="s">
        <v>263</v>
      </c>
      <c r="E91" s="126">
        <v>5100000</v>
      </c>
      <c r="F91" s="127">
        <v>1897000</v>
      </c>
      <c r="G91" s="146"/>
      <c r="H91" s="128">
        <v>969000</v>
      </c>
      <c r="I91" s="128">
        <v>1244000</v>
      </c>
      <c r="J91" s="129">
        <v>990000</v>
      </c>
      <c r="K91" s="127"/>
      <c r="L91" s="130"/>
      <c r="M91" s="130"/>
      <c r="N91" s="131"/>
      <c r="O91" s="71">
        <f t="shared" si="35"/>
        <v>0</v>
      </c>
      <c r="P91" s="132"/>
      <c r="Q91" s="132"/>
      <c r="R91" s="133"/>
      <c r="S91" s="72">
        <f t="shared" si="36"/>
        <v>0</v>
      </c>
      <c r="T91" s="132"/>
      <c r="U91" s="132"/>
      <c r="V91" s="133"/>
      <c r="W91" s="134"/>
    </row>
    <row r="92" spans="2:23" ht="41.45">
      <c r="D92" s="137" t="s">
        <v>264</v>
      </c>
      <c r="E92" s="126">
        <v>829584</v>
      </c>
      <c r="F92" s="127"/>
      <c r="G92" s="146"/>
      <c r="H92" s="128">
        <v>600000</v>
      </c>
      <c r="I92" s="128"/>
      <c r="J92" s="129"/>
      <c r="K92" s="127"/>
      <c r="L92" s="130">
        <v>566457.47</v>
      </c>
      <c r="M92" s="130"/>
      <c r="N92" s="131">
        <v>267272.82</v>
      </c>
      <c r="O92" s="71">
        <f t="shared" si="35"/>
        <v>1</v>
      </c>
      <c r="P92" s="71">
        <f t="shared" si="35"/>
        <v>1</v>
      </c>
      <c r="Q92" s="132"/>
      <c r="R92" s="71">
        <f t="shared" si="35"/>
        <v>1</v>
      </c>
      <c r="S92" s="72">
        <f t="shared" si="36"/>
        <v>0</v>
      </c>
      <c r="T92" s="72" t="str">
        <f t="shared" si="36"/>
        <v>100%</v>
      </c>
      <c r="U92" s="132"/>
      <c r="V92" s="72">
        <f t="shared" si="36"/>
        <v>0.44545470000000004</v>
      </c>
      <c r="W92" s="158" t="s">
        <v>265</v>
      </c>
    </row>
    <row r="93" spans="2:23" ht="27.6">
      <c r="D93" s="137" t="s">
        <v>266</v>
      </c>
      <c r="E93" s="126">
        <v>186700</v>
      </c>
      <c r="F93" s="127"/>
      <c r="G93" s="146"/>
      <c r="H93" s="128">
        <v>100000</v>
      </c>
      <c r="I93" s="128"/>
      <c r="J93" s="129"/>
      <c r="K93" s="127"/>
      <c r="L93" s="130">
        <v>110200</v>
      </c>
      <c r="M93" s="130"/>
      <c r="N93" s="131"/>
      <c r="O93" s="71">
        <f t="shared" si="35"/>
        <v>1</v>
      </c>
      <c r="P93" s="71">
        <f t="shared" si="35"/>
        <v>1</v>
      </c>
      <c r="Q93" s="132"/>
      <c r="R93" s="133"/>
      <c r="S93" s="72">
        <f t="shared" si="36"/>
        <v>0</v>
      </c>
      <c r="T93" s="72" t="str">
        <f t="shared" si="36"/>
        <v>100%</v>
      </c>
      <c r="U93" s="132"/>
      <c r="V93" s="133"/>
      <c r="W93" s="176" t="s">
        <v>267</v>
      </c>
    </row>
    <row r="94" spans="2:23" ht="27.6">
      <c r="D94" s="137" t="s">
        <v>268</v>
      </c>
      <c r="E94" s="126">
        <v>100000</v>
      </c>
      <c r="F94" s="127"/>
      <c r="G94" s="146"/>
      <c r="H94" s="128"/>
      <c r="I94" s="128"/>
      <c r="J94" s="129"/>
      <c r="K94" s="127"/>
      <c r="L94" s="130"/>
      <c r="M94" s="130"/>
      <c r="N94" s="131"/>
      <c r="O94" s="71">
        <f t="shared" si="35"/>
        <v>1</v>
      </c>
      <c r="P94" s="132"/>
      <c r="Q94" s="132"/>
      <c r="R94" s="133"/>
      <c r="S94" s="72">
        <f t="shared" si="36"/>
        <v>0</v>
      </c>
      <c r="T94" s="132"/>
      <c r="U94" s="132"/>
      <c r="V94" s="133"/>
      <c r="W94" s="134"/>
    </row>
    <row r="95" spans="2:23" ht="27.6">
      <c r="D95" s="137" t="s">
        <v>269</v>
      </c>
      <c r="E95" s="126">
        <v>56000</v>
      </c>
      <c r="F95" s="127"/>
      <c r="G95" s="146"/>
      <c r="H95" s="128"/>
      <c r="I95" s="128"/>
      <c r="J95" s="129"/>
      <c r="K95" s="127"/>
      <c r="L95" s="130"/>
      <c r="M95" s="130"/>
      <c r="N95" s="131"/>
      <c r="O95" s="71">
        <f t="shared" si="35"/>
        <v>1</v>
      </c>
      <c r="P95" s="132"/>
      <c r="Q95" s="132"/>
      <c r="R95" s="132"/>
      <c r="S95" s="72">
        <f t="shared" si="36"/>
        <v>0</v>
      </c>
      <c r="T95" s="132"/>
      <c r="U95" s="132"/>
      <c r="V95" s="132"/>
      <c r="W95" s="158"/>
    </row>
    <row r="96" spans="2:23" ht="15" thickBot="1">
      <c r="D96" s="43"/>
      <c r="E96" s="44"/>
      <c r="F96" s="91"/>
      <c r="G96" s="147"/>
      <c r="H96" s="92"/>
      <c r="I96" s="92"/>
      <c r="J96" s="93"/>
      <c r="K96" s="91"/>
      <c r="L96" s="94"/>
      <c r="M96" s="94"/>
      <c r="N96" s="95"/>
      <c r="O96" s="71">
        <f t="shared" si="35"/>
        <v>1</v>
      </c>
      <c r="P96" s="96"/>
      <c r="Q96" s="96"/>
      <c r="R96" s="97"/>
      <c r="S96" s="72" t="str">
        <f t="shared" si="36"/>
        <v>100%</v>
      </c>
      <c r="T96" s="96"/>
      <c r="U96" s="96"/>
      <c r="V96" s="97"/>
      <c r="W96" s="45"/>
    </row>
  </sheetData>
  <mergeCells count="27">
    <mergeCell ref="B81:C81"/>
    <mergeCell ref="T13:V13"/>
    <mergeCell ref="W13:W14"/>
    <mergeCell ref="B13:B14"/>
    <mergeCell ref="D77:W77"/>
    <mergeCell ref="D78:D79"/>
    <mergeCell ref="E78:E79"/>
    <mergeCell ref="F78:J78"/>
    <mergeCell ref="K78:N78"/>
    <mergeCell ref="O78:R78"/>
    <mergeCell ref="S78:V78"/>
    <mergeCell ref="W78:W79"/>
    <mergeCell ref="B16:F16"/>
    <mergeCell ref="D80:E80"/>
    <mergeCell ref="C13:C14"/>
    <mergeCell ref="C71:D71"/>
    <mergeCell ref="J71:O71"/>
    <mergeCell ref="V71:W71"/>
    <mergeCell ref="E4:S4"/>
    <mergeCell ref="E5:S5"/>
    <mergeCell ref="D13:F13"/>
    <mergeCell ref="H13:K13"/>
    <mergeCell ref="L13:O13"/>
    <mergeCell ref="P13:S13"/>
    <mergeCell ref="E6:S6"/>
    <mergeCell ref="E7:S7"/>
    <mergeCell ref="H12:V12"/>
  </mergeCells>
  <conditionalFormatting sqref="F80:J96">
    <cfRule type="containsBlanks" dxfId="54" priority="102">
      <formula>LEN(TRIM(F80))=0</formula>
    </cfRule>
  </conditionalFormatting>
  <conditionalFormatting sqref="H16:K66">
    <cfRule type="containsBlanks" dxfId="53" priority="87">
      <formula>LEN(TRIM(H16))=0</formula>
    </cfRule>
  </conditionalFormatting>
  <conditionalFormatting sqref="L16:P17 Q17:S17 K80:N96">
    <cfRule type="containsBlanks" dxfId="52" priority="103">
      <formula>LEN(TRIM(K16))=0</formula>
    </cfRule>
  </conditionalFormatting>
  <conditionalFormatting sqref="L18:S66">
    <cfRule type="containsBlanks" dxfId="51" priority="88">
      <formula>LEN(TRIM(L18))=0</formula>
    </cfRule>
  </conditionalFormatting>
  <conditionalFormatting sqref="O80:O96">
    <cfRule type="cellIs" dxfId="50" priority="16" stopIfTrue="1" operator="equal">
      <formula>"100%"</formula>
    </cfRule>
    <cfRule type="cellIs" dxfId="49" priority="17" stopIfTrue="1" operator="lessThan">
      <formula>0.5</formula>
    </cfRule>
    <cfRule type="cellIs" dxfId="48" priority="18" stopIfTrue="1" operator="between">
      <formula>0.5</formula>
      <formula>0.7</formula>
    </cfRule>
    <cfRule type="cellIs" dxfId="47" priority="19" stopIfTrue="1" operator="between">
      <formula>0.7</formula>
      <formula>1.2</formula>
    </cfRule>
    <cfRule type="cellIs" dxfId="46" priority="20" stopIfTrue="1" operator="greaterThanOrEqual">
      <formula>1.2</formula>
    </cfRule>
    <cfRule type="containsBlanks" dxfId="45" priority="21" stopIfTrue="1">
      <formula>LEN(TRIM(O80))=0</formula>
    </cfRule>
  </conditionalFormatting>
  <conditionalFormatting sqref="P16:P66 Q17:S66">
    <cfRule type="containsBlanks" dxfId="44" priority="130" stopIfTrue="1">
      <formula>LEN(TRIM(P16))=0</formula>
    </cfRule>
    <cfRule type="cellIs" dxfId="43" priority="129" stopIfTrue="1" operator="greaterThanOrEqual">
      <formula>1.2</formula>
    </cfRule>
    <cfRule type="cellIs" dxfId="42" priority="128" stopIfTrue="1" operator="between">
      <formula>0.7</formula>
      <formula>1.2</formula>
    </cfRule>
    <cfRule type="cellIs" dxfId="41" priority="127" stopIfTrue="1" operator="between">
      <formula>0.5</formula>
      <formula>0.7</formula>
    </cfRule>
    <cfRule type="cellIs" dxfId="40" priority="126" stopIfTrue="1" operator="lessThan">
      <formula>0.5</formula>
    </cfRule>
    <cfRule type="cellIs" dxfId="39" priority="125" stopIfTrue="1" operator="equal">
      <formula>"100%"</formula>
    </cfRule>
  </conditionalFormatting>
  <conditionalFormatting sqref="P83 P92:P93">
    <cfRule type="cellIs" dxfId="38" priority="165" stopIfTrue="1" operator="greaterThanOrEqual">
      <formula>1.2</formula>
    </cfRule>
    <cfRule type="cellIs" dxfId="37" priority="164" stopIfTrue="1" operator="between">
      <formula>0.7</formula>
      <formula>1.2</formula>
    </cfRule>
    <cfRule type="cellIs" dxfId="36" priority="163" stopIfTrue="1" operator="between">
      <formula>0.5</formula>
      <formula>0.7</formula>
    </cfRule>
    <cfRule type="cellIs" dxfId="35" priority="162" stopIfTrue="1" operator="lessThan">
      <formula>0.5</formula>
    </cfRule>
    <cfRule type="cellIs" dxfId="34" priority="161" stopIfTrue="1" operator="equal">
      <formula>"100%"</formula>
    </cfRule>
    <cfRule type="containsBlanks" dxfId="33" priority="166" stopIfTrue="1">
      <formula>LEN(TRIM(P83))=0</formula>
    </cfRule>
  </conditionalFormatting>
  <conditionalFormatting sqref="P81:R82 T81:V82 Q83:R83 U83:V83 P84:R91 T84:V91 Q92 U92 Q93:R93 U93:V93">
    <cfRule type="containsBlanks" dxfId="32" priority="154">
      <formula>LEN(TRIM(P81))=0</formula>
    </cfRule>
  </conditionalFormatting>
  <conditionalFormatting sqref="P94:R96">
    <cfRule type="containsBlanks" dxfId="31" priority="15">
      <formula>LEN(TRIM(P94))=0</formula>
    </cfRule>
  </conditionalFormatting>
  <conditionalFormatting sqref="P80:V80">
    <cfRule type="cellIs" dxfId="30" priority="90" stopIfTrue="1" operator="equal">
      <formula>"100%"</formula>
    </cfRule>
    <cfRule type="cellIs" dxfId="29" priority="91" stopIfTrue="1" operator="lessThan">
      <formula>0.5</formula>
    </cfRule>
    <cfRule type="cellIs" dxfId="28" priority="92" stopIfTrue="1" operator="between">
      <formula>0.5</formula>
      <formula>0.7</formula>
    </cfRule>
    <cfRule type="cellIs" dxfId="27" priority="93" stopIfTrue="1" operator="between">
      <formula>0.7</formula>
      <formula>1.2</formula>
    </cfRule>
    <cfRule type="cellIs" dxfId="26" priority="94" stopIfTrue="1" operator="greaterThanOrEqual">
      <formula>1.2</formula>
    </cfRule>
    <cfRule type="containsBlanks" dxfId="25" priority="95" stopIfTrue="1">
      <formula>LEN(TRIM(P80))=0</formula>
    </cfRule>
  </conditionalFormatting>
  <conditionalFormatting sqref="R92">
    <cfRule type="containsBlanks" dxfId="24" priority="12" stopIfTrue="1">
      <formula>LEN(TRIM(R92))=0</formula>
    </cfRule>
    <cfRule type="cellIs" dxfId="23" priority="11" stopIfTrue="1" operator="greaterThanOrEqual">
      <formula>1.2</formula>
    </cfRule>
    <cfRule type="cellIs" dxfId="22" priority="10" stopIfTrue="1" operator="between">
      <formula>0.7</formula>
      <formula>1.2</formula>
    </cfRule>
    <cfRule type="cellIs" dxfId="21" priority="9" stopIfTrue="1" operator="between">
      <formula>0.5</formula>
      <formula>0.7</formula>
    </cfRule>
    <cfRule type="cellIs" dxfId="20" priority="7" stopIfTrue="1" operator="equal">
      <formula>"100%"</formula>
    </cfRule>
    <cfRule type="cellIs" dxfId="19" priority="8" stopIfTrue="1" operator="lessThan">
      <formula>0.5</formula>
    </cfRule>
  </conditionalFormatting>
  <conditionalFormatting sqref="S81:S96 T83 T92:T93">
    <cfRule type="cellIs" dxfId="18" priority="155" stopIfTrue="1" operator="equal">
      <formula>"100%"</formula>
    </cfRule>
    <cfRule type="cellIs" dxfId="17" priority="156" stopIfTrue="1" operator="lessThan">
      <formula>0.5</formula>
    </cfRule>
    <cfRule type="cellIs" dxfId="16" priority="157" stopIfTrue="1" operator="between">
      <formula>0.5</formula>
      <formula>0.7</formula>
    </cfRule>
    <cfRule type="cellIs" dxfId="15" priority="158" stopIfTrue="1" operator="between">
      <formula>0.7</formula>
      <formula>1.2</formula>
    </cfRule>
    <cfRule type="containsBlanks" dxfId="14" priority="160" stopIfTrue="1">
      <formula>LEN(TRIM(S81))=0</formula>
    </cfRule>
    <cfRule type="cellIs" dxfId="13" priority="159" stopIfTrue="1" operator="greaterThanOrEqual">
      <formula>1.2</formula>
    </cfRule>
  </conditionalFormatting>
  <conditionalFormatting sqref="S80:V80">
    <cfRule type="containsBlanks" dxfId="12" priority="89">
      <formula>LEN(TRIM(S80))=0</formula>
    </cfRule>
  </conditionalFormatting>
  <conditionalFormatting sqref="T94:V96">
    <cfRule type="containsBlanks" dxfId="11" priority="13">
      <formula>LEN(TRIM(T94))=0</formula>
    </cfRule>
  </conditionalFormatting>
  <conditionalFormatting sqref="V92">
    <cfRule type="cellIs" dxfId="10" priority="1" stopIfTrue="1" operator="equal">
      <formula>"100%"</formula>
    </cfRule>
    <cfRule type="containsBlanks" dxfId="9" priority="6" stopIfTrue="1">
      <formula>LEN(TRIM(V92))=0</formula>
    </cfRule>
    <cfRule type="cellIs" dxfId="8" priority="5" stopIfTrue="1" operator="greaterThanOrEqual">
      <formula>1.2</formula>
    </cfRule>
    <cfRule type="cellIs" dxfId="7" priority="4" stopIfTrue="1" operator="between">
      <formula>0.7</formula>
      <formula>1.2</formula>
    </cfRule>
    <cfRule type="cellIs" dxfId="6" priority="3" stopIfTrue="1" operator="between">
      <formula>0.5</formula>
      <formula>0.7</formula>
    </cfRule>
    <cfRule type="cellIs" dxfId="5" priority="2" stopIfTrue="1" operator="lessThan">
      <formula>0.5</formula>
    </cfRule>
  </conditionalFormatting>
  <pageMargins left="0.7" right="0.7" top="0.75" bottom="0.75" header="0.3" footer="0.3"/>
  <pageSetup paperSize="5" scale="32" fitToHeight="0" orientation="landscape" r:id="rId1"/>
  <rowBreaks count="3" manualBreakCount="3">
    <brk id="25" max="21" man="1"/>
    <brk id="42" max="21" man="1"/>
    <brk id="56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topLeftCell="A4" workbookViewId="0">
      <selection activeCell="B17" sqref="B17"/>
    </sheetView>
  </sheetViews>
  <sheetFormatPr defaultColWidth="11.42578125" defaultRowHeight="14.45"/>
  <cols>
    <col min="1" max="1" width="20.42578125" customWidth="1"/>
    <col min="2" max="2" width="34.5703125" customWidth="1"/>
  </cols>
  <sheetData>
    <row r="1" spans="1:2">
      <c r="A1" s="98" t="s">
        <v>270</v>
      </c>
    </row>
    <row r="3" spans="1:2" ht="120" customHeight="1">
      <c r="A3" s="236" t="s">
        <v>271</v>
      </c>
      <c r="B3" s="236"/>
    </row>
    <row r="5" spans="1:2" ht="43.15">
      <c r="A5" s="99"/>
      <c r="B5" s="100" t="s">
        <v>272</v>
      </c>
    </row>
    <row r="6" spans="1:2" ht="57.6">
      <c r="A6" s="101"/>
      <c r="B6" s="100" t="s">
        <v>273</v>
      </c>
    </row>
  </sheetData>
  <mergeCells count="1"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T8"/>
  <sheetViews>
    <sheetView workbookViewId="0">
      <selection activeCell="B3" sqref="B3:T8"/>
    </sheetView>
  </sheetViews>
  <sheetFormatPr defaultColWidth="11.42578125" defaultRowHeight="14.45"/>
  <sheetData>
    <row r="2" spans="2:20" ht="15" thickBot="1"/>
    <row r="3" spans="2:20" ht="15" thickBot="1">
      <c r="B3" s="218" t="s">
        <v>244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20"/>
    </row>
    <row r="4" spans="2:20" ht="15" thickBot="1">
      <c r="B4" s="221" t="s">
        <v>245</v>
      </c>
      <c r="C4" s="221" t="s">
        <v>246</v>
      </c>
      <c r="D4" s="218" t="s">
        <v>247</v>
      </c>
      <c r="E4" s="219"/>
      <c r="F4" s="219"/>
      <c r="G4" s="220"/>
      <c r="H4" s="223" t="s">
        <v>248</v>
      </c>
      <c r="I4" s="224"/>
      <c r="J4" s="224"/>
      <c r="K4" s="225"/>
      <c r="L4" s="226" t="s">
        <v>249</v>
      </c>
      <c r="M4" s="224"/>
      <c r="N4" s="224"/>
      <c r="O4" s="225"/>
      <c r="P4" s="226" t="s">
        <v>250</v>
      </c>
      <c r="Q4" s="224"/>
      <c r="R4" s="224"/>
      <c r="S4" s="227"/>
      <c r="T4" s="228" t="s">
        <v>274</v>
      </c>
    </row>
    <row r="5" spans="2:20" ht="28.15" thickBot="1">
      <c r="B5" s="222"/>
      <c r="C5" s="222"/>
      <c r="D5" s="47" t="s">
        <v>275</v>
      </c>
      <c r="E5" s="48" t="s">
        <v>276</v>
      </c>
      <c r="F5" s="49" t="s">
        <v>277</v>
      </c>
      <c r="G5" s="48" t="s">
        <v>278</v>
      </c>
      <c r="H5" s="47" t="s">
        <v>275</v>
      </c>
      <c r="I5" s="48" t="s">
        <v>276</v>
      </c>
      <c r="J5" s="49" t="s">
        <v>277</v>
      </c>
      <c r="K5" s="48" t="s">
        <v>278</v>
      </c>
      <c r="L5" s="47" t="s">
        <v>275</v>
      </c>
      <c r="M5" s="48" t="s">
        <v>276</v>
      </c>
      <c r="N5" s="49" t="s">
        <v>277</v>
      </c>
      <c r="O5" s="48" t="s">
        <v>278</v>
      </c>
      <c r="P5" s="47" t="s">
        <v>275</v>
      </c>
      <c r="Q5" s="48" t="s">
        <v>276</v>
      </c>
      <c r="R5" s="49" t="s">
        <v>277</v>
      </c>
      <c r="S5" s="48" t="s">
        <v>278</v>
      </c>
      <c r="T5" s="229"/>
    </row>
    <row r="6" spans="2:20">
      <c r="B6" s="34"/>
      <c r="C6" s="35">
        <f>SUM(D6:G256)</f>
        <v>0</v>
      </c>
      <c r="D6" s="52"/>
      <c r="E6" s="53"/>
      <c r="F6" s="54"/>
      <c r="G6" s="55"/>
      <c r="H6" s="52"/>
      <c r="I6" s="53"/>
      <c r="J6" s="54"/>
      <c r="K6" s="55"/>
      <c r="L6" s="36" t="str">
        <f t="shared" ref="L6:O8" si="0">IFERROR(H6/D6,"NO APLICA")</f>
        <v>NO APLICA</v>
      </c>
      <c r="M6" s="37" t="str">
        <f t="shared" si="0"/>
        <v>NO APLICA</v>
      </c>
      <c r="N6" s="37" t="str">
        <f t="shared" si="0"/>
        <v>NO APLICA</v>
      </c>
      <c r="O6" s="38" t="str">
        <f t="shared" si="0"/>
        <v>NO APLICA</v>
      </c>
      <c r="P6" s="36" t="str">
        <f t="shared" ref="P6:P8" si="1">IFERROR(H6/D6,"NO APLICA")</f>
        <v>NO APLICA</v>
      </c>
      <c r="Q6" s="37" t="str">
        <f t="shared" ref="Q6:Q8" si="2">IFERROR((H6+I6)/(D6+E6),"NO APLICA")</f>
        <v>NO APLICA</v>
      </c>
      <c r="R6" s="37" t="str">
        <f t="shared" ref="R6:R8" si="3">IFERROR((H6+I6+J6)/(D6+E6+F6),"NO APLICA")</f>
        <v>NO APLICA</v>
      </c>
      <c r="S6" s="38" t="str">
        <f t="shared" ref="S6:S8" si="4">IFERROR((H6+I6+J6+K6)/(D6+E6+F6+G6),"NO APLICA")</f>
        <v>NO APLICA</v>
      </c>
      <c r="T6" s="39"/>
    </row>
    <row r="7" spans="2:20">
      <c r="B7" s="40"/>
      <c r="C7" s="41">
        <f>SUM(D7:G257)</f>
        <v>0</v>
      </c>
      <c r="D7" s="56"/>
      <c r="E7" s="57"/>
      <c r="F7" s="58"/>
      <c r="G7" s="59"/>
      <c r="H7" s="56"/>
      <c r="I7" s="57"/>
      <c r="J7" s="58"/>
      <c r="K7" s="59"/>
      <c r="L7" s="2" t="str">
        <f t="shared" si="0"/>
        <v>NO APLICA</v>
      </c>
      <c r="M7" s="3" t="str">
        <f t="shared" si="0"/>
        <v>NO APLICA</v>
      </c>
      <c r="N7" s="3" t="str">
        <f t="shared" si="0"/>
        <v>NO APLICA</v>
      </c>
      <c r="O7" s="4" t="str">
        <f t="shared" si="0"/>
        <v>NO APLICA</v>
      </c>
      <c r="P7" s="2" t="str">
        <f t="shared" si="1"/>
        <v>NO APLICA</v>
      </c>
      <c r="Q7" s="3" t="str">
        <f t="shared" si="2"/>
        <v>NO APLICA</v>
      </c>
      <c r="R7" s="3" t="str">
        <f t="shared" si="3"/>
        <v>NO APLICA</v>
      </c>
      <c r="S7" s="4" t="str">
        <f t="shared" si="4"/>
        <v>NO APLICA</v>
      </c>
      <c r="T7" s="42"/>
    </row>
    <row r="8" spans="2:20" ht="15" thickBot="1">
      <c r="B8" s="43"/>
      <c r="C8" s="44">
        <f>SUM(D8:G258)</f>
        <v>0</v>
      </c>
      <c r="D8" s="60"/>
      <c r="E8" s="61"/>
      <c r="F8" s="62"/>
      <c r="G8" s="63"/>
      <c r="H8" s="60"/>
      <c r="I8" s="61"/>
      <c r="J8" s="62"/>
      <c r="K8" s="63"/>
      <c r="L8" s="23" t="str">
        <f t="shared" si="0"/>
        <v>NO APLICA</v>
      </c>
      <c r="M8" s="24" t="str">
        <f t="shared" si="0"/>
        <v>NO APLICA</v>
      </c>
      <c r="N8" s="24" t="str">
        <f t="shared" si="0"/>
        <v>NO APLICA</v>
      </c>
      <c r="O8" s="25" t="str">
        <f t="shared" si="0"/>
        <v>NO APLICA</v>
      </c>
      <c r="P8" s="23" t="str">
        <f t="shared" si="1"/>
        <v>NO APLICA</v>
      </c>
      <c r="Q8" s="24" t="str">
        <f t="shared" si="2"/>
        <v>NO APLICA</v>
      </c>
      <c r="R8" s="24" t="str">
        <f t="shared" si="3"/>
        <v>NO APLICA</v>
      </c>
      <c r="S8" s="25" t="str">
        <f t="shared" si="4"/>
        <v>NO APLICA</v>
      </c>
      <c r="T8" s="45"/>
    </row>
  </sheetData>
  <mergeCells count="8">
    <mergeCell ref="B3:T3"/>
    <mergeCell ref="B4:B5"/>
    <mergeCell ref="C4:C5"/>
    <mergeCell ref="D4:G4"/>
    <mergeCell ref="H4:K4"/>
    <mergeCell ref="L4:O4"/>
    <mergeCell ref="P4:S4"/>
    <mergeCell ref="T4:T5"/>
  </mergeCells>
  <conditionalFormatting sqref="L6:S8">
    <cfRule type="cellIs" dxfId="4" priority="1" operator="equal">
      <formula>"NO APLICA"</formula>
    </cfRule>
    <cfRule type="cellIs" dxfId="3" priority="2" operator="between">
      <formula>0.7</formula>
      <formula>1.2</formula>
    </cfRule>
    <cfRule type="cellIs" dxfId="2" priority="3" operator="between">
      <formula>0.5</formula>
      <formula>0.7</formula>
    </cfRule>
    <cfRule type="cellIs" dxfId="1" priority="4" operator="lessThan">
      <formula>0.5</formula>
    </cfRule>
    <cfRule type="cellIs" dxfId="0" priority="5" operator="greaterThan">
      <formula>1.2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DPM</dc:creator>
  <cp:keywords/>
  <dc:description/>
  <cp:lastModifiedBy>Enrique Eduardo Encalada Sánchez</cp:lastModifiedBy>
  <cp:revision/>
  <dcterms:created xsi:type="dcterms:W3CDTF">2021-02-22T21:43:21Z</dcterms:created>
  <dcterms:modified xsi:type="dcterms:W3CDTF">2025-01-16T17:01:52Z</dcterms:modified>
  <cp:category/>
  <cp:contentStatus/>
</cp:coreProperties>
</file>