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umberto Rodriguez\Downloads\"/>
    </mc:Choice>
  </mc:AlternateContent>
  <xr:revisionPtr revIDLastSave="0" documentId="13_ncr:1_{C1D686A0-77D4-4CE4-ABD1-440D109683BD}" xr6:coauthVersionLast="36" xr6:coauthVersionMax="47" xr10:uidLastSave="{00000000-0000-0000-0000-000000000000}"/>
  <bookViews>
    <workbookView xWindow="0" yWindow="0" windowWidth="14730" windowHeight="12120" xr2:uid="{00000000-000D-0000-FFFF-FFFF00000000}"/>
  </bookViews>
  <sheets>
    <sheet name="SEGUIMIENTO 2025" sheetId="1" r:id="rId1"/>
    <sheet name="SEGUIMIENTO 2026" sheetId="6" r:id="rId2"/>
    <sheet name="SEGUIMIENTO 2027" sheetId="7" r:id="rId3"/>
    <sheet name="Instrucciones" sheetId="3"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4" i="1" l="1"/>
  <c r="W18" i="1"/>
  <c r="W19" i="1"/>
  <c r="W20" i="1"/>
  <c r="W21" i="1"/>
  <c r="W22" i="1"/>
  <c r="W23" i="1"/>
  <c r="W24" i="1"/>
  <c r="W25" i="1"/>
  <c r="W26" i="1"/>
  <c r="W27" i="1"/>
  <c r="W28" i="1"/>
  <c r="W29" i="1"/>
  <c r="W30" i="1"/>
  <c r="W31" i="1"/>
  <c r="W32" i="1"/>
  <c r="W33" i="1"/>
  <c r="W35" i="1"/>
  <c r="W36" i="1"/>
  <c r="W37" i="1"/>
  <c r="W38" i="1"/>
  <c r="S18" i="1" l="1"/>
  <c r="S17" i="1"/>
  <c r="W17" i="1" l="1"/>
  <c r="V17" i="1"/>
  <c r="U17" i="1"/>
  <c r="T17" i="1"/>
  <c r="W15" i="1"/>
  <c r="V15" i="1"/>
  <c r="S15" i="1"/>
  <c r="S38" i="1" l="1"/>
  <c r="S37" i="1"/>
  <c r="S36" i="1"/>
  <c r="S35" i="1"/>
  <c r="S34" i="1"/>
  <c r="S33" i="1"/>
  <c r="S32" i="1"/>
  <c r="S31" i="1"/>
  <c r="S30" i="1"/>
  <c r="S29" i="1"/>
  <c r="S28" i="1"/>
  <c r="S27" i="1"/>
  <c r="S26" i="1"/>
  <c r="S25" i="1"/>
  <c r="S24" i="1"/>
  <c r="S23" i="1"/>
  <c r="S22" i="1"/>
  <c r="S21" i="1"/>
  <c r="S20" i="1"/>
  <c r="S19" i="1"/>
  <c r="U15" i="1"/>
  <c r="R15" i="1"/>
  <c r="V38" i="1"/>
  <c r="V37" i="1"/>
  <c r="V36" i="1"/>
  <c r="V35" i="1"/>
  <c r="V34" i="1"/>
  <c r="V33" i="1"/>
  <c r="V32" i="1"/>
  <c r="V31" i="1"/>
  <c r="V30" i="1"/>
  <c r="V29" i="1"/>
  <c r="V28" i="1"/>
  <c r="V27" i="1"/>
  <c r="V26" i="1"/>
  <c r="V25" i="1"/>
  <c r="V24" i="1"/>
  <c r="V23" i="1"/>
  <c r="V22" i="1"/>
  <c r="V21" i="1"/>
  <c r="V20" i="1"/>
  <c r="V19" i="1"/>
  <c r="V18" i="1"/>
  <c r="R38" i="1"/>
  <c r="R37" i="1"/>
  <c r="R36" i="1"/>
  <c r="R35" i="1"/>
  <c r="R34" i="1"/>
  <c r="R33" i="1"/>
  <c r="R32" i="1"/>
  <c r="R31" i="1"/>
  <c r="R30" i="1"/>
  <c r="R29" i="1"/>
  <c r="R28" i="1"/>
  <c r="R27" i="1"/>
  <c r="R26" i="1"/>
  <c r="R25" i="1"/>
  <c r="R24" i="1"/>
  <c r="R23" i="1"/>
  <c r="R22" i="1"/>
  <c r="R21" i="1"/>
  <c r="R20" i="1"/>
  <c r="R19" i="1"/>
  <c r="R18" i="1"/>
  <c r="R17" i="1"/>
  <c r="P54" i="1"/>
  <c r="V51" i="1" l="1"/>
  <c r="U51" i="1"/>
  <c r="T51" i="1"/>
  <c r="S51" i="1"/>
  <c r="R51" i="1"/>
  <c r="Q51" i="1"/>
  <c r="P51" i="1"/>
  <c r="O51" i="1"/>
  <c r="V50" i="1"/>
  <c r="U50" i="1"/>
  <c r="T50" i="1"/>
  <c r="S50" i="1"/>
  <c r="R50" i="1"/>
  <c r="Q50" i="1"/>
  <c r="P50" i="1"/>
  <c r="O50" i="1"/>
  <c r="Q36" i="1"/>
  <c r="Q38" i="1"/>
  <c r="Q37" i="1"/>
  <c r="Q35" i="1"/>
  <c r="Q34" i="1"/>
  <c r="Q33" i="1"/>
  <c r="Q32" i="1"/>
  <c r="Q31" i="1"/>
  <c r="Q30" i="1"/>
  <c r="Q29" i="1"/>
  <c r="Q28" i="1"/>
  <c r="Q27" i="1"/>
  <c r="Q26" i="1"/>
  <c r="Q25" i="1"/>
  <c r="Q24" i="1"/>
  <c r="Q23" i="1"/>
  <c r="Q22" i="1"/>
  <c r="Q21" i="1"/>
  <c r="Q20" i="1"/>
  <c r="Q19" i="1"/>
  <c r="U38" i="1"/>
  <c r="U37" i="1"/>
  <c r="U36" i="1"/>
  <c r="U35" i="1"/>
  <c r="U34" i="1"/>
  <c r="U33" i="1"/>
  <c r="U32" i="1"/>
  <c r="U31" i="1"/>
  <c r="U30" i="1"/>
  <c r="U29" i="1"/>
  <c r="U28" i="1"/>
  <c r="U27" i="1"/>
  <c r="U26" i="1"/>
  <c r="U25" i="1"/>
  <c r="U24" i="1"/>
  <c r="U23" i="1"/>
  <c r="U22" i="1"/>
  <c r="U21" i="1"/>
  <c r="U20" i="1"/>
  <c r="U19" i="1"/>
  <c r="U18" i="1"/>
  <c r="U16" i="1"/>
  <c r="Q15" i="1"/>
  <c r="Q18" i="1"/>
  <c r="Q17" i="1"/>
  <c r="T38" i="1"/>
  <c r="T37" i="1"/>
  <c r="T36" i="1"/>
  <c r="T35" i="1"/>
  <c r="T34" i="1"/>
  <c r="T33" i="1"/>
  <c r="T32" i="1"/>
  <c r="T31" i="1"/>
  <c r="T30" i="1"/>
  <c r="T29" i="1"/>
  <c r="T28" i="1"/>
  <c r="T27" i="1"/>
  <c r="T26" i="1"/>
  <c r="T25" i="1"/>
  <c r="T24" i="1"/>
  <c r="T23" i="1"/>
  <c r="T22" i="1"/>
  <c r="T21" i="1"/>
  <c r="T20" i="1"/>
  <c r="T19" i="1"/>
  <c r="T18" i="1"/>
  <c r="T15" i="1"/>
  <c r="T16" i="1"/>
  <c r="W16" i="1"/>
  <c r="V16" i="1"/>
  <c r="P15" i="1" l="1"/>
  <c r="P16" i="1"/>
  <c r="P17" i="1"/>
  <c r="V52" i="1" l="1"/>
  <c r="U52" i="1"/>
  <c r="T52" i="1"/>
  <c r="S52" i="1"/>
  <c r="R52" i="1"/>
  <c r="Q52" i="1"/>
  <c r="P52" i="1"/>
  <c r="O52" i="1"/>
  <c r="P38" i="1"/>
  <c r="P37" i="1"/>
  <c r="P36" i="1"/>
  <c r="P35" i="1"/>
  <c r="P34" i="1"/>
  <c r="P33" i="1"/>
  <c r="P32" i="1"/>
  <c r="P31" i="1"/>
  <c r="P30" i="1"/>
  <c r="P29" i="1"/>
  <c r="P28" i="1"/>
  <c r="P27" i="1"/>
  <c r="P26" i="1"/>
  <c r="P25" i="1"/>
  <c r="P24" i="1"/>
  <c r="P23" i="1"/>
  <c r="P22" i="1"/>
  <c r="P21" i="1"/>
  <c r="P20" i="1"/>
  <c r="P19" i="1"/>
  <c r="P18" i="1"/>
  <c r="V51" i="7" l="1"/>
  <c r="U51" i="7"/>
  <c r="T51" i="7"/>
  <c r="S51" i="7"/>
  <c r="R51" i="7"/>
  <c r="Q51" i="7"/>
  <c r="P51" i="7"/>
  <c r="O51" i="7"/>
  <c r="V50" i="7"/>
  <c r="U50" i="7"/>
  <c r="T50" i="7"/>
  <c r="S50" i="7"/>
  <c r="R50" i="7"/>
  <c r="Q50" i="7"/>
  <c r="P50" i="7"/>
  <c r="O50" i="7"/>
  <c r="V49" i="7"/>
  <c r="U49" i="7"/>
  <c r="T49" i="7"/>
  <c r="S49" i="7"/>
  <c r="R49" i="7"/>
  <c r="Q49" i="7"/>
  <c r="P49" i="7"/>
  <c r="O49" i="7"/>
  <c r="V48" i="7"/>
  <c r="U48" i="7"/>
  <c r="T48" i="7"/>
  <c r="S48" i="7"/>
  <c r="R48" i="7"/>
  <c r="Q48" i="7"/>
  <c r="P48" i="7"/>
  <c r="O48" i="7"/>
  <c r="W16" i="7"/>
  <c r="V16" i="7"/>
  <c r="U16" i="7"/>
  <c r="T16" i="7"/>
  <c r="S16" i="7"/>
  <c r="R16" i="7"/>
  <c r="Q16" i="7"/>
  <c r="P16" i="7"/>
  <c r="V51" i="6"/>
  <c r="U51" i="6"/>
  <c r="T51" i="6"/>
  <c r="S51" i="6"/>
  <c r="R51" i="6"/>
  <c r="Q51" i="6"/>
  <c r="P51" i="6"/>
  <c r="O51" i="6"/>
  <c r="V50" i="6"/>
  <c r="U50" i="6"/>
  <c r="T50" i="6"/>
  <c r="S50" i="6"/>
  <c r="R50" i="6"/>
  <c r="Q50" i="6"/>
  <c r="P50" i="6"/>
  <c r="O50" i="6"/>
  <c r="V49" i="6"/>
  <c r="U49" i="6"/>
  <c r="T49" i="6"/>
  <c r="S49" i="6"/>
  <c r="R49" i="6"/>
  <c r="Q49" i="6"/>
  <c r="P49" i="6"/>
  <c r="O49" i="6"/>
  <c r="V48" i="6"/>
  <c r="U48" i="6"/>
  <c r="T48" i="6"/>
  <c r="S48" i="6"/>
  <c r="R48" i="6"/>
  <c r="Q48" i="6"/>
  <c r="P48" i="6"/>
  <c r="O48" i="6"/>
  <c r="W16" i="6"/>
  <c r="V16" i="6"/>
  <c r="U16" i="6"/>
  <c r="T16" i="6"/>
  <c r="S16" i="6"/>
  <c r="R16" i="6"/>
  <c r="Q16" i="6"/>
  <c r="P16" i="6"/>
  <c r="V48" i="1"/>
  <c r="V49" i="1"/>
  <c r="V53" i="1"/>
  <c r="V54" i="1"/>
  <c r="U49" i="1"/>
  <c r="U53" i="1"/>
  <c r="U54" i="1"/>
  <c r="U48" i="1"/>
  <c r="T53" i="1"/>
  <c r="T54" i="1"/>
  <c r="T49" i="1"/>
  <c r="T48" i="1"/>
  <c r="S48" i="1"/>
  <c r="O48" i="1"/>
  <c r="S49" i="1"/>
  <c r="S54" i="1"/>
  <c r="S53" i="1"/>
  <c r="R53" i="1"/>
  <c r="R54" i="1"/>
  <c r="R49" i="1"/>
  <c r="R48" i="1"/>
  <c r="Q48" i="1"/>
  <c r="Q49" i="1"/>
  <c r="Q53" i="1"/>
  <c r="Q54" i="1"/>
  <c r="P48" i="1"/>
  <c r="P49" i="1"/>
  <c r="P53" i="1"/>
  <c r="O54" i="1"/>
  <c r="O53" i="1"/>
  <c r="O49" i="1"/>
  <c r="S16" i="1"/>
  <c r="R16" i="1"/>
  <c r="Q16" i="1"/>
</calcChain>
</file>

<file path=xl/sharedStrings.xml><?xml version="1.0" encoding="utf-8"?>
<sst xmlns="http://schemas.openxmlformats.org/spreadsheetml/2006/main" count="640" uniqueCount="196">
  <si>
    <t>FORMATO PARA LA PROGRAMACIÓN, SEGUIMIENTO Y EVALUACIÓN DEL AVANCE EN CUMPLIMIENTO DE METAS Y OBJETIVOS DEL PROGRAMA PRESUPUESTARIO ANUAL 2025</t>
  </si>
  <si>
    <t>EJE 3: TODOS POR LA PAZ</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</si>
  <si>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</si>
  <si>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</si>
  <si>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</si>
  <si>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</si>
  <si>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</si>
  <si>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</si>
  <si>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</si>
  <si>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</si>
  <si>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</si>
  <si>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</si>
  <si>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</si>
  <si>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</si>
  <si>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</si>
  <si>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</si>
  <si>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</si>
  <si>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</si>
  <si>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</si>
  <si>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</si>
  <si>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b/>
        <sz val="11"/>
        <color theme="1"/>
        <rFont val="Arial"/>
        <family val="2"/>
      </rPr>
      <t xml:space="preserve">3.X.1 </t>
    </r>
    <r>
      <rPr>
        <sz val="11"/>
        <color theme="1"/>
        <rFont val="Arial"/>
        <family val="2"/>
      </rPr>
      <t>Contribuir a la creación de una sociedad más segura y unida mediante estrategias de prevención de la violencia y el impulso de actividades que fomenten la convivencia y el bienestar social.</t>
    </r>
  </si>
  <si>
    <r>
      <rPr>
        <b/>
        <sz val="11"/>
        <color theme="1"/>
        <rFont val="Arial"/>
        <family val="2"/>
      </rPr>
      <t xml:space="preserve">I_TOD_PAZ: </t>
    </r>
    <r>
      <rPr>
        <sz val="11"/>
        <color theme="1"/>
        <rFont val="Arial"/>
        <family val="2"/>
      </rPr>
      <t xml:space="preserve">Índice de Todos por la Paz. </t>
    </r>
  </si>
  <si>
    <t>Trianual</t>
  </si>
  <si>
    <r>
      <rPr>
        <b/>
        <sz val="11"/>
        <color theme="1"/>
        <rFont val="Arial"/>
        <family val="2"/>
      </rPr>
      <t xml:space="preserve">Unidad de medida del indicador: </t>
    </r>
    <r>
      <rPr>
        <sz val="11"/>
        <color theme="1"/>
        <rFont val="Arial"/>
        <family val="2"/>
      </rPr>
      <t xml:space="preserve">
Porcentaje</t>
    </r>
  </si>
  <si>
    <t>No Aplica</t>
  </si>
  <si>
    <t>EJEMPLO</t>
  </si>
  <si>
    <t>Justificacion Trimestral:</t>
  </si>
  <si>
    <t>ELABORÓ</t>
  </si>
  <si>
    <t>REVISÓ
Dr. Enrique E. Encalada Sánchez
Dirección de Planeación de la DGPM</t>
  </si>
  <si>
    <t>AUTORIZÓ</t>
  </si>
  <si>
    <t>SEGUIMIENTO A LA EJECUCIÓN DEL PRESUPUESTO AUTORIZADO</t>
  </si>
  <si>
    <t>UNIDAD ADMINISTRATIVA</t>
  </si>
  <si>
    <t>PRESUPUESTO ANUAL AUTORIZADO 2025</t>
  </si>
  <si>
    <t>PRESUPUESTO A EJERCER POR TRIMESTRE</t>
  </si>
  <si>
    <t xml:space="preserve">PRESUPUESTO EJERCIDO POR TRIMESTRE </t>
  </si>
  <si>
    <t>PORCENTAJE DEL PRESUPUESTO EJERCIDO  POR TRIMESTRE</t>
  </si>
  <si>
    <t>PORCENTAJE DEL PRESUPUESTO ANUAL EJERCIDO</t>
  </si>
  <si>
    <t>JUSTIFICACION TRIMESTRAL Y ANUAL DE AVANCE DE RESULTADOS 2025</t>
  </si>
  <si>
    <t>TRIMESTRE 1 2025</t>
  </si>
  <si>
    <t>TRIMESTRE 2 2025</t>
  </si>
  <si>
    <t>TRIMESTRE 3 2025</t>
  </si>
  <si>
    <t>TRIMESTRE 4 2025</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</si>
  <si>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</si>
  <si>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</si>
  <si>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</si>
  <si>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</si>
  <si>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3 Todos por la Paz y que tiene una periodicidad trianual sin línea base y con una meta establecida hasta diciembre 2027, fecha en que se verificará si la meta programada se logró.
</t>
    </r>
  </si>
  <si>
    <t>FORMATO PARA LA PROGRAMACIÓN, SEGUIMIENTO Y EVALUACIÓN DEL AVANCE EN CUMPLIMIENTO DE METAS Y OBJETIVOS DEL PROGRAMA PRESUPUESTARIO ANUAL 2026</t>
  </si>
  <si>
    <t>AVANCE EN CUMPLIMIENTO DE METAS TRIMESTRAL Y ANUAL ACUMULADO 2026</t>
  </si>
  <si>
    <t>META PROGRAMADA 2026</t>
  </si>
  <si>
    <t>META ALCANZADA 2026</t>
  </si>
  <si>
    <t>PORCENTAJE DE AVANCE TRIMESTRAL 2026</t>
  </si>
  <si>
    <t>PORCENTAJE DE AVANCE TRIMESTRAL ACUMULADO 2026</t>
  </si>
  <si>
    <t>PRESUPUESTO ANUAL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</si>
  <si>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</si>
  <si>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</si>
  <si>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</si>
  <si>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</si>
  <si>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</si>
  <si>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</si>
  <si>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</si>
  <si>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</si>
  <si>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ALCANZADA 2027</t>
  </si>
  <si>
    <t>PORCENTAJE DE AVANCE TRIMESTRAL 2027</t>
  </si>
  <si>
    <t>PORCENTAJE DE AVANCE TRIMESTRAL ACUMULADO 2027</t>
  </si>
  <si>
    <t>JUSTIFICACION TRIMESTRAL DE AVANCE DE RESULTADOS 2027</t>
  </si>
  <si>
    <t>PRESUPUESTO ANUAL AUTORIZADO 2027</t>
  </si>
  <si>
    <t>JUSTIFICACION TRIMESTRAL Y ANUAL DE AVANCE DE RESULTADOS 2027</t>
  </si>
  <si>
    <t>TRIMESTRE 1 2027</t>
  </si>
  <si>
    <t>TRIMESTRE 2 2027</t>
  </si>
  <si>
    <t>TRIMESTRE 3 2027</t>
  </si>
  <si>
    <t>TRIMESTRE 4 2027</t>
  </si>
  <si>
    <t>Propósito
(Instituto del Deporte)</t>
  </si>
  <si>
    <t>3.3.1.1 La población del Municipio de Benito Juárez participa regularmente en actividades físicas y recreativas del Instituto del Deporte.</t>
  </si>
  <si>
    <t xml:space="preserve">
PCPAO : Porcentaje de ciudadanos que participan regularmente en actividades físicas y recreativas organizadas.
</t>
  </si>
  <si>
    <t>Componente
( Coordinación Administrativa )</t>
  </si>
  <si>
    <t>3.3.1.1.1 Registros de finanzas públicas realizadas</t>
  </si>
  <si>
    <t>PFR: Porcentaje de registros de finanzas públicas realizadas.</t>
  </si>
  <si>
    <t>Actividad</t>
  </si>
  <si>
    <t>3.3.1.1.1.1 Recaudación por actividades y eventos en el Instituto del Deporte</t>
  </si>
  <si>
    <t>PRR: Porcentaje de recaudaciones realizadas.</t>
  </si>
  <si>
    <t>Componente
( Coordinación de Mantenimiento e infraestructura de Instalaciones Deportivas )</t>
  </si>
  <si>
    <t>3.3.1.1.2 Espacios deportivos atendidos.</t>
  </si>
  <si>
    <t xml:space="preserve">PMPCED: Porcentaje de Mantenimiento Preventivo y Creación de Espacios Deportivos </t>
  </si>
  <si>
    <t>3.3.1.1.2.1 Realización de limpieza y mantenimiento de instalaciones deportivas.</t>
  </si>
  <si>
    <t>PMDR: Porcentaje de limpieza y mantenimiento en instalaciones deportivas realizados.</t>
  </si>
  <si>
    <t>Componente
( Coordinación de Operaciones y Logística )</t>
  </si>
  <si>
    <t>3.3.1.1.3 Recursos económicos y en especie a favor de la práctica deportiva ejercidos</t>
  </si>
  <si>
    <t xml:space="preserve">PIADR: Porcentaje de Impulsos de actividades deportivas y recreativas. económicos o en especie ejercidos
</t>
  </si>
  <si>
    <t>3.3.1.1.3.1 Entrega de incentivos a talentos deportivos</t>
  </si>
  <si>
    <t>PITD: Porcentaje de incentivos para talentos deportivos entregados</t>
  </si>
  <si>
    <t>3.3.1.1.3.2 Realización de eventos de turismo deportivo</t>
  </si>
  <si>
    <t>PAETD: Porcentaje de asistentes en eventos de turismo deportivo.</t>
  </si>
  <si>
    <t>3.3.1.1.3.3 Realización del Maratón Internacional de Cancún con apoyos a atletas participantes.</t>
  </si>
  <si>
    <t>PAME: Porcentaje de apoyos a atletas de la Maratón entregados.</t>
  </si>
  <si>
    <t>3.3.1.1.3.4 Coordinación de actividades deportivas</t>
  </si>
  <si>
    <t xml:space="preserve">PADC: Porcentaje de Asistentes a Actividades deportivas coordinadas
</t>
  </si>
  <si>
    <t>Componente
( Coordinación de Deporte Federado )</t>
  </si>
  <si>
    <t xml:space="preserve">3.3.1.1.4 Eventos deportivos Federados realizados. </t>
  </si>
  <si>
    <t>PEDO: Porcentaje de Eventos deportivos Organizados realizados.</t>
  </si>
  <si>
    <t>3.3.1.1.4.1 Coordinación de eventos deportivos Federados.</t>
  </si>
  <si>
    <t xml:space="preserve">PEDFC: Porcentaje de eventos deportivos federados coordinados. </t>
  </si>
  <si>
    <t>Componente
( Coordinación de Deporte Estudiantil )</t>
  </si>
  <si>
    <t xml:space="preserve">3.3.1.1.5 Eventos deportivos de categoría estudiantil realizados </t>
  </si>
  <si>
    <t xml:space="preserve">PED: Porcentaje de Estímulos a deportistas
</t>
  </si>
  <si>
    <t xml:space="preserve">3.3.1.1.5.1 Participación de deportistas seleccionados(as) de los Juegos Municipales de la CONADE </t>
  </si>
  <si>
    <t>PDSP: Porcentaje de deportistas seleccionadas(os) participantes.</t>
  </si>
  <si>
    <t xml:space="preserve">3.3.1.1.5.2 Premiación a atletas destacadas(os) con el Mérito Deportivo </t>
  </si>
  <si>
    <t xml:space="preserve">PAIMD: Porcentajes de atletas influenciados (as) con el mérito deportivo.
</t>
  </si>
  <si>
    <t>3.3.1.1.5.3 Realización de curso de verano Baaxlob Palaloob</t>
  </si>
  <si>
    <t>PNPCV: Porcentaje de niñas y niños participantes curso de verano.</t>
  </si>
  <si>
    <t>Componente
( Coordinación de Deporte Popular )</t>
  </si>
  <si>
    <t>3.3.1.1.6 Eventos deportivos populares organizados.</t>
  </si>
  <si>
    <t>PEPO: Porcentaje de eventos populares organizados.</t>
  </si>
  <si>
    <t>3.3.1.1.6.1 Conformación de comités deportivos.</t>
  </si>
  <si>
    <t>PCDC: Porcentaje de comités deportivos conformados.</t>
  </si>
  <si>
    <t>3.3.1.1.6.2 Promoción de eventos deportivos populares realizados.</t>
  </si>
  <si>
    <t>PCEDP: Porcentaje de Ciudadanos en Eventos Deportivos Populares</t>
  </si>
  <si>
    <t>3.3.1.1.6.3 Representación en los Juegos Nacionales Populares etapa Municipal</t>
  </si>
  <si>
    <t xml:space="preserve">PDRJP: Porcentaje de Deportistas en la Representación de los Juegos Nacionales Populares etapa Municipal
</t>
  </si>
  <si>
    <t>Componente
( Coordinación de Deporte Adaptado )</t>
  </si>
  <si>
    <t>3.3.1.1.7 Organización de eventos de deporte adaptado para deportistas seleccionados.</t>
  </si>
  <si>
    <t>PDS: Porcentaje de deportistas seleccionadas(os) participantes</t>
  </si>
  <si>
    <t>3.3.1.1.7.1 Realización de los Juegos Paranacionales en la etapa Municipal.</t>
  </si>
  <si>
    <t>PAPP: Porcentaje de atletas paraolímpicos participantes.</t>
  </si>
  <si>
    <t>Trimestral</t>
  </si>
  <si>
    <t>Anual</t>
  </si>
  <si>
    <t>Semestral</t>
  </si>
  <si>
    <t>UNIDAD DE MEDIDA DEL INDICADOR: Porcentaje
UNIDAD DE MEDIDA DE LAS VARIABLE: Deportistas</t>
  </si>
  <si>
    <t>UNIDAD DE MEDIDA DEL INDICADOR: Porcentaje
UNIDAD DE MEDIDA DE LAS VARIABLE: Registros de finanzas públicas</t>
  </si>
  <si>
    <t>UNIDAD DE MEDIDA DEL INDICADOR:                                                                                                                                                                                                                                                                                                                                      
Porcentaje
UNIDAD DE MEDIDA DE LA VARIABLE:                                                                                                                                                                                                                                                                                                                                                                                              
Recaudaciones</t>
  </si>
  <si>
    <t>UNIDAD DE MEDIDA DEL INDICADOR:                                                                                                                                                                                                                                                                                    Porcentaje 
                                                                                                                                                                                                                                                                                                                                                                   UNIDAD DE MEDIDA DE LA VARIABLE: Espacios deportivos</t>
  </si>
  <si>
    <t>UNIDAD DE MEDIDA DEL INDICADOR:                                                                                                                                                                                                                                                                                   
Porcentaje
UNIDAD DE MEDIDA DE LA VARIABLE:                                                                                                                                                                                                                                                                                
Espacios Deportivos</t>
  </si>
  <si>
    <t>UNIDAD DE MEDIDA DEL INDICADOR: Porcentaje                                                                                                                                                                                                                                                                 
UNIDAD DE MEDIDA DE LA VARIABLE: Impulsos de actividades</t>
  </si>
  <si>
    <t>UNIDAD DE LA MEDIDA DEL INDICADOR:                                                                                                                                                                                                                                                                                                                                                                        
Porcentaje
UNIDAD DE LA MEDIDA DE LA VARIABLE:                                                                                                                                                                                                                                                                                     Incentivos para talentos deportivos</t>
  </si>
  <si>
    <t xml:space="preserve">UNIDAD DE MEDIDA DEL INDICADOR:                                                                                                                                                                                                                                                                                              Porcentaje                                                                                                                                                                                                                                                                                                                                               
UNIDAD DE MEDIDA DE LA VARIABLE: 
Asistentes
                                                                                                                                                                                                                                                                                                                                                                                                                                                                                                                                         </t>
  </si>
  <si>
    <t xml:space="preserve">UNIDAD DE MEDIDA DEL INDICADOR:                                                                                                                                                                                                                                                                                              Porcentaje                                                                                                                                                                                                                                                                                                                                               
UNIDAD DE MEDIDA DE LA VARIABLE:                                                                                                                                                                                                                                                                                                                                                                                                                                                                                                                                                         Apoyos
</t>
  </si>
  <si>
    <t>UNIDAD DE MEDIDA DEL INDICADOR:                                                                                                                                                                                                                                                                                   
Porcentaje.
UNIDAD DE MEDIDA DE LA VARIABLE:                                                                                                                                                                                                                                                                                                                                                                                      
Asistentes</t>
  </si>
  <si>
    <t xml:space="preserve">UNIDAD DE MEDIDA DEL INDICADOR:                                                                                                                                                                                                                                                                                
Porcentaje                                                                                                                                                                                                                                                                                                                                           
UNIDAD DE MEDIDA DE LA VARIABLE:                                                                                                                                                                                                                                                                                                 
Eventos deportivos 
</t>
  </si>
  <si>
    <t xml:space="preserve">UNIDAD DE MEDIDA DEL INDICADOR:                                                                                                                                                                                                                                                                                                                          
Porcentaje                                                                                                                                                                                                                                                                                                                                                           
UNIDAD DE MEDIDA DE LA VARIABLE:                                                                                                                                                                                                                                                                                                          
Eventos Deportivos </t>
  </si>
  <si>
    <t>UNIDAD DE MEDIDA DEL INDICADOR:                                                                                                                                                                                                                                                                                             Porcentaje                                                                                                                                                                                                                                                                                                                                                                           
UNIDAD DE MEDIDA DE LA VARIABLE:                                                                                                                                                                                                                                                                                                                                                                                                           Deportistas</t>
  </si>
  <si>
    <t xml:space="preserve">UNIDAD DE MEDIDA:                                                                                                                                                                                                                                                                                                                      
Porcentaje                                                                                                                                                                                                                                                                                                                                            
UNIDAD DE MEDIDA DE LA VARIABLE:                                                                                                                                                                                                                                                                                              
Deportistas </t>
  </si>
  <si>
    <t>UNIDAD DE MEDIDA DEL INDICADOR:                                                                                                                                                                                                                                                                                                         Porcentaje
                                                                                                                                                                                                                                                                                                                                                     UNIDAD DE MEDIDA DE LA VARIABLE:                                                                                                                                                                                                                                                                                       Atletas</t>
  </si>
  <si>
    <t xml:space="preserve">UNIDAD DE MEDIDA DEL INDICADOR:                                                                                                                                                                                                                                                                                
Porcentaje. 
UNIDAD DE MEDIDA DE LA VARIABLE:                                                                                                                                                                                                                                                                                                                                
Niñas y niños </t>
  </si>
  <si>
    <t>UNIDAD DE MEDIDA DEL INDICADOR:                                                                                                                                                                                                                                                                                   
Porcentaje                                                                                                                                                                                                                                                                                                                                           
UNIDAD DE MEDIDA DE LA VARIABLE:                                                                                                                                                                                                                                                                                           
Eventos Populares</t>
  </si>
  <si>
    <t xml:space="preserve">UNIDAD DE MEDIDA DEL INDICADOR:                                                                                                                                                                                                                                                                                   
Porcentaje.
UNIDAD DE MEDIDA DE LA VARIABLE:                                                                                                                                                                                                                                                                                                                                                                                      
Comités </t>
  </si>
  <si>
    <t>UNIDAD DE MEDIDA DEL INDICADOR:                                                                                                                                                                                                                                                                                   
Porcentaje.
UNIDAD DE MEDIDA DE LA VARIABLE:                                                                                                                                                                                                                                                                                                                                                                                      
Ciudadanos</t>
  </si>
  <si>
    <t>UNIDAD DE MEDIDA DEL INDICADOR:                                                                                                                                                                                                                                                                                   
Porcentaje.
UNIDAD DE MEDIDA DE LA VARIABLE:                                                                                                                                                                                                                                                                                                                                                                                      
Deportistas</t>
  </si>
  <si>
    <t xml:space="preserve">UNIDAD DE MEDIDA DEL INDICADOR:                                                                                                                                                                                                                                                                                  
Porcentaje                                                                                                                                                                                                                                                                                                                                                                    
UNIDAD DE MEDIDA DE LA VARIABLE:                                                                                                                                                                                                                                                                               
Deportistas </t>
  </si>
  <si>
    <t>UNIDAD DE MEDIDA DEL INDICADOR:                                                                                                                                                                                                                                                                                
Porcentaje
UNIDAD DE MEDIDA DE LA VARIABLE:                                                                                                                                                                                                                                                                                       
Atletas paraolímpicos</t>
  </si>
  <si>
    <t>CLAVE Y NOMBRE DEL PPA: E-PPE 3.3 PPROGRAMA DEPORTE SIN LÍMITES</t>
  </si>
  <si>
    <t>NOMBRE DE LA DEPENDENCIA QUE ATIENDE AL PROGRAMA INSTITUTO DEL DEPORTE DEL MUNICIPIO DE BENITO JUÁREZ</t>
  </si>
  <si>
    <t>CLAVE Y NOMBRE DEL PPA: E-PPA PROGRAMA DEORTE SIN LÍMITES</t>
  </si>
  <si>
    <t>UNIDAD DE LA MEDIDA DEL INDICADOR:                                                                                                                                                                                                                                                                                                                                                                        
Porcentaje                                                                                                                                                                                                                                                                                                                                                
UNIDAD DE LA MEDIDA DE LA VARIABLE:                                                                                                                                                                                                                                                                                     Incentivos para talentos deportivos</t>
  </si>
  <si>
    <t xml:space="preserve">UNIDAD DE MEDIDA DEL INDICADOR:                                                                                                                                                                                                                                                                                              Porcentaje                                                                                                                                                                                                                                                                                                                                               
UNIDAD DE MEDIDA DE LA VARIABLE: 
Asistentes                                                                                                                                                                                                                                                                                                                                                                                                                                                                                                                      </t>
  </si>
  <si>
    <t>UNIDAD DE MEDIDA DEL INDICADOR:                                                                                                                                                                                                                                                                                              Porcentaje                                                                                                                                                                                                                                                                                                                                               
UNIDAD DE MEDIDA DE LA VARIABLE:                                                                                                                                                                                                                                                                                                                                                                                                                                                                                                                                                         Apoyos</t>
  </si>
  <si>
    <t>ELABORÓ
C. Carlos Miguel Velázquez Madariaga
Coordinador Administrativo</t>
  </si>
  <si>
    <t>Coordinación Administrativa</t>
  </si>
  <si>
    <t>Coordinación de Infraestructura y mantenimiento</t>
  </si>
  <si>
    <t>Coordinación de Operaciones y Logística</t>
  </si>
  <si>
    <t>Coordinación de Deporte Federado</t>
  </si>
  <si>
    <t>Coordinación de Deporte Estudiantil</t>
  </si>
  <si>
    <t>Coordinación de Deporte Popular</t>
  </si>
  <si>
    <t>Coordinación de Deporte Adaptado</t>
  </si>
  <si>
    <t>Fin
(Dirección de Planeación Municipal )</t>
  </si>
  <si>
    <t>-</t>
  </si>
  <si>
    <t>Se aplica el presupuesto programado en el trimestre del 2025</t>
  </si>
  <si>
    <t>Este trimestre no hubo presupuesto por aplicar</t>
  </si>
  <si>
    <t xml:space="preserve">REVISÓ
Lic. José Fernando Díaz Nuñez
Director General de la Dirección General 
de Planeación Municipal </t>
  </si>
  <si>
    <t>Este trimestre sólo hubo gastos menores a las actividades programadas al siguiente trimestre.</t>
  </si>
  <si>
    <t>Meta Trimestral: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t>
  </si>
  <si>
    <t>AUTORIZÓ
Mtro. Alejandro Luna López
Director General</t>
  </si>
  <si>
    <r>
      <rPr>
        <b/>
        <sz val="11"/>
        <rFont val="Arial"/>
        <family val="2"/>
      </rPr>
      <t xml:space="preserve">3.3.1 </t>
    </r>
    <r>
      <rPr>
        <sz val="11"/>
        <rFont val="Arial"/>
        <family val="2"/>
      </rPr>
      <t>Contribuir a una sociedad más segura, cohesionada y pacífica en el municipio de Benito Juárez mediante estrategias de prevención de la violencia, impulso a la convivencia y fortalecimiento del bienestar social”.</t>
    </r>
  </si>
  <si>
    <r>
      <rPr>
        <b/>
        <sz val="11"/>
        <rFont val="Arial"/>
        <family val="2"/>
      </rPr>
      <t>I_TOD_PAZ:</t>
    </r>
    <r>
      <rPr>
        <sz val="11"/>
        <rFont val="Arial"/>
        <family val="2"/>
      </rPr>
      <t xml:space="preserve"> Índice de Todos por la Paz</t>
    </r>
  </si>
  <si>
    <r>
      <rPr>
        <b/>
        <sz val="11"/>
        <rFont val="Arial"/>
        <family val="2"/>
      </rPr>
      <t xml:space="preserve">Unidad de medida del indicador: </t>
    </r>
    <r>
      <rPr>
        <sz val="11"/>
        <rFont val="Arial"/>
        <family val="2"/>
      </rPr>
      <t xml:space="preserve">
Porcentaje</t>
    </r>
  </si>
  <si>
    <t xml:space="preserve">
La meta alcanzada en el trimestre fue del 346.08%, monto superado ya que la participación de deportistas y asistentes fue de buena aceptación por la promoción y convocatoria.
Justificación trimestral: La meta de deportistas participantes en el trimestre es de 40800 y lo realizado fue de 141,200 participantes debido al evento Internacional que fue el Mundial de Socca Cancun 2025 que superó por mucho la afluecia al evento de 10 días.
La meta alcanzada en el porcentaje anual es de 270.06% deportistas y asistentes.</t>
  </si>
  <si>
    <t>Se realizan los informes y reportes conforme a la normatividad vigente
Meta trimestral: el número de reportes administrativos oficiales se cumple alcanzando la meta de 3.00 en el trimestre de los 3.00 programados.
Avance trimestral: En el trimestre se realizan los reportes programados cumpliendo el 100.00%. La meta alcanzada en el porcentaje anual es de 100.00 % de reportes administrativos.</t>
  </si>
  <si>
    <t>Se realizan recaudaciones alcanzando en el trimestre 98.04% de la meta programada.
Meta trimestral: Alcance fue de 500.00 en el trimestre de los 510.00 programados.
La meta alcanzada en el porcentaje anual es de 94.61% de recaudaciones.</t>
  </si>
  <si>
    <t>Las actividades no se realizaron en su totalidad a lo programado en porcentaje del resultado anual, debido a que no hubo ingresos de recursos en el de período fiscal para su completa ejecución.
Meta trimestral: La meta de 29.00 espacios atendidos la cual sólo se ejecuta mantenimiento en 21.00 espacios.
Avance trimestral: El avance fue del 72.41%, se da atención a 21.00 instalaciones deportivas. 
La meta alcanzada en el porcentaje anual es de 53.21% de espacios deportivos atendidos.</t>
  </si>
  <si>
    <t>Las actividades no se realizaron en su totalidad a lo programado en porcentaje del resultado anual, debido a que no hubo ingresos de recursos en el de período fiscal para su completa ejecución.
Meta trimestral: La meta de 29.00 espacios atendidos la cual sólo se ejecuta mantenimiento en 20.00 espacios.
Avance trimestral: El avance fue del 72.41%, se da atención a 21.00 instalaciones deportivas. 
La meta alcanzada en el porcentaje anual es de 53.21 % de espacios deportivos atendidos.</t>
  </si>
  <si>
    <t>La meta programada no se supera debido al cambio y la calendarización de eventos deportivos.
Meta trimestral: de 37400.00 impulsos deportivos se llega a 101200.00 con porcentaje de 270.59% .
La meta alcanzada en el porcentaje anual es de 240.24 % de impulsos de actividades deportivas.</t>
  </si>
  <si>
    <t>Meta trimestral: La meta se supera con 1500.00 incentivos con un programado de 400.00 incentivos deportivos entregados, incluyendo equipos que recibieron material deportivo o apoyo en transportación. 
Avance trimestral: El avance a lo programado de 375.00% fue muy por encima de la meta de 400 incentivos. 
La meta alcanzada en el porcentaje anual es superada con el 298.63 % de incentivos deportivos.</t>
  </si>
  <si>
    <t>La meta en la actividad en el trimestre es de 3000.00 en lo programado.
Meta trimestral: La meta trimestral es de 3000.00 y el evento se realiza en diferente categoría y convocatoria por lo que el resultado de participación es menor.
Avance trimestral:  Se obtiene un menor porcentaje de avance trimestral a lo programado 23.33% que debido a que la actividad se realiza en diferente categoría y convocatoria por lo que el resultado de participación es menor. La meta en el porcentaje anual es 23.00% por no haber actividad programada.</t>
  </si>
  <si>
    <t>La meta en la actividad en el trimestre es de 0.00. Ya que no hay actividad programada.
Meta trimestral: La meta trimestral es de 0.00 ya que el evento se realiza en noviembre.
Avance trimestral:  No se obtiene un porcentaje de avance trimestral siendo de 0.00% que debido a que la actividad se realiza en el cuarto trimestre. La meta en el porcentaje anual es 0.00% por no haber actividad programada.</t>
  </si>
  <si>
    <t>La meta programada no se supera con el 50.00%.
Meta trimestral: de 4000.00 impulsos deportivos no se supera con 2000.00 debido a cambio de calendarización de acciones en las actividades deportivas.
Avance trimestral: El avance trimestral es de 50.00% debido a la recalendarización de los eventos deportivos. 
La meta alcanzada en el porcentaje anual es de 111.22 % de asistencia.</t>
  </si>
  <si>
    <t>Se realizan actividades deportivas en coordinación con el Instituto del Deporte y la organización de más eventos de los agendados dando como resultado el 55.00%. 
Meta trimestral: La meta de 20.00 eventos deportivos no se supera en el trimestre llegando a 11.00 eventos deportivos organizados por iniciativa privada y asociaciones en coordinación con el Instituto del Deporte.
Avance trimestral: El avance porcentual es del 55.00% inferior a lo programado ya que se realizan y oganizan eventos deportivos coordinados con el Instituto del Deporte en otro período. 
La meta alcanzada en el porcentaje anual es de 106.94% de eventos deportivos.</t>
  </si>
  <si>
    <t>La meta en la actividad en el trimestre es de 3000.00 estímulos en la actividad programada.
Meta trimestral: La meta trimestral es de 3000.00 siendo superada con 40000.00
Avance trimestral:  El porcentaje de avance trimestral es del 1333.33% superada en mucho debido a que las personas beneficiadas por el premio a mérito deportivo son más y este incentivo tiene un mayor alcance.. 
La meta de avance en el porcentaje anual es de 359.02 % de participantes.</t>
  </si>
  <si>
    <t>La meta en la actividad en el trimestre es de 0.00 ya que no hay actividad programada.
Meta trimestral: La meta trimestral es de 0.00 pno hay actividad programada
Avance trimestral:  El porcentaje de avance trimestral es del 0.00%  . La meta de avance en el porcentaje anual es de 100.00 % de participantes.</t>
  </si>
  <si>
    <t>La meta en la actividad en el trimestre es de 3000.00 influenciados en la actividad programada.
Meta trimestral: La meta trimestral es de 3000.00 siendo superada con 40000.00
Avance trimestral:  El porcentaje de avance trimestral es del 1333.33% superada en mucho debido a que las personas beneficiadas por el premio a mérito deportivo son más y este incentivo tiene un mayor alcance.. 
La meta de avance en el porcentaje anual es de 1333.33 % de influenciados o beneficiados.</t>
  </si>
  <si>
    <t>La meta en la actividad en el trimestre es de 0.00 ya que no hay actividad programada.
Meta trimestral: La meta trimestral es de 0.00 .
Avance trimestral:  El porcentaje de avance trimestral es del 0.00% por no haber actividad programanda. 
La meta de avance en el porcentaje anual con respecto a este trimestre es de 148.57 % de participantes.</t>
  </si>
  <si>
    <t>Se realiza un 83.33% de lo programado en eventos populares, ya que realizaron eventos adicionales agendados. 
Meta trimestral: La meta trimestral es de 6.00 eventos en el trimestre, la meta no se supera con 5.00 eventos.
Avance trimestral: El avance es inferior a lo programado llegando a un porcentaje del 83.33% en los eventos populares,, torneos convocados. 
La meta alcanzada en el porcentaje anual es de 186.67% de eventos.</t>
  </si>
  <si>
    <t>La meta en los comités deportivos fue nula debido a que se reprogramó la actividad en las zonas programadas ya que logísticamente no se pudieron realizar.
Meta trimestral: La meta en el trimestre es de 0.00% sin actividades realizadas debido a su reprogramación por cuestiones de logística.
El avance en la meta anual alcanzada es un porcentaje de 35.00% de comités deportivos.</t>
  </si>
  <si>
    <t>Se realizan eventos populares con la participación de 1200.00 deportistas y promotores del deporte.
Meta trimestral: La meta en el trimestre es de 400.00 ciudadanos y se logra superar con 1200.00 ciudadanos participantes, debido a una mayor promoción y aceptación de los deportistas. 
Avance trimestral: El porcentaje de avance de ciudadanos participantes en eventos es de 300% en el trimestre, derivado de un mayor número de participación en torneos realizados y la aceptación a su convocatoria.
La meta alcanzada en el porcentaje anual es de 337.66% de ciudadanos participantes.</t>
  </si>
  <si>
    <t>La meta en la actividad es de 0.00 debido a que nu hubo actividad programada en el trimestre.
Avance en la Meta trimestral: La meta trimestral es de 0.00 la cual no tiene programada avance 0.00%
La meta en el porcentaje anual es superada con el 143.33% de avance de lo programado.</t>
  </si>
  <si>
    <t>La meta en la actividad es de 0.00 debido a que no hubo actividad programada en el trimestre.
Avance en la Meta trimestral: La meta trimestral es de 0.00 la cual no tiene programada avance 0.00%
La meta del trimestre con respecto a el porcentaje anual es 100.00% al cumplirse la actividad programada con el número de selecionados.</t>
  </si>
  <si>
    <t>La meta en la actividad es de 0.00 debido a que nu hubo actividad programada en el trimestre.
Avance en la Meta trimestral: La meta trimestral es de 0.00 la cual no tiene programada avance 0.00%
La meta del trimestres con respecto a el porcentaje anual es 100.00% al cumplirse la actividad programada con el número de selecionados.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</si>
</sst>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b/>
      <sz val="24"/>
      <color theme="0"/>
      <name val="Arial"/>
      <family val="2"/>
    </font>
    <font>
      <sz val="11"/>
      <name val="Arial"/>
      <family val="2"/>
    </font>
    <font>
      <sz val="11"/>
      <color theme="1"/>
      <name val="Calibri"/>
      <family val="2"/>
      <scheme val="minor"/>
    </font>
    <font>
      <b/>
      <sz val="12"/>
      <color theme="1"/>
      <name val="Calibri"/>
      <family val="2"/>
      <scheme val="minor"/>
    </font>
    <font>
      <b/>
      <sz val="14"/>
      <color theme="0"/>
      <name val="Arial"/>
      <family val="2"/>
    </font>
    <font>
      <b/>
      <sz val="16"/>
      <color theme="0"/>
      <name val="Arial"/>
      <family val="2"/>
    </font>
    <font>
      <b/>
      <sz val="11"/>
      <color theme="1"/>
      <name val="Calibri"/>
      <family val="2"/>
      <scheme val="minor"/>
    </font>
    <font>
      <b/>
      <sz val="14"/>
      <name val="Arial"/>
      <family val="2"/>
    </font>
    <font>
      <sz val="11"/>
      <name val="Calibri"/>
      <family val="2"/>
      <scheme val="minor"/>
    </font>
    <font>
      <b/>
      <sz val="11"/>
      <name val="Calibri"/>
      <family val="2"/>
      <scheme val="minor"/>
    </font>
    <font>
      <sz val="10"/>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FFEB9C"/>
        <bgColor rgb="FFF2F2F2"/>
      </patternFill>
    </fill>
    <fill>
      <patternFill patternType="solid">
        <fgColor rgb="FF30BDE9"/>
        <bgColor indexed="64"/>
      </patternFill>
    </fill>
    <fill>
      <patternFill patternType="solid">
        <fgColor rgb="FF30BDE9"/>
        <bgColor rgb="FF000000"/>
      </patternFill>
    </fill>
    <fill>
      <patternFill patternType="solid">
        <fgColor rgb="FF98DEF4"/>
        <bgColor rgb="FF000000"/>
      </patternFill>
    </fill>
    <fill>
      <patternFill patternType="solid">
        <fgColor rgb="FF98DEF4"/>
        <bgColor indexed="64"/>
      </patternFill>
    </fill>
  </fills>
  <borders count="71">
    <border>
      <left/>
      <right/>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style="dashed">
        <color theme="1"/>
      </top>
      <bottom style="dashed">
        <color theme="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1"/>
      </left>
      <right/>
      <top style="dashed">
        <color theme="1"/>
      </top>
      <bottom style="dashed">
        <color theme="1"/>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bottom style="dashed">
        <color theme="1"/>
      </bottom>
      <diagonal/>
    </border>
    <border>
      <left/>
      <right/>
      <top/>
      <bottom style="dashed">
        <color theme="1"/>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style="dashed">
        <color theme="1"/>
      </left>
      <right style="dashed">
        <color theme="1"/>
      </right>
      <top style="dashed">
        <color theme="1"/>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224">
    <xf numFmtId="0" fontId="0" fillId="0" borderId="0" xfId="0"/>
    <xf numFmtId="10" fontId="0" fillId="4" borderId="12" xfId="0" applyNumberFormat="1" applyFill="1" applyBorder="1" applyAlignment="1">
      <alignment horizontal="center" vertical="center" wrapText="1"/>
    </xf>
    <xf numFmtId="10" fontId="0" fillId="4" borderId="11" xfId="0" applyNumberFormat="1" applyFill="1" applyBorder="1" applyAlignment="1">
      <alignment horizontal="center" vertical="center" wrapText="1"/>
    </xf>
    <xf numFmtId="10" fontId="0" fillId="4" borderId="13" xfId="0" applyNumberFormat="1" applyFill="1" applyBorder="1" applyAlignment="1">
      <alignment horizontal="center" vertical="center" wrapText="1"/>
    </xf>
    <xf numFmtId="0" fontId="1" fillId="3" borderId="5"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3" borderId="2" xfId="0" applyFont="1" applyFill="1" applyBorder="1" applyAlignment="1">
      <alignment horizontal="left" vertical="center" wrapText="1"/>
    </xf>
    <xf numFmtId="10" fontId="0" fillId="4" borderId="19" xfId="0" applyNumberFormat="1" applyFill="1" applyBorder="1" applyAlignment="1">
      <alignment horizontal="center" vertical="center" wrapText="1"/>
    </xf>
    <xf numFmtId="10" fontId="0" fillId="4" borderId="20" xfId="0" applyNumberFormat="1" applyFill="1" applyBorder="1" applyAlignment="1">
      <alignment horizontal="center" vertical="center" wrapText="1"/>
    </xf>
    <xf numFmtId="10" fontId="0" fillId="4" borderId="21" xfId="0" applyNumberFormat="1" applyFill="1" applyBorder="1" applyAlignment="1">
      <alignment horizontal="center"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4" fillId="3" borderId="23" xfId="0" applyFont="1" applyFill="1" applyBorder="1" applyAlignment="1">
      <alignment horizontal="center" vertical="center" wrapText="1"/>
    </xf>
    <xf numFmtId="10" fontId="0" fillId="4" borderId="31" xfId="0" applyNumberForma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10" fontId="0" fillId="4" borderId="37" xfId="0" applyNumberFormat="1" applyFill="1" applyBorder="1" applyAlignment="1">
      <alignment horizontal="center" vertical="center" wrapText="1"/>
    </xf>
    <xf numFmtId="3" fontId="3" fillId="2" borderId="39" xfId="0" applyNumberFormat="1" applyFont="1" applyFill="1" applyBorder="1" applyAlignment="1">
      <alignment horizontal="center" vertical="center" wrapText="1"/>
    </xf>
    <xf numFmtId="3" fontId="3" fillId="2" borderId="23" xfId="0" applyNumberFormat="1" applyFont="1" applyFill="1" applyBorder="1" applyAlignment="1">
      <alignment horizontal="center" vertical="center" wrapText="1"/>
    </xf>
    <xf numFmtId="3" fontId="3" fillId="2" borderId="40" xfId="0" applyNumberFormat="1" applyFont="1" applyFill="1" applyBorder="1" applyAlignment="1">
      <alignment horizontal="center" vertical="center" wrapText="1"/>
    </xf>
    <xf numFmtId="44" fontId="3" fillId="2" borderId="2" xfId="1" applyFont="1" applyFill="1" applyBorder="1" applyAlignment="1">
      <alignment horizontal="center" vertical="center" wrapText="1"/>
    </xf>
    <xf numFmtId="44" fontId="3" fillId="2" borderId="1" xfId="1" applyFont="1" applyFill="1" applyBorder="1" applyAlignment="1">
      <alignment horizontal="center" vertical="center" wrapText="1"/>
    </xf>
    <xf numFmtId="44" fontId="3" fillId="2" borderId="36" xfId="1" applyFont="1" applyFill="1" applyBorder="1" applyAlignment="1">
      <alignment horizontal="center" vertical="center" wrapText="1"/>
    </xf>
    <xf numFmtId="44" fontId="3" fillId="2" borderId="41" xfId="1" applyFont="1" applyFill="1" applyBorder="1" applyAlignment="1">
      <alignment horizontal="center" vertical="center" wrapText="1"/>
    </xf>
    <xf numFmtId="44" fontId="3" fillId="2" borderId="42" xfId="1" applyFont="1" applyFill="1" applyBorder="1" applyAlignment="1">
      <alignment horizontal="center" vertical="center" wrapText="1"/>
    </xf>
    <xf numFmtId="44" fontId="3" fillId="2" borderId="22" xfId="1" applyFont="1" applyFill="1" applyBorder="1" applyAlignment="1">
      <alignment horizontal="center" vertical="center" wrapText="1"/>
    </xf>
    <xf numFmtId="44" fontId="3" fillId="2" borderId="23" xfId="1" applyFont="1" applyFill="1" applyBorder="1" applyAlignment="1">
      <alignment horizontal="center" vertical="center" wrapText="1"/>
    </xf>
    <xf numFmtId="44" fontId="3" fillId="2" borderId="40" xfId="1" applyFont="1" applyFill="1" applyBorder="1" applyAlignment="1">
      <alignment horizontal="center" vertical="center" wrapText="1"/>
    </xf>
    <xf numFmtId="44" fontId="3" fillId="2" borderId="43" xfId="1" applyFont="1" applyFill="1" applyBorder="1" applyAlignment="1">
      <alignment horizontal="center" vertical="center" wrapText="1"/>
    </xf>
    <xf numFmtId="44" fontId="3" fillId="2" borderId="44" xfId="1" applyFont="1" applyFill="1" applyBorder="1" applyAlignment="1">
      <alignment horizontal="center" vertical="center" wrapText="1"/>
    </xf>
    <xf numFmtId="0" fontId="12" fillId="0" borderId="0" xfId="0" applyFont="1"/>
    <xf numFmtId="0" fontId="0" fillId="7" borderId="0" xfId="0" applyFill="1"/>
    <xf numFmtId="0" fontId="0" fillId="0" borderId="0" xfId="0" applyAlignment="1">
      <alignment wrapText="1"/>
    </xf>
    <xf numFmtId="0" fontId="0" fillId="6" borderId="0" xfId="0" applyFill="1"/>
    <xf numFmtId="10" fontId="0" fillId="4" borderId="38" xfId="0" applyNumberFormat="1" applyFill="1" applyBorder="1" applyAlignment="1">
      <alignment horizontal="center" vertical="center" wrapText="1"/>
    </xf>
    <xf numFmtId="3" fontId="3" fillId="5" borderId="35"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wrapText="1"/>
    </xf>
    <xf numFmtId="3" fontId="3" fillId="5" borderId="36" xfId="0" applyNumberFormat="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8" xfId="0" applyNumberFormat="1" applyFill="1" applyBorder="1" applyAlignment="1">
      <alignment horizontal="center" vertical="center" wrapText="1"/>
    </xf>
    <xf numFmtId="10" fontId="0" fillId="8" borderId="37" xfId="0" applyNumberFormat="1" applyFill="1" applyBorder="1" applyAlignment="1">
      <alignment horizontal="center" vertical="center" wrapText="1"/>
    </xf>
    <xf numFmtId="0" fontId="3" fillId="6" borderId="32" xfId="0" applyFont="1" applyFill="1" applyBorder="1" applyAlignment="1">
      <alignment horizontal="justify" vertical="center" wrapText="1"/>
    </xf>
    <xf numFmtId="0" fontId="1" fillId="3" borderId="48" xfId="0" applyFont="1" applyFill="1" applyBorder="1" applyAlignment="1">
      <alignment horizontal="center" vertical="center" wrapText="1"/>
    </xf>
    <xf numFmtId="0" fontId="1" fillId="3" borderId="50" xfId="0" applyFont="1" applyFill="1" applyBorder="1" applyAlignment="1">
      <alignment horizontal="center" vertical="center" wrapText="1"/>
    </xf>
    <xf numFmtId="3" fontId="3" fillId="5" borderId="51" xfId="0" applyNumberFormat="1" applyFont="1" applyFill="1" applyBorder="1" applyAlignment="1">
      <alignment horizontal="center" vertical="center" wrapText="1"/>
    </xf>
    <xf numFmtId="0" fontId="5" fillId="5" borderId="53"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2" fontId="6" fillId="9" borderId="17" xfId="0" applyNumberFormat="1" applyFont="1" applyFill="1" applyBorder="1" applyAlignment="1">
      <alignment vertical="center" wrapText="1"/>
    </xf>
    <xf numFmtId="2" fontId="6" fillId="9" borderId="18" xfId="0" applyNumberFormat="1" applyFont="1" applyFill="1" applyBorder="1" applyAlignment="1">
      <alignment vertical="center" wrapText="1"/>
    </xf>
    <xf numFmtId="0" fontId="10" fillId="10" borderId="7"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4" fillId="9" borderId="2"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5" fillId="9" borderId="10" xfId="0" applyFont="1" applyFill="1" applyBorder="1" applyAlignment="1">
      <alignment horizontal="left" vertical="center" wrapText="1"/>
    </xf>
    <xf numFmtId="0" fontId="13" fillId="11" borderId="27" xfId="0" applyFont="1" applyFill="1" applyBorder="1" applyAlignment="1">
      <alignment horizontal="center" vertical="center" wrapText="1"/>
    </xf>
    <xf numFmtId="0" fontId="4" fillId="12" borderId="48" xfId="0" applyFont="1" applyFill="1" applyBorder="1" applyAlignment="1">
      <alignment horizontal="center" vertical="center" wrapText="1"/>
    </xf>
    <xf numFmtId="0" fontId="4" fillId="12" borderId="49"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4" fillId="12" borderId="2" xfId="0" applyFont="1" applyFill="1" applyBorder="1" applyAlignment="1">
      <alignment horizontal="left" vertical="center" wrapText="1"/>
    </xf>
    <xf numFmtId="0" fontId="4" fillId="12" borderId="1" xfId="0" applyFont="1" applyFill="1" applyBorder="1" applyAlignment="1">
      <alignment horizontal="justify" vertical="center" wrapText="1"/>
    </xf>
    <xf numFmtId="0" fontId="4" fillId="12"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0" xfId="0" applyFont="1" applyFill="1" applyBorder="1" applyAlignment="1">
      <alignment horizontal="justify" vertical="center" wrapText="1"/>
    </xf>
    <xf numFmtId="2" fontId="3" fillId="12" borderId="27" xfId="0" applyNumberFormat="1" applyFont="1" applyFill="1" applyBorder="1" applyAlignment="1">
      <alignment horizontal="center" vertical="center" wrapText="1"/>
    </xf>
    <xf numFmtId="0" fontId="2" fillId="3" borderId="56" xfId="0" applyFont="1" applyFill="1" applyBorder="1" applyAlignment="1">
      <alignment horizontal="center" vertical="center" wrapText="1"/>
    </xf>
    <xf numFmtId="0" fontId="3" fillId="3" borderId="57" xfId="0" applyFont="1" applyFill="1" applyBorder="1" applyAlignment="1">
      <alignment horizontal="justify"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vertical="center" wrapText="1"/>
    </xf>
    <xf numFmtId="1" fontId="7" fillId="0" borderId="59" xfId="0" applyNumberFormat="1" applyFont="1" applyBorder="1" applyAlignment="1">
      <alignment horizontal="center" vertical="center" wrapText="1"/>
    </xf>
    <xf numFmtId="3" fontId="3" fillId="5" borderId="60" xfId="0" applyNumberFormat="1" applyFont="1" applyFill="1" applyBorder="1" applyAlignment="1">
      <alignment horizontal="center" vertical="center" wrapText="1"/>
    </xf>
    <xf numFmtId="3" fontId="3" fillId="5" borderId="61" xfId="0" applyNumberFormat="1" applyFont="1" applyFill="1" applyBorder="1" applyAlignment="1">
      <alignment horizontal="center" vertical="center" wrapText="1"/>
    </xf>
    <xf numFmtId="10" fontId="0" fillId="8" borderId="62" xfId="0" applyNumberFormat="1" applyFill="1" applyBorder="1" applyAlignment="1">
      <alignment horizontal="center" vertical="center" wrapText="1"/>
    </xf>
    <xf numFmtId="10" fontId="0" fillId="4" borderId="62" xfId="0" applyNumberFormat="1" applyFill="1" applyBorder="1" applyAlignment="1">
      <alignment horizontal="center" vertical="center" wrapText="1"/>
    </xf>
    <xf numFmtId="2" fontId="3" fillId="12" borderId="7" xfId="0" applyNumberFormat="1" applyFont="1" applyFill="1" applyBorder="1" applyAlignment="1">
      <alignment horizontal="center" vertical="center" wrapText="1"/>
    </xf>
    <xf numFmtId="0" fontId="3" fillId="3" borderId="66" xfId="0" applyFont="1" applyFill="1" applyBorder="1" applyAlignment="1">
      <alignment horizontal="justify" vertical="center" wrapText="1"/>
    </xf>
    <xf numFmtId="44" fontId="3" fillId="2" borderId="51" xfId="1" applyFont="1" applyFill="1" applyBorder="1" applyAlignment="1">
      <alignment horizontal="center" vertical="center" wrapText="1"/>
    </xf>
    <xf numFmtId="0" fontId="5" fillId="5" borderId="67" xfId="0" applyFont="1" applyFill="1" applyBorder="1" applyAlignment="1">
      <alignment vertical="center" wrapText="1"/>
    </xf>
    <xf numFmtId="164" fontId="4" fillId="3" borderId="65" xfId="0" applyNumberFormat="1" applyFont="1" applyFill="1" applyBorder="1" applyAlignment="1">
      <alignment horizontal="center" vertical="center" wrapText="1"/>
    </xf>
    <xf numFmtId="164" fontId="4" fillId="3" borderId="68" xfId="0" applyNumberFormat="1" applyFont="1" applyFill="1" applyBorder="1" applyAlignment="1">
      <alignment horizontal="center" vertical="center" wrapText="1"/>
    </xf>
    <xf numFmtId="0" fontId="5" fillId="5" borderId="29" xfId="0" applyFont="1" applyFill="1" applyBorder="1" applyAlignment="1">
      <alignment vertical="center" wrapText="1"/>
    </xf>
    <xf numFmtId="0" fontId="4" fillId="3" borderId="25" xfId="0" applyFont="1" applyFill="1" applyBorder="1" applyAlignment="1">
      <alignment horizontal="center" vertical="center" wrapText="1"/>
    </xf>
    <xf numFmtId="164" fontId="7" fillId="3" borderId="33" xfId="1" applyNumberFormat="1" applyFont="1" applyFill="1" applyBorder="1" applyAlignment="1">
      <alignment horizontal="center" vertical="center" wrapText="1"/>
    </xf>
    <xf numFmtId="0" fontId="4" fillId="9" borderId="25" xfId="0" applyFont="1" applyFill="1" applyBorder="1" applyAlignment="1">
      <alignment horizontal="left" vertical="center" wrapText="1"/>
    </xf>
    <xf numFmtId="0" fontId="4" fillId="12" borderId="25"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4" xfId="0" applyFont="1" applyFill="1" applyBorder="1" applyAlignment="1">
      <alignment horizontal="left" vertical="center" wrapText="1"/>
    </xf>
    <xf numFmtId="2" fontId="5" fillId="9" borderId="54" xfId="0" applyNumberFormat="1" applyFont="1" applyFill="1" applyBorder="1" applyAlignment="1">
      <alignment horizontal="center" vertical="center" wrapText="1"/>
    </xf>
    <xf numFmtId="2" fontId="3" fillId="5" borderId="5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2" fontId="3" fillId="5" borderId="10" xfId="0" applyNumberFormat="1" applyFont="1" applyFill="1" applyBorder="1" applyAlignment="1">
      <alignment horizontal="center" vertical="center" wrapText="1"/>
    </xf>
    <xf numFmtId="2" fontId="4" fillId="12" borderId="54" xfId="0" applyNumberFormat="1" applyFont="1" applyFill="1" applyBorder="1" applyAlignment="1">
      <alignment horizontal="center" vertical="center" wrapText="1"/>
    </xf>
    <xf numFmtId="2" fontId="3" fillId="2" borderId="5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2" fontId="3" fillId="3" borderId="54" xfId="0" applyNumberFormat="1" applyFont="1" applyFill="1" applyBorder="1" applyAlignment="1">
      <alignment horizontal="center" vertical="center" wrapText="1"/>
    </xf>
    <xf numFmtId="2" fontId="3" fillId="3" borderId="55" xfId="0" applyNumberFormat="1" applyFont="1" applyFill="1" applyBorder="1" applyAlignment="1">
      <alignment horizontal="center" vertical="center" wrapText="1"/>
    </xf>
    <xf numFmtId="2" fontId="3" fillId="2" borderId="52" xfId="0" applyNumberFormat="1" applyFont="1" applyFill="1" applyBorder="1" applyAlignment="1">
      <alignment horizontal="center" vertical="center" wrapText="1"/>
    </xf>
    <xf numFmtId="2" fontId="3" fillId="2" borderId="23" xfId="0" applyNumberFormat="1" applyFont="1" applyFill="1" applyBorder="1" applyAlignment="1">
      <alignment horizontal="center" vertical="center" wrapText="1"/>
    </xf>
    <xf numFmtId="2" fontId="3" fillId="2" borderId="24" xfId="0" applyNumberFormat="1" applyFont="1" applyFill="1" applyBorder="1" applyAlignment="1">
      <alignment horizontal="center" vertical="center" wrapText="1"/>
    </xf>
    <xf numFmtId="0" fontId="3" fillId="12" borderId="25" xfId="0" applyFont="1" applyFill="1" applyBorder="1" applyAlignment="1">
      <alignment horizontal="left" vertical="center" wrapText="1"/>
    </xf>
    <xf numFmtId="0" fontId="3" fillId="3" borderId="25" xfId="0" applyFont="1" applyFill="1" applyBorder="1" applyAlignment="1">
      <alignment horizontal="left" vertical="center" wrapText="1"/>
    </xf>
    <xf numFmtId="3" fontId="7" fillId="5" borderId="5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7" fillId="5" borderId="10"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2" fillId="0" borderId="0" xfId="0" applyFont="1" applyAlignment="1">
      <alignment vertical="center" wrapText="1"/>
    </xf>
    <xf numFmtId="10" fontId="3" fillId="0" borderId="29" xfId="0" applyNumberFormat="1" applyFont="1" applyBorder="1" applyAlignment="1">
      <alignment horizontal="center" vertical="center" wrapText="1"/>
    </xf>
    <xf numFmtId="10" fontId="1" fillId="5" borderId="53" xfId="0" applyNumberFormat="1" applyFont="1" applyFill="1" applyBorder="1" applyAlignment="1">
      <alignment horizontal="center" vertical="center" wrapText="1"/>
    </xf>
    <xf numFmtId="10" fontId="7" fillId="0" borderId="59" xfId="0" applyNumberFormat="1" applyFont="1" applyBorder="1" applyAlignment="1">
      <alignment horizontal="center" vertical="center" wrapText="1"/>
    </xf>
    <xf numFmtId="10" fontId="3" fillId="5" borderId="60" xfId="0" applyNumberFormat="1" applyFont="1" applyFill="1" applyBorder="1" applyAlignment="1">
      <alignment horizontal="center" vertical="center" wrapText="1"/>
    </xf>
    <xf numFmtId="10" fontId="3" fillId="5" borderId="61" xfId="0" applyNumberFormat="1" applyFont="1" applyFill="1" applyBorder="1" applyAlignment="1">
      <alignment horizontal="center" vertical="center" wrapText="1"/>
    </xf>
    <xf numFmtId="10" fontId="0" fillId="4" borderId="69" xfId="0" applyNumberFormat="1" applyFill="1" applyBorder="1" applyAlignment="1">
      <alignment horizontal="center" vertical="center" wrapText="1"/>
    </xf>
    <xf numFmtId="0" fontId="1" fillId="3" borderId="56" xfId="0" applyFont="1" applyFill="1" applyBorder="1" applyAlignment="1">
      <alignment horizontal="center" vertical="center" wrapText="1"/>
    </xf>
    <xf numFmtId="0" fontId="7" fillId="3" borderId="57" xfId="0" applyFont="1" applyFill="1" applyBorder="1" applyAlignment="1">
      <alignment horizontal="justify"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vertical="center" wrapText="1"/>
    </xf>
    <xf numFmtId="10" fontId="14" fillId="4" borderId="47" xfId="0" applyNumberFormat="1" applyFont="1" applyFill="1" applyBorder="1" applyAlignment="1">
      <alignment horizontal="center" vertical="center" wrapText="1"/>
    </xf>
    <xf numFmtId="0" fontId="7" fillId="3" borderId="66" xfId="0" applyFont="1" applyFill="1" applyBorder="1" applyAlignment="1">
      <alignment horizontal="justify" vertical="center" wrapText="1"/>
    </xf>
    <xf numFmtId="0" fontId="14" fillId="0" borderId="0" xfId="0" applyFont="1"/>
    <xf numFmtId="0" fontId="14" fillId="0" borderId="0" xfId="0" applyFont="1" applyAlignment="1">
      <alignment vertical="center"/>
    </xf>
    <xf numFmtId="0" fontId="7" fillId="9" borderId="25" xfId="0" applyFont="1" applyFill="1" applyBorder="1" applyAlignment="1">
      <alignment horizontal="left" vertical="center" wrapText="1"/>
    </xf>
    <xf numFmtId="2" fontId="1" fillId="5" borderId="5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2" fontId="1" fillId="5" borderId="10" xfId="0" applyNumberFormat="1" applyFont="1" applyFill="1" applyBorder="1" applyAlignment="1">
      <alignment horizontal="center" vertical="center" wrapText="1"/>
    </xf>
    <xf numFmtId="2" fontId="1" fillId="5" borderId="35"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4" fontId="1" fillId="5" borderId="36" xfId="0" applyNumberFormat="1" applyFont="1" applyFill="1" applyBorder="1" applyAlignment="1">
      <alignment horizontal="center" vertical="center" wrapText="1"/>
    </xf>
    <xf numFmtId="10" fontId="15" fillId="4" borderId="47" xfId="0" applyNumberFormat="1" applyFont="1" applyFill="1" applyBorder="1" applyAlignment="1">
      <alignment horizontal="center" vertical="center" wrapText="1"/>
    </xf>
    <xf numFmtId="10" fontId="15" fillId="4" borderId="38" xfId="0" applyNumberFormat="1" applyFont="1" applyFill="1" applyBorder="1" applyAlignment="1">
      <alignment horizontal="center" vertical="center" wrapText="1"/>
    </xf>
    <xf numFmtId="2" fontId="1" fillId="2" borderId="5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4" fontId="1" fillId="2" borderId="35"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36" xfId="0" applyNumberFormat="1" applyFont="1" applyFill="1" applyBorder="1" applyAlignment="1">
      <alignment horizontal="center" vertical="center" wrapText="1"/>
    </xf>
    <xf numFmtId="2" fontId="1" fillId="2" borderId="52" xfId="0" applyNumberFormat="1" applyFont="1" applyFill="1" applyBorder="1" applyAlignment="1">
      <alignment horizontal="center" vertical="center" wrapText="1"/>
    </xf>
    <xf numFmtId="2" fontId="1" fillId="2" borderId="23" xfId="0" applyNumberFormat="1" applyFont="1" applyFill="1" applyBorder="1" applyAlignment="1">
      <alignment horizontal="center" vertical="center" wrapText="1"/>
    </xf>
    <xf numFmtId="2" fontId="1" fillId="2" borderId="24" xfId="0" applyNumberFormat="1" applyFont="1" applyFill="1" applyBorder="1" applyAlignment="1">
      <alignment horizontal="center" vertical="center" wrapText="1"/>
    </xf>
    <xf numFmtId="4" fontId="1" fillId="2" borderId="39" xfId="0" applyNumberFormat="1" applyFont="1" applyFill="1" applyBorder="1" applyAlignment="1">
      <alignment horizontal="center" vertical="center" wrapText="1"/>
    </xf>
    <xf numFmtId="4" fontId="1" fillId="2" borderId="23" xfId="0" applyNumberFormat="1" applyFont="1" applyFill="1" applyBorder="1" applyAlignment="1">
      <alignment horizontal="center" vertical="center" wrapText="1"/>
    </xf>
    <xf numFmtId="4" fontId="1" fillId="2" borderId="40" xfId="0" applyNumberFormat="1" applyFont="1" applyFill="1" applyBorder="1" applyAlignment="1">
      <alignment horizontal="center" vertical="center" wrapText="1"/>
    </xf>
    <xf numFmtId="10" fontId="15" fillId="4" borderId="70" xfId="0" applyNumberFormat="1" applyFont="1" applyFill="1" applyBorder="1" applyAlignment="1">
      <alignment horizontal="center" vertical="center" wrapText="1"/>
    </xf>
    <xf numFmtId="10" fontId="12" fillId="4" borderId="70" xfId="0" applyNumberFormat="1" applyFont="1" applyFill="1" applyBorder="1" applyAlignment="1">
      <alignment horizontal="center" vertical="center" wrapText="1"/>
    </xf>
    <xf numFmtId="10" fontId="12" fillId="4" borderId="38" xfId="0" applyNumberFormat="1" applyFont="1" applyFill="1" applyBorder="1" applyAlignment="1">
      <alignment horizontal="center" vertical="center" wrapText="1"/>
    </xf>
    <xf numFmtId="2" fontId="1" fillId="9" borderId="54" xfId="0" applyNumberFormat="1" applyFont="1" applyFill="1" applyBorder="1" applyAlignment="1">
      <alignment horizontal="center" vertical="center" wrapText="1"/>
    </xf>
    <xf numFmtId="2" fontId="1" fillId="12" borderId="54" xfId="0" applyNumberFormat="1" applyFont="1" applyFill="1" applyBorder="1" applyAlignment="1">
      <alignment horizontal="center" vertical="center" wrapText="1"/>
    </xf>
    <xf numFmtId="10" fontId="1" fillId="0" borderId="29" xfId="0" applyNumberFormat="1" applyFont="1" applyBorder="1" applyAlignment="1">
      <alignment horizontal="center" vertical="center" wrapText="1"/>
    </xf>
    <xf numFmtId="2" fontId="1" fillId="3" borderId="54" xfId="0" applyNumberFormat="1" applyFont="1" applyFill="1" applyBorder="1" applyAlignment="1">
      <alignment horizontal="center" vertical="center" wrapText="1"/>
    </xf>
    <xf numFmtId="2" fontId="1" fillId="3" borderId="55" xfId="0" applyNumberFormat="1" applyFont="1" applyFill="1" applyBorder="1" applyAlignment="1">
      <alignment horizontal="center" vertical="center" wrapText="1"/>
    </xf>
    <xf numFmtId="10" fontId="1" fillId="0" borderId="59" xfId="0" applyNumberFormat="1" applyFont="1" applyBorder="1" applyAlignment="1">
      <alignment horizontal="center" vertical="center" wrapText="1"/>
    </xf>
    <xf numFmtId="10" fontId="1" fillId="5" borderId="60" xfId="0" applyNumberFormat="1" applyFont="1" applyFill="1" applyBorder="1" applyAlignment="1">
      <alignment horizontal="center" vertical="center" wrapText="1"/>
    </xf>
    <xf numFmtId="10" fontId="1" fillId="5" borderId="61" xfId="0" applyNumberFormat="1" applyFont="1" applyFill="1" applyBorder="1" applyAlignment="1">
      <alignment horizontal="center" vertical="center" wrapText="1"/>
    </xf>
    <xf numFmtId="10" fontId="1" fillId="0" borderId="59" xfId="2" applyNumberFormat="1" applyFont="1" applyBorder="1" applyAlignment="1">
      <alignment horizontal="center" vertical="center" wrapText="1"/>
    </xf>
    <xf numFmtId="10" fontId="1" fillId="5" borderId="60" xfId="2" applyNumberFormat="1" applyFont="1" applyFill="1" applyBorder="1" applyAlignment="1">
      <alignment horizontal="center" vertical="center" wrapText="1"/>
    </xf>
    <xf numFmtId="10" fontId="12" fillId="4" borderId="37" xfId="0" applyNumberFormat="1" applyFont="1" applyFill="1" applyBorder="1" applyAlignment="1">
      <alignment horizontal="center" vertical="center" wrapText="1"/>
    </xf>
    <xf numFmtId="10" fontId="1" fillId="5" borderId="61" xfId="2" applyNumberFormat="1" applyFont="1" applyFill="1" applyBorder="1" applyAlignment="1">
      <alignment horizontal="center" vertical="center" wrapText="1"/>
    </xf>
    <xf numFmtId="44" fontId="16" fillId="2" borderId="42" xfId="1" applyFont="1" applyFill="1" applyBorder="1" applyAlignment="1">
      <alignment horizontal="center" vertical="center" wrapText="1"/>
    </xf>
    <xf numFmtId="10" fontId="14" fillId="4" borderId="38" xfId="0" applyNumberFormat="1" applyFont="1" applyFill="1" applyBorder="1" applyAlignment="1">
      <alignment horizontal="center" vertical="center" wrapText="1"/>
    </xf>
    <xf numFmtId="0" fontId="0" fillId="0" borderId="26" xfId="0" applyBorder="1" applyAlignment="1">
      <alignment horizontal="center"/>
    </xf>
    <xf numFmtId="0" fontId="0" fillId="0" borderId="65" xfId="0" applyBorder="1" applyAlignment="1">
      <alignment horizontal="center"/>
    </xf>
    <xf numFmtId="0" fontId="0" fillId="0" borderId="19" xfId="0" applyBorder="1" applyAlignment="1">
      <alignment horizontal="center" wrapText="1"/>
    </xf>
    <xf numFmtId="0" fontId="0" fillId="0" borderId="21" xfId="0" applyBorder="1" applyAlignment="1">
      <alignment horizontal="center" wrapText="1"/>
    </xf>
    <xf numFmtId="2" fontId="5" fillId="9" borderId="14" xfId="0" applyNumberFormat="1" applyFont="1" applyFill="1" applyBorder="1" applyAlignment="1">
      <alignment horizontal="center" vertical="center" wrapText="1"/>
    </xf>
    <xf numFmtId="2" fontId="5" fillId="9" borderId="63" xfId="0" applyNumberFormat="1" applyFont="1" applyFill="1" applyBorder="1" applyAlignment="1">
      <alignment horizontal="center" vertical="center" wrapText="1"/>
    </xf>
    <xf numFmtId="2" fontId="5" fillId="9" borderId="17" xfId="0" applyNumberFormat="1" applyFont="1" applyFill="1" applyBorder="1" applyAlignment="1">
      <alignment horizontal="center" vertical="center" wrapText="1"/>
    </xf>
    <xf numFmtId="2" fontId="5" fillId="9" borderId="64" xfId="0" applyNumberFormat="1" applyFont="1" applyFill="1" applyBorder="1" applyAlignment="1">
      <alignment horizontal="center" vertical="center" wrapText="1"/>
    </xf>
    <xf numFmtId="2" fontId="5" fillId="9" borderId="7" xfId="0" applyNumberFormat="1" applyFont="1" applyFill="1" applyBorder="1" applyAlignment="1">
      <alignment horizontal="center" vertical="center" wrapText="1"/>
    </xf>
    <xf numFmtId="2" fontId="5" fillId="9" borderId="8" xfId="0" applyNumberFormat="1"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2" fontId="10" fillId="9" borderId="7" xfId="0" applyNumberFormat="1" applyFont="1" applyFill="1" applyBorder="1" applyAlignment="1">
      <alignment horizontal="center" vertical="center" wrapText="1"/>
    </xf>
    <xf numFmtId="2" fontId="10" fillId="9" borderId="8" xfId="0" applyNumberFormat="1" applyFont="1" applyFill="1" applyBorder="1" applyAlignment="1">
      <alignment horizontal="center" vertical="center" wrapText="1"/>
    </xf>
    <xf numFmtId="2" fontId="10" fillId="9" borderId="9" xfId="0" applyNumberFormat="1" applyFont="1" applyFill="1" applyBorder="1" applyAlignment="1">
      <alignment horizontal="center" vertical="center" wrapText="1"/>
    </xf>
    <xf numFmtId="2" fontId="6" fillId="9" borderId="14" xfId="0" applyNumberFormat="1"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2" fontId="6" fillId="9" borderId="28" xfId="0" applyNumberFormat="1" applyFont="1" applyFill="1" applyBorder="1" applyAlignment="1">
      <alignment horizontal="center" vertical="center" wrapText="1"/>
    </xf>
    <xf numFmtId="2" fontId="6" fillId="9" borderId="0" xfId="0" applyNumberFormat="1" applyFont="1" applyFill="1" applyAlignment="1">
      <alignment horizontal="center" vertical="center" wrapText="1"/>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0" fillId="0" borderId="0" xfId="0" applyAlignment="1">
      <alignment horizontal="center" vertical="top" wrapText="1"/>
    </xf>
    <xf numFmtId="0" fontId="11" fillId="9" borderId="16"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0" fillId="10" borderId="16"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2" fontId="4" fillId="12" borderId="16" xfId="0" applyNumberFormat="1" applyFont="1" applyFill="1" applyBorder="1" applyAlignment="1">
      <alignment horizontal="center" vertical="center" wrapText="1"/>
    </xf>
    <xf numFmtId="2" fontId="4" fillId="12" borderId="15" xfId="0" applyNumberFormat="1" applyFont="1" applyFill="1" applyBorder="1" applyAlignment="1">
      <alignment horizontal="center" vertical="center" wrapText="1"/>
    </xf>
    <xf numFmtId="2" fontId="5" fillId="9" borderId="9" xfId="0" applyNumberFormat="1"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10" fillId="10" borderId="7" xfId="0" applyFont="1" applyFill="1" applyBorder="1" applyAlignment="1">
      <alignment horizontal="center" vertical="center"/>
    </xf>
    <xf numFmtId="0" fontId="10" fillId="10" borderId="8" xfId="0" applyFont="1" applyFill="1" applyBorder="1" applyAlignment="1">
      <alignment horizontal="center" vertical="center"/>
    </xf>
    <xf numFmtId="0" fontId="10" fillId="10" borderId="9" xfId="0" applyFont="1" applyFill="1" applyBorder="1" applyAlignment="1">
      <alignment horizontal="center" vertical="center"/>
    </xf>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34" xfId="0" applyFont="1" applyBorder="1" applyAlignment="1">
      <alignment horizontal="center" vertical="top" wrapText="1"/>
    </xf>
    <xf numFmtId="0" fontId="9" fillId="0" borderId="34" xfId="0" applyFont="1" applyBorder="1" applyAlignment="1">
      <alignment horizontal="center" vertical="top"/>
    </xf>
    <xf numFmtId="0" fontId="0" fillId="0" borderId="12" xfId="0" applyBorder="1" applyAlignment="1">
      <alignment horizontal="center"/>
    </xf>
    <xf numFmtId="0" fontId="0" fillId="0" borderId="13"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0" xfId="0" applyAlignment="1">
      <alignment horizontal="justify" vertical="center" wrapText="1"/>
    </xf>
  </cellXfs>
  <cellStyles count="3">
    <cellStyle name="Moneda" xfId="1" builtinId="4"/>
    <cellStyle name="Normal" xfId="0" builtinId="0"/>
    <cellStyle name="Porcentaje" xfId="2" builtinId="5"/>
  </cellStyles>
  <dxfs count="79">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98DEF4"/>
      <color rgb="FF30BDE9"/>
      <color rgb="FFEAB91F"/>
      <color rgb="FFFFEB9C"/>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364991</xdr:colOff>
      <xdr:row>1</xdr:row>
      <xdr:rowOff>50715</xdr:rowOff>
    </xdr:from>
    <xdr:to>
      <xdr:col>2</xdr:col>
      <xdr:colOff>670909</xdr:colOff>
      <xdr:row>11</xdr:row>
      <xdr:rowOff>194129</xdr:rowOff>
    </xdr:to>
    <xdr:pic>
      <xdr:nvPicPr>
        <xdr:cNvPr id="2" name="Imagen 1">
          <a:extLst>
            <a:ext uri="{FF2B5EF4-FFF2-40B4-BE49-F238E27FC236}">
              <a16:creationId xmlns:a16="http://schemas.microsoft.com/office/drawing/2014/main" id="{A50F9F9A-DD15-41DE-9FC4-A0E833D96D10}"/>
            </a:ext>
          </a:extLst>
        </xdr:cNvPr>
        <xdr:cNvPicPr>
          <a:picLocks noChangeAspect="1"/>
        </xdr:cNvPicPr>
      </xdr:nvPicPr>
      <xdr:blipFill>
        <a:blip xmlns:r="http://schemas.openxmlformats.org/officeDocument/2006/relationships" r:embed="rId1"/>
        <a:stretch>
          <a:fillRect/>
        </a:stretch>
      </xdr:blipFill>
      <xdr:spPr>
        <a:xfrm>
          <a:off x="537882" y="108345"/>
          <a:ext cx="1890749" cy="2688750"/>
        </a:xfrm>
        <a:prstGeom prst="rect">
          <a:avLst/>
        </a:prstGeom>
      </xdr:spPr>
    </xdr:pic>
    <xdr:clientData/>
  </xdr:twoCellAnchor>
  <xdr:twoCellAnchor editAs="oneCell">
    <xdr:from>
      <xdr:col>2</xdr:col>
      <xdr:colOff>1170775</xdr:colOff>
      <xdr:row>3</xdr:row>
      <xdr:rowOff>200185</xdr:rowOff>
    </xdr:from>
    <xdr:to>
      <xdr:col>4</xdr:col>
      <xdr:colOff>640</xdr:colOff>
      <xdr:row>10</xdr:row>
      <xdr:rowOff>56830</xdr:rowOff>
    </xdr:to>
    <xdr:pic>
      <xdr:nvPicPr>
        <xdr:cNvPr id="4" name="Imagen 3">
          <a:extLst>
            <a:ext uri="{FF2B5EF4-FFF2-40B4-BE49-F238E27FC236}">
              <a16:creationId xmlns:a16="http://schemas.microsoft.com/office/drawing/2014/main" id="{246B859F-0C41-463E-8BEA-63CFE56C5103}"/>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159019" y="507546"/>
          <a:ext cx="2190990" cy="2123435"/>
        </a:xfrm>
        <a:prstGeom prst="rect">
          <a:avLst/>
        </a:prstGeom>
      </xdr:spPr>
    </xdr:pic>
    <xdr:clientData/>
  </xdr:twoCellAnchor>
  <xdr:twoCellAnchor>
    <xdr:from>
      <xdr:col>21</xdr:col>
      <xdr:colOff>941294</xdr:colOff>
      <xdr:row>3</xdr:row>
      <xdr:rowOff>246530</xdr:rowOff>
    </xdr:from>
    <xdr:to>
      <xdr:col>23</xdr:col>
      <xdr:colOff>2049717</xdr:colOff>
      <xdr:row>8</xdr:row>
      <xdr:rowOff>70118</xdr:rowOff>
    </xdr:to>
    <xdr:pic>
      <xdr:nvPicPr>
        <xdr:cNvPr id="3" name="Imagen 2">
          <a:extLst>
            <a:ext uri="{FF2B5EF4-FFF2-40B4-BE49-F238E27FC236}">
              <a16:creationId xmlns:a16="http://schemas.microsoft.com/office/drawing/2014/main" id="{48529207-9A7F-B532-6914-DFC7127BC9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190824" y="459442"/>
          <a:ext cx="3181511" cy="1840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123538</xdr:colOff>
      <xdr:row>0</xdr:row>
      <xdr:rowOff>47288</xdr:rowOff>
    </xdr:from>
    <xdr:to>
      <xdr:col>2</xdr:col>
      <xdr:colOff>967064</xdr:colOff>
      <xdr:row>11</xdr:row>
      <xdr:rowOff>177800</xdr:rowOff>
    </xdr:to>
    <xdr:pic>
      <xdr:nvPicPr>
        <xdr:cNvPr id="3" name="Imagen 2">
          <a:extLst>
            <a:ext uri="{FF2B5EF4-FFF2-40B4-BE49-F238E27FC236}">
              <a16:creationId xmlns:a16="http://schemas.microsoft.com/office/drawing/2014/main" id="{38DF7F65-0CEF-4FBC-870B-E65450508345}"/>
            </a:ext>
          </a:extLst>
        </xdr:cNvPr>
        <xdr:cNvPicPr>
          <a:picLocks noChangeAspect="1"/>
        </xdr:cNvPicPr>
      </xdr:nvPicPr>
      <xdr:blipFill>
        <a:blip xmlns:r="http://schemas.openxmlformats.org/officeDocument/2006/relationships" r:embed="rId1"/>
        <a:stretch>
          <a:fillRect/>
        </a:stretch>
      </xdr:blipFill>
      <xdr:spPr>
        <a:xfrm>
          <a:off x="970703" y="47288"/>
          <a:ext cx="2275637" cy="3223336"/>
        </a:xfrm>
        <a:prstGeom prst="rect">
          <a:avLst/>
        </a:prstGeom>
      </xdr:spPr>
    </xdr:pic>
    <xdr:clientData/>
  </xdr:twoCellAnchor>
  <xdr:twoCellAnchor editAs="oneCell">
    <xdr:from>
      <xdr:col>2</xdr:col>
      <xdr:colOff>1266825</xdr:colOff>
      <xdr:row>2</xdr:row>
      <xdr:rowOff>180975</xdr:rowOff>
    </xdr:from>
    <xdr:to>
      <xdr:col>3</xdr:col>
      <xdr:colOff>952500</xdr:colOff>
      <xdr:row>8</xdr:row>
      <xdr:rowOff>95250</xdr:rowOff>
    </xdr:to>
    <xdr:pic>
      <xdr:nvPicPr>
        <xdr:cNvPr id="4" name="Imagen 3">
          <a:extLst>
            <a:ext uri="{FF2B5EF4-FFF2-40B4-BE49-F238E27FC236}">
              <a16:creationId xmlns:a16="http://schemas.microsoft.com/office/drawing/2014/main" id="{A06D6812-8140-4553-BBAE-C0F2CE619605}"/>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546101" y="557493"/>
          <a:ext cx="2341470" cy="2139763"/>
        </a:xfrm>
        <a:prstGeom prst="rect">
          <a:avLst/>
        </a:prstGeom>
      </xdr:spPr>
    </xdr:pic>
    <xdr:clientData/>
  </xdr:twoCellAnchor>
  <xdr:twoCellAnchor>
    <xdr:from>
      <xdr:col>22</xdr:col>
      <xdr:colOff>1325496</xdr:colOff>
      <xdr:row>3</xdr:row>
      <xdr:rowOff>153680</xdr:rowOff>
    </xdr:from>
    <xdr:to>
      <xdr:col>23</xdr:col>
      <xdr:colOff>3329781</xdr:colOff>
      <xdr:row>6</xdr:row>
      <xdr:rowOff>240126</xdr:rowOff>
    </xdr:to>
    <xdr:pic>
      <xdr:nvPicPr>
        <xdr:cNvPr id="2" name="Imagen 1">
          <a:extLst>
            <a:ext uri="{FF2B5EF4-FFF2-40B4-BE49-F238E27FC236}">
              <a16:creationId xmlns:a16="http://schemas.microsoft.com/office/drawing/2014/main" id="{47DA88F8-EC90-65AE-5392-372BC93F320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819353" y="729983"/>
          <a:ext cx="3339387" cy="1584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123538</xdr:colOff>
      <xdr:row>0</xdr:row>
      <xdr:rowOff>47288</xdr:rowOff>
    </xdr:from>
    <xdr:to>
      <xdr:col>2</xdr:col>
      <xdr:colOff>967064</xdr:colOff>
      <xdr:row>11</xdr:row>
      <xdr:rowOff>177800</xdr:rowOff>
    </xdr:to>
    <xdr:pic>
      <xdr:nvPicPr>
        <xdr:cNvPr id="3" name="Imagen 2">
          <a:extLst>
            <a:ext uri="{FF2B5EF4-FFF2-40B4-BE49-F238E27FC236}">
              <a16:creationId xmlns:a16="http://schemas.microsoft.com/office/drawing/2014/main" id="{91FD8585-2060-4A08-940D-56657BA9484A}"/>
            </a:ext>
          </a:extLst>
        </xdr:cNvPr>
        <xdr:cNvPicPr>
          <a:picLocks noChangeAspect="1"/>
        </xdr:cNvPicPr>
      </xdr:nvPicPr>
      <xdr:blipFill>
        <a:blip xmlns:r="http://schemas.openxmlformats.org/officeDocument/2006/relationships" r:embed="rId1"/>
        <a:stretch>
          <a:fillRect/>
        </a:stretch>
      </xdr:blipFill>
      <xdr:spPr>
        <a:xfrm>
          <a:off x="970703" y="47288"/>
          <a:ext cx="2275637" cy="3223336"/>
        </a:xfrm>
        <a:prstGeom prst="rect">
          <a:avLst/>
        </a:prstGeom>
      </xdr:spPr>
    </xdr:pic>
    <xdr:clientData/>
  </xdr:twoCellAnchor>
  <xdr:twoCellAnchor editAs="oneCell">
    <xdr:from>
      <xdr:col>2</xdr:col>
      <xdr:colOff>1266825</xdr:colOff>
      <xdr:row>2</xdr:row>
      <xdr:rowOff>180975</xdr:rowOff>
    </xdr:from>
    <xdr:to>
      <xdr:col>3</xdr:col>
      <xdr:colOff>952500</xdr:colOff>
      <xdr:row>8</xdr:row>
      <xdr:rowOff>95250</xdr:rowOff>
    </xdr:to>
    <xdr:pic>
      <xdr:nvPicPr>
        <xdr:cNvPr id="4" name="Imagen 3">
          <a:extLst>
            <a:ext uri="{FF2B5EF4-FFF2-40B4-BE49-F238E27FC236}">
              <a16:creationId xmlns:a16="http://schemas.microsoft.com/office/drawing/2014/main" id="{2A54FB16-4F2C-4432-9991-AA6C4BA701EB}"/>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546101" y="557493"/>
          <a:ext cx="2341470" cy="2139763"/>
        </a:xfrm>
        <a:prstGeom prst="rect">
          <a:avLst/>
        </a:prstGeom>
      </xdr:spPr>
    </xdr:pic>
    <xdr:clientData/>
  </xdr:twoCellAnchor>
  <xdr:twoCellAnchor>
    <xdr:from>
      <xdr:col>23</xdr:col>
      <xdr:colOff>33617</xdr:colOff>
      <xdr:row>3</xdr:row>
      <xdr:rowOff>378200</xdr:rowOff>
    </xdr:from>
    <xdr:to>
      <xdr:col>23</xdr:col>
      <xdr:colOff>3503428</xdr:colOff>
      <xdr:row>8</xdr:row>
      <xdr:rowOff>8405</xdr:rowOff>
    </xdr:to>
    <xdr:pic>
      <xdr:nvPicPr>
        <xdr:cNvPr id="2" name="Imagen 1">
          <a:extLst>
            <a:ext uri="{FF2B5EF4-FFF2-40B4-BE49-F238E27FC236}">
              <a16:creationId xmlns:a16="http://schemas.microsoft.com/office/drawing/2014/main" id="{9033FE45-BFB6-8B89-6E31-27DB436CF1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11801" y="941295"/>
          <a:ext cx="3469811" cy="1655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
  <sheetViews>
    <sheetView tabSelected="1" topLeftCell="O34" zoomScaleNormal="100" workbookViewId="0">
      <selection activeCell="W35" sqref="W35"/>
    </sheetView>
  </sheetViews>
  <sheetFormatPr baseColWidth="10" defaultColWidth="11.42578125" defaultRowHeight="15" x14ac:dyDescent="0.25"/>
  <cols>
    <col min="1" max="1" width="2.28515625" hidden="1" customWidth="1"/>
    <col min="2" max="2" width="21.42578125" customWidth="1"/>
    <col min="3" max="3" width="28.85546875" customWidth="1"/>
    <col min="4" max="4" width="18.140625" customWidth="1"/>
    <col min="5" max="5" width="22.5703125" customWidth="1"/>
    <col min="6" max="6" width="26.28515625" customWidth="1"/>
    <col min="7" max="7" width="14.85546875" customWidth="1"/>
    <col min="8" max="9" width="15.140625" customWidth="1"/>
    <col min="10" max="12" width="14.85546875" customWidth="1"/>
    <col min="13" max="13" width="13.7109375" customWidth="1"/>
    <col min="14" max="14" width="14.28515625" customWidth="1"/>
    <col min="15" max="15" width="13.5703125" customWidth="1"/>
    <col min="16" max="16" width="13" customWidth="1"/>
    <col min="17" max="17" width="13.140625" customWidth="1"/>
    <col min="18" max="18" width="13.42578125" customWidth="1"/>
    <col min="19" max="19" width="12.42578125" customWidth="1"/>
    <col min="20" max="20" width="13.5703125" customWidth="1"/>
    <col min="21" max="22" width="13.85546875" customWidth="1"/>
    <col min="23" max="23" width="14.140625" customWidth="1"/>
    <col min="24" max="24" width="46" customWidth="1"/>
    <col min="25" max="25" width="21.7109375" customWidth="1"/>
    <col min="26" max="26" width="49.42578125" style="119" customWidth="1"/>
  </cols>
  <sheetData>
    <row r="1" spans="2:26" ht="4.9000000000000004" customHeight="1" x14ac:dyDescent="0.25"/>
    <row r="2" spans="2:26" ht="4.9000000000000004" customHeight="1" x14ac:dyDescent="0.25"/>
    <row r="3" spans="2:26" ht="8.1" customHeight="1" thickBot="1" x14ac:dyDescent="0.3"/>
    <row r="4" spans="2:26" ht="63" customHeight="1" x14ac:dyDescent="0.25">
      <c r="E4" s="189" t="s">
        <v>0</v>
      </c>
      <c r="F4" s="190"/>
      <c r="G4" s="190"/>
      <c r="H4" s="190"/>
      <c r="I4" s="190"/>
      <c r="J4" s="190"/>
      <c r="K4" s="190"/>
      <c r="L4" s="190"/>
      <c r="M4" s="190"/>
      <c r="N4" s="190"/>
      <c r="O4" s="190"/>
      <c r="P4" s="190"/>
      <c r="Q4" s="190"/>
      <c r="R4" s="190"/>
      <c r="S4" s="190"/>
    </row>
    <row r="5" spans="2:26" ht="30" customHeight="1" x14ac:dyDescent="0.25">
      <c r="E5" s="191" t="s">
        <v>1</v>
      </c>
      <c r="F5" s="192"/>
      <c r="G5" s="192"/>
      <c r="H5" s="192"/>
      <c r="I5" s="192"/>
      <c r="J5" s="192"/>
      <c r="K5" s="192"/>
      <c r="L5" s="192"/>
      <c r="M5" s="192"/>
      <c r="N5" s="192"/>
      <c r="O5" s="192"/>
      <c r="P5" s="192"/>
      <c r="Q5" s="192"/>
      <c r="R5" s="192"/>
      <c r="S5" s="192"/>
    </row>
    <row r="6" spans="2:26" ht="26.25" customHeight="1" x14ac:dyDescent="0.25">
      <c r="E6" s="191" t="s">
        <v>150</v>
      </c>
      <c r="F6" s="192"/>
      <c r="G6" s="192"/>
      <c r="H6" s="192"/>
      <c r="I6" s="192"/>
      <c r="J6" s="192"/>
      <c r="K6" s="192"/>
      <c r="L6" s="192"/>
      <c r="M6" s="192"/>
      <c r="N6" s="192"/>
      <c r="O6" s="192"/>
      <c r="P6" s="192"/>
      <c r="Q6" s="192"/>
      <c r="R6" s="192"/>
      <c r="S6" s="192"/>
    </row>
    <row r="7" spans="2:26" ht="26.25" customHeight="1" x14ac:dyDescent="0.25">
      <c r="E7" s="191" t="s">
        <v>151</v>
      </c>
      <c r="F7" s="192"/>
      <c r="G7" s="192"/>
      <c r="H7" s="192"/>
      <c r="I7" s="192"/>
      <c r="J7" s="192"/>
      <c r="K7" s="192"/>
      <c r="L7" s="192"/>
      <c r="M7" s="192"/>
      <c r="N7" s="192"/>
      <c r="O7" s="192"/>
      <c r="P7" s="192"/>
      <c r="Q7" s="192"/>
      <c r="R7" s="192"/>
      <c r="S7" s="192"/>
    </row>
    <row r="8" spans="2:26" ht="15.75" customHeight="1" thickBot="1" x14ac:dyDescent="0.3">
      <c r="E8" s="56"/>
      <c r="F8" s="57"/>
      <c r="G8" s="57"/>
      <c r="H8" s="57"/>
      <c r="I8" s="57"/>
      <c r="J8" s="57"/>
      <c r="K8" s="57"/>
      <c r="L8" s="57"/>
      <c r="M8" s="57"/>
      <c r="N8" s="57"/>
      <c r="O8" s="57"/>
      <c r="P8" s="57"/>
      <c r="Q8" s="57"/>
      <c r="R8" s="57"/>
      <c r="S8" s="57"/>
    </row>
    <row r="9" spans="2:26" ht="10.35" customHeight="1" x14ac:dyDescent="0.25"/>
    <row r="10" spans="2:26" ht="9.75" customHeight="1" x14ac:dyDescent="0.25"/>
    <row r="11" spans="2:26" ht="9" customHeight="1" thickBot="1" x14ac:dyDescent="0.3"/>
    <row r="12" spans="2:26" ht="26.25" customHeight="1" thickBot="1" x14ac:dyDescent="0.3">
      <c r="G12" s="186" t="s">
        <v>2</v>
      </c>
      <c r="H12" s="187"/>
      <c r="I12" s="187"/>
      <c r="J12" s="187"/>
      <c r="K12" s="187"/>
      <c r="L12" s="187"/>
      <c r="M12" s="187"/>
      <c r="N12" s="187"/>
      <c r="O12" s="187"/>
      <c r="P12" s="187"/>
      <c r="Q12" s="187"/>
      <c r="R12" s="187"/>
      <c r="S12" s="187"/>
      <c r="T12" s="187"/>
      <c r="U12" s="187"/>
      <c r="V12" s="187"/>
      <c r="W12" s="188"/>
    </row>
    <row r="13" spans="2:26" ht="57" customHeight="1" thickBot="1" x14ac:dyDescent="0.3">
      <c r="B13" s="202" t="s">
        <v>3</v>
      </c>
      <c r="C13" s="202" t="s">
        <v>4</v>
      </c>
      <c r="D13" s="193" t="s">
        <v>5</v>
      </c>
      <c r="E13" s="194"/>
      <c r="F13" s="195"/>
      <c r="G13" s="212" t="s">
        <v>6</v>
      </c>
      <c r="H13" s="213"/>
      <c r="I13" s="213"/>
      <c r="J13" s="213"/>
      <c r="K13" s="214"/>
      <c r="L13" s="193" t="s">
        <v>7</v>
      </c>
      <c r="M13" s="194"/>
      <c r="N13" s="194"/>
      <c r="O13" s="195"/>
      <c r="P13" s="196" t="s">
        <v>8</v>
      </c>
      <c r="Q13" s="197"/>
      <c r="R13" s="197"/>
      <c r="S13" s="198"/>
      <c r="T13" s="197" t="s">
        <v>9</v>
      </c>
      <c r="U13" s="197"/>
      <c r="V13" s="197"/>
      <c r="W13" s="198"/>
      <c r="X13" s="200" t="s">
        <v>10</v>
      </c>
    </row>
    <row r="14" spans="2:26" ht="164.65" customHeight="1" thickBot="1" x14ac:dyDescent="0.3">
      <c r="B14" s="203"/>
      <c r="C14" s="203"/>
      <c r="D14" s="59" t="s">
        <v>11</v>
      </c>
      <c r="E14" s="59" t="s">
        <v>12</v>
      </c>
      <c r="F14" s="58" t="s">
        <v>13</v>
      </c>
      <c r="G14" s="64" t="s">
        <v>14</v>
      </c>
      <c r="H14" s="52" t="s">
        <v>15</v>
      </c>
      <c r="I14" s="65" t="s">
        <v>16</v>
      </c>
      <c r="J14" s="51" t="s">
        <v>17</v>
      </c>
      <c r="K14" s="66" t="s">
        <v>18</v>
      </c>
      <c r="L14" s="8" t="s">
        <v>15</v>
      </c>
      <c r="M14" s="67" t="s">
        <v>16</v>
      </c>
      <c r="N14" s="4" t="s">
        <v>17</v>
      </c>
      <c r="O14" s="68" t="s">
        <v>18</v>
      </c>
      <c r="P14" s="8" t="s">
        <v>15</v>
      </c>
      <c r="Q14" s="69" t="s">
        <v>16</v>
      </c>
      <c r="R14" s="4" t="s">
        <v>17</v>
      </c>
      <c r="S14" s="70" t="s">
        <v>18</v>
      </c>
      <c r="T14" s="4" t="s">
        <v>15</v>
      </c>
      <c r="U14" s="69" t="s">
        <v>16</v>
      </c>
      <c r="V14" s="4" t="s">
        <v>17</v>
      </c>
      <c r="W14" s="70" t="s">
        <v>18</v>
      </c>
      <c r="X14" s="201"/>
    </row>
    <row r="15" spans="2:26" s="134" customFormat="1" ht="146.25" customHeight="1" thickBot="1" x14ac:dyDescent="0.3">
      <c r="B15" s="128" t="s">
        <v>164</v>
      </c>
      <c r="C15" s="129" t="s">
        <v>172</v>
      </c>
      <c r="D15" s="129" t="s">
        <v>173</v>
      </c>
      <c r="E15" s="130" t="s">
        <v>22</v>
      </c>
      <c r="F15" s="131" t="s">
        <v>174</v>
      </c>
      <c r="G15" s="162">
        <v>0.95330000000000004</v>
      </c>
      <c r="H15" s="165">
        <v>0.23830000000000001</v>
      </c>
      <c r="I15" s="166">
        <v>0.23830000000000001</v>
      </c>
      <c r="J15" s="166">
        <v>0.23830000000000001</v>
      </c>
      <c r="K15" s="167">
        <v>0.23830000000000001</v>
      </c>
      <c r="L15" s="168">
        <v>0.23830000000000001</v>
      </c>
      <c r="M15" s="169">
        <v>0.23830000000000001</v>
      </c>
      <c r="N15" s="169">
        <v>0.23830000000000001</v>
      </c>
      <c r="O15" s="171">
        <v>0.23830000000000001</v>
      </c>
      <c r="P15" s="132">
        <f t="shared" ref="P15:R30" si="0">IFERROR((L15/H15),"100%")</f>
        <v>1</v>
      </c>
      <c r="Q15" s="132">
        <f t="shared" si="0"/>
        <v>1</v>
      </c>
      <c r="R15" s="132">
        <f t="shared" si="0"/>
        <v>1</v>
      </c>
      <c r="S15" s="132">
        <f>IFERROR((O15/K15),"100%")</f>
        <v>1</v>
      </c>
      <c r="T15" s="132">
        <f>IFERROR((L15/$G$15),"No Programado")</f>
        <v>0.2499737753068289</v>
      </c>
      <c r="U15" s="173">
        <f t="shared" ref="U15:U38" si="1">IFERROR((L15+M15)/G15, "No Programado")</f>
        <v>0.49994755061365781</v>
      </c>
      <c r="V15" s="173">
        <f>IFERROR((L15+M15+N15)/G15, "No Programado")</f>
        <v>0.74992132592048677</v>
      </c>
      <c r="W15" s="132">
        <f>IFERROR((L15+M15+N15+O15)/G15, "No Programado")</f>
        <v>0.99989510122731562</v>
      </c>
      <c r="X15" s="133" t="s">
        <v>170</v>
      </c>
      <c r="Z15" s="135"/>
    </row>
    <row r="16" spans="2:26" ht="2.4500000000000002" customHeight="1" x14ac:dyDescent="0.25">
      <c r="B16" s="210" t="s">
        <v>25</v>
      </c>
      <c r="C16" s="211"/>
      <c r="D16" s="211"/>
      <c r="E16" s="211"/>
      <c r="F16" s="211"/>
      <c r="G16" s="123"/>
      <c r="H16" s="116"/>
      <c r="I16" s="117"/>
      <c r="J16" s="117"/>
      <c r="K16" s="118"/>
      <c r="L16" s="42"/>
      <c r="M16" s="43"/>
      <c r="N16" s="43"/>
      <c r="O16" s="45"/>
      <c r="P16" s="46" t="str">
        <f t="shared" si="0"/>
        <v>100%</v>
      </c>
      <c r="Q16" s="41" t="str">
        <f t="shared" si="0"/>
        <v>100%</v>
      </c>
      <c r="R16" s="41" t="str">
        <f>IFERROR((N16/J16),"100%")</f>
        <v>100%</v>
      </c>
      <c r="S16" s="23" t="str">
        <f>IFERROR((O16/K16),"100%")</f>
        <v>100%</v>
      </c>
      <c r="T16" s="46" t="str">
        <f>IFERROR((L16/$G$16),"No Programado")</f>
        <v>No Programado</v>
      </c>
      <c r="U16" s="41" t="str">
        <f>IFERROR((L16+M16)/$G$16, "No Programado")</f>
        <v>No Programado</v>
      </c>
      <c r="V16" s="85" t="str">
        <f>IFERROR((M16+N16+L16)/$G$16, "No Programado")</f>
        <v>No Programado</v>
      </c>
      <c r="W16" s="127" t="str">
        <f>IFERROR((N16+O16+M16+L16)/$G$16, "No Programado")</f>
        <v>No Programado</v>
      </c>
      <c r="X16" s="50"/>
    </row>
    <row r="17" spans="2:28" ht="220.35" customHeight="1" x14ac:dyDescent="0.25">
      <c r="B17" s="60" t="s">
        <v>72</v>
      </c>
      <c r="C17" s="61" t="s">
        <v>73</v>
      </c>
      <c r="D17" s="61" t="s">
        <v>74</v>
      </c>
      <c r="E17" s="62" t="s">
        <v>125</v>
      </c>
      <c r="F17" s="63" t="s">
        <v>128</v>
      </c>
      <c r="G17" s="160">
        <v>65670</v>
      </c>
      <c r="H17" s="137">
        <v>14700</v>
      </c>
      <c r="I17" s="138">
        <v>4780</v>
      </c>
      <c r="J17" s="138">
        <v>5390</v>
      </c>
      <c r="K17" s="139">
        <v>40800</v>
      </c>
      <c r="L17" s="140">
        <v>20787</v>
      </c>
      <c r="M17" s="141">
        <v>11191</v>
      </c>
      <c r="N17" s="141">
        <v>4169</v>
      </c>
      <c r="O17" s="142">
        <v>141200</v>
      </c>
      <c r="P17" s="143">
        <f t="shared" si="0"/>
        <v>1.4140816326530612</v>
      </c>
      <c r="Q17" s="144">
        <f t="shared" si="0"/>
        <v>2.3412133891213389</v>
      </c>
      <c r="R17" s="144">
        <f t="shared" si="0"/>
        <v>0.77346938775510199</v>
      </c>
      <c r="S17" s="170">
        <f>IFERROR((O17/K17),"100%")</f>
        <v>3.4607843137254903</v>
      </c>
      <c r="T17" s="157">
        <f>IFERROR((L17/$G$17),"No Programado")</f>
        <v>0.31653723161260849</v>
      </c>
      <c r="U17" s="144">
        <f>IFERROR((L17+M17)/G17, "No Programado")</f>
        <v>0.48694990102025276</v>
      </c>
      <c r="V17" s="144">
        <f>IFERROR((M17+N17+L17)/$G$17, "No Programado")</f>
        <v>0.55043398812243038</v>
      </c>
      <c r="W17" s="132">
        <f>IFERROR((N17+O17+M17+L17)/$G$17, "No Programado")</f>
        <v>2.700578650829907</v>
      </c>
      <c r="X17" s="136" t="s">
        <v>175</v>
      </c>
      <c r="Z17" s="120"/>
      <c r="AB17" s="37"/>
    </row>
    <row r="18" spans="2:28" ht="154.69999999999999" customHeight="1" x14ac:dyDescent="0.25">
      <c r="B18" s="71" t="s">
        <v>75</v>
      </c>
      <c r="C18" s="72" t="s">
        <v>76</v>
      </c>
      <c r="D18" s="73" t="s">
        <v>77</v>
      </c>
      <c r="E18" s="74" t="s">
        <v>125</v>
      </c>
      <c r="F18" s="75" t="s">
        <v>129</v>
      </c>
      <c r="G18" s="161">
        <v>10</v>
      </c>
      <c r="H18" s="145">
        <v>2</v>
      </c>
      <c r="I18" s="146">
        <v>3</v>
      </c>
      <c r="J18" s="146">
        <v>2</v>
      </c>
      <c r="K18" s="147">
        <v>3</v>
      </c>
      <c r="L18" s="148">
        <v>2</v>
      </c>
      <c r="M18" s="149">
        <v>3</v>
      </c>
      <c r="N18" s="149">
        <v>2</v>
      </c>
      <c r="O18" s="150">
        <v>3</v>
      </c>
      <c r="P18" s="143">
        <f t="shared" ref="P18:P38" si="2">IFERROR((L18/H18),"100%")</f>
        <v>1</v>
      </c>
      <c r="Q18" s="144">
        <f t="shared" ref="Q18:R38" si="3">IFERROR((M18/I18),"100%")</f>
        <v>1</v>
      </c>
      <c r="R18" s="144">
        <f t="shared" si="0"/>
        <v>1</v>
      </c>
      <c r="S18" s="170">
        <f>IFERROR((O18/K18),"100%")</f>
        <v>1</v>
      </c>
      <c r="T18" s="158">
        <f>IFERROR((L18/$G$18),"No Programado")</f>
        <v>0.2</v>
      </c>
      <c r="U18" s="159">
        <f t="shared" si="1"/>
        <v>0.5</v>
      </c>
      <c r="V18" s="159">
        <f>IFERROR((M18+N18+L18)/$G$18, "No Programado")</f>
        <v>0.7</v>
      </c>
      <c r="W18" s="132">
        <f>IFERROR((N18+O18+M18+L18)/$G$18, "No Programado")</f>
        <v>1</v>
      </c>
      <c r="X18" s="114" t="s">
        <v>176</v>
      </c>
    </row>
    <row r="19" spans="2:28" ht="131.85" customHeight="1" x14ac:dyDescent="0.25">
      <c r="B19" s="9" t="s">
        <v>78</v>
      </c>
      <c r="C19" s="5" t="s">
        <v>79</v>
      </c>
      <c r="D19" s="6" t="s">
        <v>80</v>
      </c>
      <c r="E19" s="7" t="s">
        <v>125</v>
      </c>
      <c r="F19" s="99" t="s">
        <v>130</v>
      </c>
      <c r="G19" s="163">
        <v>2040</v>
      </c>
      <c r="H19" s="145">
        <v>510</v>
      </c>
      <c r="I19" s="146">
        <v>510</v>
      </c>
      <c r="J19" s="146">
        <v>510</v>
      </c>
      <c r="K19" s="147">
        <v>510</v>
      </c>
      <c r="L19" s="148">
        <v>400</v>
      </c>
      <c r="M19" s="149">
        <v>520</v>
      </c>
      <c r="N19" s="149">
        <v>510</v>
      </c>
      <c r="O19" s="150">
        <v>500</v>
      </c>
      <c r="P19" s="143">
        <f t="shared" si="2"/>
        <v>0.78431372549019607</v>
      </c>
      <c r="Q19" s="144">
        <f t="shared" si="3"/>
        <v>1.0196078431372548</v>
      </c>
      <c r="R19" s="144">
        <f t="shared" si="0"/>
        <v>1</v>
      </c>
      <c r="S19" s="170">
        <f t="shared" ref="S19:S38" si="4">IFERROR((O19/K19),"100%")</f>
        <v>0.98039215686274506</v>
      </c>
      <c r="T19" s="158">
        <f>IFERROR((L19/$G$19),"No Programado")</f>
        <v>0.19607843137254902</v>
      </c>
      <c r="U19" s="159">
        <f t="shared" si="1"/>
        <v>0.45098039215686275</v>
      </c>
      <c r="V19" s="159">
        <f>IFERROR((M19+N19+L19)/$G$19, "No Programado")</f>
        <v>0.7009803921568627</v>
      </c>
      <c r="W19" s="132">
        <f>IFERROR((N19+O19+M19+L19)/$G$19, "No Programado")</f>
        <v>0.94607843137254899</v>
      </c>
      <c r="X19" s="115" t="s">
        <v>177</v>
      </c>
    </row>
    <row r="20" spans="2:28" ht="201.2" customHeight="1" x14ac:dyDescent="0.25">
      <c r="B20" s="71" t="s">
        <v>81</v>
      </c>
      <c r="C20" s="72" t="s">
        <v>82</v>
      </c>
      <c r="D20" s="73" t="s">
        <v>83</v>
      </c>
      <c r="E20" s="74" t="s">
        <v>125</v>
      </c>
      <c r="F20" s="75" t="s">
        <v>131</v>
      </c>
      <c r="G20" s="161">
        <v>109</v>
      </c>
      <c r="H20" s="145">
        <v>25</v>
      </c>
      <c r="I20" s="146">
        <v>30</v>
      </c>
      <c r="J20" s="146">
        <v>25</v>
      </c>
      <c r="K20" s="147">
        <v>29</v>
      </c>
      <c r="L20" s="148">
        <v>11</v>
      </c>
      <c r="M20" s="149">
        <v>6</v>
      </c>
      <c r="N20" s="149">
        <v>20</v>
      </c>
      <c r="O20" s="150">
        <v>21</v>
      </c>
      <c r="P20" s="143">
        <f t="shared" si="2"/>
        <v>0.44</v>
      </c>
      <c r="Q20" s="144">
        <f t="shared" si="3"/>
        <v>0.2</v>
      </c>
      <c r="R20" s="144">
        <f t="shared" si="0"/>
        <v>0.8</v>
      </c>
      <c r="S20" s="170">
        <f t="shared" si="4"/>
        <v>0.72413793103448276</v>
      </c>
      <c r="T20" s="158">
        <f>IFERROR((L20/$G$20),"No Programado")</f>
        <v>0.10091743119266056</v>
      </c>
      <c r="U20" s="159">
        <f t="shared" si="1"/>
        <v>0.15596330275229359</v>
      </c>
      <c r="V20" s="159">
        <f>IFERROR((M20+N20+L20)/$G$20, "No Programado")</f>
        <v>0.33944954128440369</v>
      </c>
      <c r="W20" s="132">
        <f>IFERROR((N20+O20+M20+L20)/$G$20, "No Programado")</f>
        <v>0.5321100917431193</v>
      </c>
      <c r="X20" s="114" t="s">
        <v>178</v>
      </c>
    </row>
    <row r="21" spans="2:28" ht="202.9" customHeight="1" x14ac:dyDescent="0.25">
      <c r="B21" s="9" t="s">
        <v>78</v>
      </c>
      <c r="C21" s="5" t="s">
        <v>84</v>
      </c>
      <c r="D21" s="6" t="s">
        <v>85</v>
      </c>
      <c r="E21" s="7" t="s">
        <v>125</v>
      </c>
      <c r="F21" s="99" t="s">
        <v>132</v>
      </c>
      <c r="G21" s="163">
        <v>109</v>
      </c>
      <c r="H21" s="145">
        <v>25</v>
      </c>
      <c r="I21" s="146">
        <v>30</v>
      </c>
      <c r="J21" s="146">
        <v>25</v>
      </c>
      <c r="K21" s="147">
        <v>29</v>
      </c>
      <c r="L21" s="148">
        <v>11</v>
      </c>
      <c r="M21" s="149">
        <v>6</v>
      </c>
      <c r="N21" s="149">
        <v>20</v>
      </c>
      <c r="O21" s="150">
        <v>21</v>
      </c>
      <c r="P21" s="143">
        <f t="shared" si="2"/>
        <v>0.44</v>
      </c>
      <c r="Q21" s="144">
        <f t="shared" si="3"/>
        <v>0.2</v>
      </c>
      <c r="R21" s="144">
        <f t="shared" si="0"/>
        <v>0.8</v>
      </c>
      <c r="S21" s="170">
        <f t="shared" si="4"/>
        <v>0.72413793103448276</v>
      </c>
      <c r="T21" s="158">
        <f>IFERROR((L21/$G$21),"No Programado")</f>
        <v>0.10091743119266056</v>
      </c>
      <c r="U21" s="159">
        <f t="shared" si="1"/>
        <v>0.15596330275229359</v>
      </c>
      <c r="V21" s="159">
        <f>IFERROR((M21+N21+L21)/$G$21, "No Programado")</f>
        <v>0.33944954128440369</v>
      </c>
      <c r="W21" s="132">
        <f>IFERROR((N21+O21+M21+L21)/$G$21, "No Programado")</f>
        <v>0.5321100917431193</v>
      </c>
      <c r="X21" s="115" t="s">
        <v>179</v>
      </c>
    </row>
    <row r="22" spans="2:28" ht="207.75" customHeight="1" x14ac:dyDescent="0.25">
      <c r="B22" s="71" t="s">
        <v>86</v>
      </c>
      <c r="C22" s="72" t="s">
        <v>87</v>
      </c>
      <c r="D22" s="73" t="s">
        <v>88</v>
      </c>
      <c r="E22" s="74" t="s">
        <v>125</v>
      </c>
      <c r="F22" s="75" t="s">
        <v>133</v>
      </c>
      <c r="G22" s="161">
        <v>49600</v>
      </c>
      <c r="H22" s="145">
        <v>3300</v>
      </c>
      <c r="I22" s="146">
        <v>4400</v>
      </c>
      <c r="J22" s="146">
        <v>4500</v>
      </c>
      <c r="K22" s="147">
        <v>37400</v>
      </c>
      <c r="L22" s="148">
        <v>6387</v>
      </c>
      <c r="M22" s="149">
        <v>8691</v>
      </c>
      <c r="N22" s="149">
        <v>2883</v>
      </c>
      <c r="O22" s="150">
        <v>101200</v>
      </c>
      <c r="P22" s="143">
        <f t="shared" si="2"/>
        <v>1.9354545454545455</v>
      </c>
      <c r="Q22" s="144">
        <f t="shared" si="3"/>
        <v>1.9752272727272728</v>
      </c>
      <c r="R22" s="144">
        <f t="shared" si="0"/>
        <v>0.64066666666666672</v>
      </c>
      <c r="S22" s="170">
        <f t="shared" si="4"/>
        <v>2.7058823529411766</v>
      </c>
      <c r="T22" s="158">
        <f>IFERROR((L22/$G$22),"No Programado")</f>
        <v>0.12877016129032259</v>
      </c>
      <c r="U22" s="159">
        <f t="shared" si="1"/>
        <v>0.30399193548387099</v>
      </c>
      <c r="V22" s="159">
        <f>IFERROR((M22+N22+L22)/$G$22, "No Programado")</f>
        <v>0.36211693548387097</v>
      </c>
      <c r="W22" s="132">
        <f>IFERROR((N22+O22+M22+L22)/$G$22, "No Programado")</f>
        <v>2.4024395161290322</v>
      </c>
      <c r="X22" s="114" t="s">
        <v>180</v>
      </c>
    </row>
    <row r="23" spans="2:28" ht="200.65" customHeight="1" x14ac:dyDescent="0.25">
      <c r="B23" s="9" t="s">
        <v>78</v>
      </c>
      <c r="C23" s="5" t="s">
        <v>89</v>
      </c>
      <c r="D23" s="6" t="s">
        <v>90</v>
      </c>
      <c r="E23" s="7" t="s">
        <v>125</v>
      </c>
      <c r="F23" s="99" t="s">
        <v>153</v>
      </c>
      <c r="G23" s="163">
        <v>1600</v>
      </c>
      <c r="H23" s="145">
        <v>300</v>
      </c>
      <c r="I23" s="146">
        <v>400</v>
      </c>
      <c r="J23" s="146">
        <v>500</v>
      </c>
      <c r="K23" s="147">
        <v>400</v>
      </c>
      <c r="L23" s="148">
        <v>249</v>
      </c>
      <c r="M23" s="149">
        <v>2391</v>
      </c>
      <c r="N23" s="149">
        <v>638</v>
      </c>
      <c r="O23" s="150">
        <v>1500</v>
      </c>
      <c r="P23" s="143">
        <f t="shared" si="2"/>
        <v>0.83</v>
      </c>
      <c r="Q23" s="144">
        <f t="shared" si="3"/>
        <v>5.9775</v>
      </c>
      <c r="R23" s="144">
        <f t="shared" si="0"/>
        <v>1.276</v>
      </c>
      <c r="S23" s="170">
        <f t="shared" si="4"/>
        <v>3.75</v>
      </c>
      <c r="T23" s="158">
        <f>IFERROR((L23/$G$23),"No Programado")</f>
        <v>0.15562500000000001</v>
      </c>
      <c r="U23" s="159">
        <f t="shared" si="1"/>
        <v>1.65</v>
      </c>
      <c r="V23" s="159">
        <f>IFERROR((L23+M23+N23)/G23, "No Programado")</f>
        <v>2.0487500000000001</v>
      </c>
      <c r="W23" s="132">
        <f>IFERROR((N23+O23+M23+L23)/$G$23, "No Programado")</f>
        <v>2.9862500000000001</v>
      </c>
      <c r="X23" s="115" t="s">
        <v>181</v>
      </c>
    </row>
    <row r="24" spans="2:28" ht="155.1" customHeight="1" x14ac:dyDescent="0.25">
      <c r="B24" s="9" t="s">
        <v>78</v>
      </c>
      <c r="C24" s="5" t="s">
        <v>91</v>
      </c>
      <c r="D24" s="6" t="s">
        <v>92</v>
      </c>
      <c r="E24" s="7" t="s">
        <v>126</v>
      </c>
      <c r="F24" s="99" t="s">
        <v>154</v>
      </c>
      <c r="G24" s="163">
        <v>30000</v>
      </c>
      <c r="H24" s="145">
        <v>0</v>
      </c>
      <c r="I24" s="146">
        <v>0</v>
      </c>
      <c r="J24" s="146">
        <v>0</v>
      </c>
      <c r="K24" s="147">
        <v>30000</v>
      </c>
      <c r="L24" s="148">
        <v>0</v>
      </c>
      <c r="M24" s="149">
        <v>0</v>
      </c>
      <c r="N24" s="149">
        <v>0</v>
      </c>
      <c r="O24" s="150">
        <v>97000</v>
      </c>
      <c r="P24" s="143" t="str">
        <f t="shared" si="2"/>
        <v>100%</v>
      </c>
      <c r="Q24" s="144" t="str">
        <f t="shared" si="3"/>
        <v>100%</v>
      </c>
      <c r="R24" s="144" t="str">
        <f t="shared" si="0"/>
        <v>100%</v>
      </c>
      <c r="S24" s="170">
        <f t="shared" si="4"/>
        <v>3.2333333333333334</v>
      </c>
      <c r="T24" s="158">
        <f>IFERROR((L24/$G$24),"No Programado")</f>
        <v>0</v>
      </c>
      <c r="U24" s="159">
        <f t="shared" si="1"/>
        <v>0</v>
      </c>
      <c r="V24" s="159">
        <f>IFERROR((M24+N24+L24)/$G$24, "No Programado")</f>
        <v>0</v>
      </c>
      <c r="W24" s="132">
        <f>IFERROR((N24+O24+M24+L24)/$G$24, "No Programado")</f>
        <v>3.2333333333333334</v>
      </c>
      <c r="X24" s="115" t="s">
        <v>183</v>
      </c>
      <c r="Z24" s="121"/>
    </row>
    <row r="25" spans="2:28" ht="190.5" customHeight="1" x14ac:dyDescent="0.25">
      <c r="B25" s="9" t="s">
        <v>78</v>
      </c>
      <c r="C25" s="5" t="s">
        <v>93</v>
      </c>
      <c r="D25" s="6" t="s">
        <v>94</v>
      </c>
      <c r="E25" s="7" t="s">
        <v>126</v>
      </c>
      <c r="F25" s="99" t="s">
        <v>155</v>
      </c>
      <c r="G25" s="163">
        <v>3000</v>
      </c>
      <c r="H25" s="145">
        <v>0</v>
      </c>
      <c r="I25" s="146">
        <v>0</v>
      </c>
      <c r="J25" s="146">
        <v>0</v>
      </c>
      <c r="K25" s="147">
        <v>3000</v>
      </c>
      <c r="L25" s="148">
        <v>0</v>
      </c>
      <c r="M25" s="149">
        <v>0</v>
      </c>
      <c r="N25" s="149">
        <v>0</v>
      </c>
      <c r="O25" s="150">
        <v>700</v>
      </c>
      <c r="P25" s="143" t="str">
        <f t="shared" si="2"/>
        <v>100%</v>
      </c>
      <c r="Q25" s="144" t="str">
        <f t="shared" si="3"/>
        <v>100%</v>
      </c>
      <c r="R25" s="144" t="str">
        <f t="shared" si="0"/>
        <v>100%</v>
      </c>
      <c r="S25" s="170">
        <f t="shared" si="4"/>
        <v>0.23333333333333334</v>
      </c>
      <c r="T25" s="158">
        <f>IFERROR((L25/$G$25),"No Programado")</f>
        <v>0</v>
      </c>
      <c r="U25" s="159">
        <f t="shared" si="1"/>
        <v>0</v>
      </c>
      <c r="V25" s="159">
        <f>IFERROR((M25+N25+L25)/$G$24, "No Programado")</f>
        <v>0</v>
      </c>
      <c r="W25" s="132">
        <f>IFERROR((N25+O25+M25+L25)/$G$25, "No Programado")</f>
        <v>0.23333333333333334</v>
      </c>
      <c r="X25" s="115" t="s">
        <v>182</v>
      </c>
      <c r="Z25" s="121"/>
    </row>
    <row r="26" spans="2:28" ht="174.75" customHeight="1" x14ac:dyDescent="0.25">
      <c r="B26" s="9" t="s">
        <v>78</v>
      </c>
      <c r="C26" s="5" t="s">
        <v>95</v>
      </c>
      <c r="D26" s="6" t="s">
        <v>96</v>
      </c>
      <c r="E26" s="7" t="s">
        <v>125</v>
      </c>
      <c r="F26" s="99" t="s">
        <v>137</v>
      </c>
      <c r="G26" s="163">
        <v>15000</v>
      </c>
      <c r="H26" s="145">
        <v>3000</v>
      </c>
      <c r="I26" s="146">
        <v>4000</v>
      </c>
      <c r="J26" s="146">
        <v>4000</v>
      </c>
      <c r="K26" s="147">
        <v>4000</v>
      </c>
      <c r="L26" s="148">
        <v>6138</v>
      </c>
      <c r="M26" s="149">
        <v>6300</v>
      </c>
      <c r="N26" s="149">
        <v>2245</v>
      </c>
      <c r="O26" s="150">
        <v>2000</v>
      </c>
      <c r="P26" s="143">
        <f t="shared" si="2"/>
        <v>2.0459999999999998</v>
      </c>
      <c r="Q26" s="144">
        <f t="shared" si="3"/>
        <v>1.575</v>
      </c>
      <c r="R26" s="144">
        <f t="shared" si="0"/>
        <v>0.56125000000000003</v>
      </c>
      <c r="S26" s="170">
        <f t="shared" si="4"/>
        <v>0.5</v>
      </c>
      <c r="T26" s="158">
        <f>IFERROR((L26/$G$26),"No Programado")</f>
        <v>0.40920000000000001</v>
      </c>
      <c r="U26" s="159">
        <f t="shared" si="1"/>
        <v>0.82920000000000005</v>
      </c>
      <c r="V26" s="159">
        <f>IFERROR((M26+N26+L26)/$G$26, "No Programado")</f>
        <v>0.97886666666666666</v>
      </c>
      <c r="W26" s="132">
        <f>IFERROR((N26+O26+M26+L26)/$G$26, "No Programado")</f>
        <v>1.1122000000000001</v>
      </c>
      <c r="X26" s="115" t="s">
        <v>184</v>
      </c>
      <c r="Z26" s="121"/>
    </row>
    <row r="27" spans="2:28" ht="228.95" customHeight="1" x14ac:dyDescent="0.25">
      <c r="B27" s="71" t="s">
        <v>97</v>
      </c>
      <c r="C27" s="72" t="s">
        <v>98</v>
      </c>
      <c r="D27" s="73" t="s">
        <v>99</v>
      </c>
      <c r="E27" s="74" t="s">
        <v>125</v>
      </c>
      <c r="F27" s="75" t="s">
        <v>138</v>
      </c>
      <c r="G27" s="161">
        <v>72</v>
      </c>
      <c r="H27" s="145">
        <v>22</v>
      </c>
      <c r="I27" s="146">
        <v>15</v>
      </c>
      <c r="J27" s="146">
        <v>15</v>
      </c>
      <c r="K27" s="147">
        <v>20</v>
      </c>
      <c r="L27" s="148">
        <v>22</v>
      </c>
      <c r="M27" s="149">
        <v>22</v>
      </c>
      <c r="N27" s="149">
        <v>22</v>
      </c>
      <c r="O27" s="150">
        <v>11</v>
      </c>
      <c r="P27" s="143">
        <f t="shared" si="2"/>
        <v>1</v>
      </c>
      <c r="Q27" s="144">
        <f t="shared" si="3"/>
        <v>1.4666666666666666</v>
      </c>
      <c r="R27" s="144">
        <f t="shared" si="0"/>
        <v>1.4666666666666666</v>
      </c>
      <c r="S27" s="170">
        <f t="shared" si="4"/>
        <v>0.55000000000000004</v>
      </c>
      <c r="T27" s="158">
        <f>IFERROR((L27/$G$27),"No Programado")</f>
        <v>0.30555555555555558</v>
      </c>
      <c r="U27" s="159">
        <f t="shared" si="1"/>
        <v>0.61111111111111116</v>
      </c>
      <c r="V27" s="159">
        <f>IFERROR((M27+N27+L27)/$G$27, "No Programado")</f>
        <v>0.91666666666666663</v>
      </c>
      <c r="W27" s="132">
        <f>IFERROR((N27+O27+M27+L27)/$G$27, "No Programado")</f>
        <v>1.0694444444444444</v>
      </c>
      <c r="X27" s="114" t="s">
        <v>185</v>
      </c>
    </row>
    <row r="28" spans="2:28" ht="232.5" customHeight="1" x14ac:dyDescent="0.25">
      <c r="B28" s="9" t="s">
        <v>78</v>
      </c>
      <c r="C28" s="5" t="s">
        <v>100</v>
      </c>
      <c r="D28" s="6" t="s">
        <v>101</v>
      </c>
      <c r="E28" s="7" t="s">
        <v>125</v>
      </c>
      <c r="F28" s="99" t="s">
        <v>139</v>
      </c>
      <c r="G28" s="163">
        <v>72</v>
      </c>
      <c r="H28" s="145">
        <v>22</v>
      </c>
      <c r="I28" s="146">
        <v>15</v>
      </c>
      <c r="J28" s="146">
        <v>15</v>
      </c>
      <c r="K28" s="147">
        <v>20</v>
      </c>
      <c r="L28" s="148">
        <v>22</v>
      </c>
      <c r="M28" s="149">
        <v>22</v>
      </c>
      <c r="N28" s="149">
        <v>22</v>
      </c>
      <c r="O28" s="150">
        <v>11</v>
      </c>
      <c r="P28" s="143">
        <f t="shared" si="2"/>
        <v>1</v>
      </c>
      <c r="Q28" s="144">
        <f t="shared" si="3"/>
        <v>1.4666666666666666</v>
      </c>
      <c r="R28" s="144">
        <f t="shared" si="0"/>
        <v>1.4666666666666666</v>
      </c>
      <c r="S28" s="170">
        <f t="shared" si="4"/>
        <v>0.55000000000000004</v>
      </c>
      <c r="T28" s="158">
        <f>IFERROR((L28/$G$28),"No Programado")</f>
        <v>0.30555555555555558</v>
      </c>
      <c r="U28" s="159">
        <f t="shared" si="1"/>
        <v>0.61111111111111116</v>
      </c>
      <c r="V28" s="159">
        <f>IFERROR((M28+N28+L28)/$G$28, "No Programado")</f>
        <v>0.91666666666666663</v>
      </c>
      <c r="W28" s="132">
        <f>IFERROR((N28+O28+M28+L28)/$G$28, "No Programado")</f>
        <v>1.0694444444444444</v>
      </c>
      <c r="X28" s="115" t="s">
        <v>185</v>
      </c>
    </row>
    <row r="29" spans="2:28" ht="164.45" customHeight="1" x14ac:dyDescent="0.25">
      <c r="B29" s="71" t="s">
        <v>102</v>
      </c>
      <c r="C29" s="72" t="s">
        <v>103</v>
      </c>
      <c r="D29" s="73" t="s">
        <v>104</v>
      </c>
      <c r="E29" s="74" t="s">
        <v>125</v>
      </c>
      <c r="F29" s="75" t="s">
        <v>140</v>
      </c>
      <c r="G29" s="161">
        <v>14350</v>
      </c>
      <c r="H29" s="145">
        <v>11000</v>
      </c>
      <c r="I29" s="146">
        <v>0</v>
      </c>
      <c r="J29" s="146">
        <v>350</v>
      </c>
      <c r="K29" s="147">
        <v>3000</v>
      </c>
      <c r="L29" s="148">
        <v>11000</v>
      </c>
      <c r="M29" s="149">
        <v>0</v>
      </c>
      <c r="N29" s="149">
        <v>520</v>
      </c>
      <c r="O29" s="150">
        <v>40000</v>
      </c>
      <c r="P29" s="143">
        <f t="shared" si="2"/>
        <v>1</v>
      </c>
      <c r="Q29" s="144" t="str">
        <f t="shared" si="3"/>
        <v>100%</v>
      </c>
      <c r="R29" s="144">
        <f t="shared" si="0"/>
        <v>1.4857142857142858</v>
      </c>
      <c r="S29" s="170">
        <f t="shared" si="4"/>
        <v>13.333333333333334</v>
      </c>
      <c r="T29" s="158">
        <f>IFERROR((L29/$G$29),"No Programado")</f>
        <v>0.76655052264808365</v>
      </c>
      <c r="U29" s="159">
        <f t="shared" si="1"/>
        <v>0.76655052264808365</v>
      </c>
      <c r="V29" s="159">
        <f>IFERROR((M29+N29+L29)/$G$29, "No Programado")</f>
        <v>0.80278745644599303</v>
      </c>
      <c r="W29" s="132">
        <f>IFERROR((N29+O29+M29+L29)/$G$29, "No Programado")</f>
        <v>3.5902439024390245</v>
      </c>
      <c r="X29" s="114" t="s">
        <v>186</v>
      </c>
    </row>
    <row r="30" spans="2:28" ht="162.75" customHeight="1" x14ac:dyDescent="0.25">
      <c r="B30" s="9" t="s">
        <v>78</v>
      </c>
      <c r="C30" s="5" t="s">
        <v>105</v>
      </c>
      <c r="D30" s="6" t="s">
        <v>106</v>
      </c>
      <c r="E30" s="7" t="s">
        <v>126</v>
      </c>
      <c r="F30" s="99" t="s">
        <v>141</v>
      </c>
      <c r="G30" s="163">
        <v>11000</v>
      </c>
      <c r="H30" s="145">
        <v>11000</v>
      </c>
      <c r="I30" s="146">
        <v>0</v>
      </c>
      <c r="J30" s="146">
        <v>0</v>
      </c>
      <c r="K30" s="147">
        <v>0</v>
      </c>
      <c r="L30" s="148">
        <v>11000</v>
      </c>
      <c r="M30" s="149">
        <v>0</v>
      </c>
      <c r="N30" s="149">
        <v>0</v>
      </c>
      <c r="O30" s="150">
        <v>0</v>
      </c>
      <c r="P30" s="143">
        <f t="shared" si="2"/>
        <v>1</v>
      </c>
      <c r="Q30" s="144" t="str">
        <f t="shared" si="3"/>
        <v>100%</v>
      </c>
      <c r="R30" s="144" t="str">
        <f t="shared" si="0"/>
        <v>100%</v>
      </c>
      <c r="S30" s="170" t="str">
        <f t="shared" si="4"/>
        <v>100%</v>
      </c>
      <c r="T30" s="158">
        <f>IFERROR((L30/$G$30),"No Programado")</f>
        <v>1</v>
      </c>
      <c r="U30" s="159">
        <f t="shared" si="1"/>
        <v>1</v>
      </c>
      <c r="V30" s="159">
        <f>IFERROR((M30+N30+L30)/$G$30, "No Programado")</f>
        <v>1</v>
      </c>
      <c r="W30" s="132">
        <f>IFERROR((N30+O30+M30+L30)/$G$30, "No Programado")</f>
        <v>1</v>
      </c>
      <c r="X30" s="115" t="s">
        <v>187</v>
      </c>
    </row>
    <row r="31" spans="2:28" ht="168" customHeight="1" x14ac:dyDescent="0.25">
      <c r="B31" s="9" t="s">
        <v>78</v>
      </c>
      <c r="C31" s="5" t="s">
        <v>107</v>
      </c>
      <c r="D31" s="6" t="s">
        <v>108</v>
      </c>
      <c r="E31" s="7" t="s">
        <v>126</v>
      </c>
      <c r="F31" s="99" t="s">
        <v>142</v>
      </c>
      <c r="G31" s="163">
        <v>3000</v>
      </c>
      <c r="H31" s="145">
        <v>0</v>
      </c>
      <c r="I31" s="146">
        <v>0</v>
      </c>
      <c r="J31" s="146">
        <v>0</v>
      </c>
      <c r="K31" s="147">
        <v>3000</v>
      </c>
      <c r="L31" s="148">
        <v>0</v>
      </c>
      <c r="M31" s="149">
        <v>0</v>
      </c>
      <c r="N31" s="149">
        <v>0</v>
      </c>
      <c r="O31" s="150">
        <v>40000</v>
      </c>
      <c r="P31" s="143" t="str">
        <f t="shared" si="2"/>
        <v>100%</v>
      </c>
      <c r="Q31" s="144" t="str">
        <f t="shared" si="3"/>
        <v>100%</v>
      </c>
      <c r="R31" s="144" t="str">
        <f t="shared" si="3"/>
        <v>100%</v>
      </c>
      <c r="S31" s="170">
        <f t="shared" si="4"/>
        <v>13.333333333333334</v>
      </c>
      <c r="T31" s="158">
        <f>IFERROR((L31/$G$31),"No Programado")</f>
        <v>0</v>
      </c>
      <c r="U31" s="159">
        <f t="shared" si="1"/>
        <v>0</v>
      </c>
      <c r="V31" s="159">
        <f>IFERROR((M31+N31+L31)/$G$31, "No Programado")</f>
        <v>0</v>
      </c>
      <c r="W31" s="132">
        <f>IFERROR((N31+O31+M31+L31)/$G$31, "No Programado")</f>
        <v>13.333333333333334</v>
      </c>
      <c r="X31" s="115" t="s">
        <v>188</v>
      </c>
    </row>
    <row r="32" spans="2:28" ht="144.75" customHeight="1" x14ac:dyDescent="0.25">
      <c r="B32" s="9" t="s">
        <v>78</v>
      </c>
      <c r="C32" s="5" t="s">
        <v>109</v>
      </c>
      <c r="D32" s="6" t="s">
        <v>110</v>
      </c>
      <c r="E32" s="7" t="s">
        <v>126</v>
      </c>
      <c r="F32" s="99" t="s">
        <v>143</v>
      </c>
      <c r="G32" s="163">
        <v>350</v>
      </c>
      <c r="H32" s="145">
        <v>0</v>
      </c>
      <c r="I32" s="146">
        <v>0</v>
      </c>
      <c r="J32" s="146">
        <v>350</v>
      </c>
      <c r="K32" s="147">
        <v>0</v>
      </c>
      <c r="L32" s="148">
        <v>0</v>
      </c>
      <c r="M32" s="149">
        <v>0</v>
      </c>
      <c r="N32" s="149">
        <v>520</v>
      </c>
      <c r="O32" s="150">
        <v>0</v>
      </c>
      <c r="P32" s="143" t="str">
        <f t="shared" si="2"/>
        <v>100%</v>
      </c>
      <c r="Q32" s="144" t="str">
        <f t="shared" si="3"/>
        <v>100%</v>
      </c>
      <c r="R32" s="144">
        <f t="shared" si="3"/>
        <v>1.4857142857142858</v>
      </c>
      <c r="S32" s="170" t="str">
        <f t="shared" si="4"/>
        <v>100%</v>
      </c>
      <c r="T32" s="158">
        <f>IFERROR((L32/$G$32),"No Programado")</f>
        <v>0</v>
      </c>
      <c r="U32" s="159">
        <f t="shared" si="1"/>
        <v>0</v>
      </c>
      <c r="V32" s="159">
        <f>IFERROR((M32+N32+L32)/$G$32, "No Programado")</f>
        <v>1.4857142857142858</v>
      </c>
      <c r="W32" s="132">
        <f>IFERROR((N32+O32+M32+L32)/$G$32, "No Programado")</f>
        <v>1.4857142857142858</v>
      </c>
      <c r="X32" s="115" t="s">
        <v>189</v>
      </c>
    </row>
    <row r="33" spans="2:24" ht="182.65" customHeight="1" x14ac:dyDescent="0.25">
      <c r="B33" s="71" t="s">
        <v>111</v>
      </c>
      <c r="C33" s="72" t="s">
        <v>112</v>
      </c>
      <c r="D33" s="73" t="s">
        <v>113</v>
      </c>
      <c r="E33" s="74" t="s">
        <v>125</v>
      </c>
      <c r="F33" s="75" t="s">
        <v>144</v>
      </c>
      <c r="G33" s="161">
        <v>30</v>
      </c>
      <c r="H33" s="145">
        <v>7</v>
      </c>
      <c r="I33" s="146">
        <v>10</v>
      </c>
      <c r="J33" s="146">
        <v>7</v>
      </c>
      <c r="K33" s="147">
        <v>6</v>
      </c>
      <c r="L33" s="148">
        <v>7</v>
      </c>
      <c r="M33" s="149">
        <v>22</v>
      </c>
      <c r="N33" s="149">
        <v>22</v>
      </c>
      <c r="O33" s="150">
        <v>5</v>
      </c>
      <c r="P33" s="143">
        <f t="shared" si="2"/>
        <v>1</v>
      </c>
      <c r="Q33" s="144">
        <f t="shared" si="3"/>
        <v>2.2000000000000002</v>
      </c>
      <c r="R33" s="144">
        <f t="shared" si="3"/>
        <v>3.1428571428571428</v>
      </c>
      <c r="S33" s="170">
        <f t="shared" si="4"/>
        <v>0.83333333333333337</v>
      </c>
      <c r="T33" s="158">
        <f>IFERROR((L33/$G$33),"No Programado")</f>
        <v>0.23333333333333334</v>
      </c>
      <c r="U33" s="159">
        <f t="shared" si="1"/>
        <v>0.96666666666666667</v>
      </c>
      <c r="V33" s="159">
        <f>IFERROR((M33+N33+L33)/$G$33, "No Programado")</f>
        <v>1.7</v>
      </c>
      <c r="W33" s="132">
        <f>IFERROR((N33+O33+M33+L33)/$G$33, "No Programado")</f>
        <v>1.8666666666666667</v>
      </c>
      <c r="X33" s="114" t="s">
        <v>190</v>
      </c>
    </row>
    <row r="34" spans="2:24" ht="196.5" customHeight="1" x14ac:dyDescent="0.25">
      <c r="B34" s="9" t="s">
        <v>78</v>
      </c>
      <c r="C34" s="5" t="s">
        <v>114</v>
      </c>
      <c r="D34" s="6" t="s">
        <v>115</v>
      </c>
      <c r="E34" s="7" t="s">
        <v>125</v>
      </c>
      <c r="F34" s="99" t="s">
        <v>145</v>
      </c>
      <c r="G34" s="163">
        <v>20</v>
      </c>
      <c r="H34" s="145">
        <v>3</v>
      </c>
      <c r="I34" s="146">
        <v>6</v>
      </c>
      <c r="J34" s="146">
        <v>7</v>
      </c>
      <c r="K34" s="147">
        <v>4</v>
      </c>
      <c r="L34" s="148">
        <v>1</v>
      </c>
      <c r="M34" s="149">
        <v>3</v>
      </c>
      <c r="N34" s="149">
        <v>3</v>
      </c>
      <c r="O34" s="150">
        <v>0</v>
      </c>
      <c r="P34" s="143">
        <f t="shared" si="2"/>
        <v>0.33333333333333331</v>
      </c>
      <c r="Q34" s="144">
        <f t="shared" si="3"/>
        <v>0.5</v>
      </c>
      <c r="R34" s="144">
        <f t="shared" si="3"/>
        <v>0.42857142857142855</v>
      </c>
      <c r="S34" s="170">
        <f t="shared" si="4"/>
        <v>0</v>
      </c>
      <c r="T34" s="158">
        <f>IFERROR((L34/$G$34),"No Programado")</f>
        <v>0.05</v>
      </c>
      <c r="U34" s="159">
        <f t="shared" si="1"/>
        <v>0.2</v>
      </c>
      <c r="V34" s="159">
        <f>IFERROR((M34+N34+L34)/$G$34, "No Programado")</f>
        <v>0.35</v>
      </c>
      <c r="W34" s="132">
        <f>IFERROR((N34+O34+M34+L34)/$G$34, "No Programado")</f>
        <v>0.35</v>
      </c>
      <c r="X34" s="115" t="s">
        <v>191</v>
      </c>
    </row>
    <row r="35" spans="2:24" ht="209.1" customHeight="1" x14ac:dyDescent="0.25">
      <c r="B35" s="9" t="s">
        <v>78</v>
      </c>
      <c r="C35" s="5" t="s">
        <v>116</v>
      </c>
      <c r="D35" s="6" t="s">
        <v>117</v>
      </c>
      <c r="E35" s="7" t="s">
        <v>125</v>
      </c>
      <c r="F35" s="99" t="s">
        <v>146</v>
      </c>
      <c r="G35" s="163">
        <v>1540</v>
      </c>
      <c r="H35" s="145">
        <v>400</v>
      </c>
      <c r="I35" s="146">
        <v>340</v>
      </c>
      <c r="J35" s="146">
        <v>400</v>
      </c>
      <c r="K35" s="147">
        <v>400</v>
      </c>
      <c r="L35" s="148">
        <v>900</v>
      </c>
      <c r="M35" s="149">
        <v>2500</v>
      </c>
      <c r="N35" s="149">
        <v>600</v>
      </c>
      <c r="O35" s="150">
        <v>1200</v>
      </c>
      <c r="P35" s="143">
        <f t="shared" si="2"/>
        <v>2.25</v>
      </c>
      <c r="Q35" s="144">
        <f t="shared" si="3"/>
        <v>7.3529411764705879</v>
      </c>
      <c r="R35" s="144">
        <f t="shared" si="3"/>
        <v>1.5</v>
      </c>
      <c r="S35" s="170">
        <f t="shared" si="4"/>
        <v>3</v>
      </c>
      <c r="T35" s="158">
        <f>IFERROR((L35/$G$35),"No Programado")</f>
        <v>0.58441558441558439</v>
      </c>
      <c r="U35" s="159">
        <f t="shared" si="1"/>
        <v>2.2077922077922079</v>
      </c>
      <c r="V35" s="159">
        <f>IFERROR((M35+N35+L35)/$G$35, "No Programado")</f>
        <v>2.5974025974025974</v>
      </c>
      <c r="W35" s="132">
        <f>IFERROR((N35+O35+M35+L35)/$G$35, "No Programado")</f>
        <v>3.3766233766233764</v>
      </c>
      <c r="X35" s="115" t="s">
        <v>192</v>
      </c>
    </row>
    <row r="36" spans="2:24" ht="150.94999999999999" customHeight="1" x14ac:dyDescent="0.25">
      <c r="B36" s="9" t="s">
        <v>78</v>
      </c>
      <c r="C36" s="5" t="s">
        <v>118</v>
      </c>
      <c r="D36" s="6" t="s">
        <v>119</v>
      </c>
      <c r="E36" s="7" t="s">
        <v>127</v>
      </c>
      <c r="F36" s="99" t="s">
        <v>147</v>
      </c>
      <c r="G36" s="163">
        <v>60</v>
      </c>
      <c r="H36" s="145">
        <v>0</v>
      </c>
      <c r="I36" s="146">
        <v>40</v>
      </c>
      <c r="J36" s="146">
        <v>20</v>
      </c>
      <c r="K36" s="147">
        <v>0</v>
      </c>
      <c r="L36" s="148">
        <v>0</v>
      </c>
      <c r="M36" s="149">
        <v>40</v>
      </c>
      <c r="N36" s="149">
        <v>46</v>
      </c>
      <c r="O36" s="150">
        <v>0</v>
      </c>
      <c r="P36" s="143" t="str">
        <f t="shared" si="2"/>
        <v>100%</v>
      </c>
      <c r="Q36" s="144">
        <f t="shared" si="3"/>
        <v>1</v>
      </c>
      <c r="R36" s="144">
        <f t="shared" si="3"/>
        <v>2.2999999999999998</v>
      </c>
      <c r="S36" s="170" t="str">
        <f t="shared" si="4"/>
        <v>100%</v>
      </c>
      <c r="T36" s="158">
        <f>IFERROR((L36/$G$36),"No Programado")</f>
        <v>0</v>
      </c>
      <c r="U36" s="159">
        <f t="shared" si="1"/>
        <v>0.66666666666666663</v>
      </c>
      <c r="V36" s="159">
        <f>IFERROR((M36+N36+L36)/$G$36, "No Programado")</f>
        <v>1.4333333333333333</v>
      </c>
      <c r="W36" s="132">
        <f>IFERROR((N36+O36+M36+L36)/$G$36, "No Programado")</f>
        <v>1.4333333333333333</v>
      </c>
      <c r="X36" s="115" t="s">
        <v>193</v>
      </c>
    </row>
    <row r="37" spans="2:24" ht="144" customHeight="1" x14ac:dyDescent="0.25">
      <c r="B37" s="71" t="s">
        <v>120</v>
      </c>
      <c r="C37" s="72" t="s">
        <v>121</v>
      </c>
      <c r="D37" s="73" t="s">
        <v>122</v>
      </c>
      <c r="E37" s="74" t="s">
        <v>125</v>
      </c>
      <c r="F37" s="75" t="s">
        <v>148</v>
      </c>
      <c r="G37" s="161">
        <v>120</v>
      </c>
      <c r="H37" s="145">
        <v>0</v>
      </c>
      <c r="I37" s="146">
        <v>0</v>
      </c>
      <c r="J37" s="146">
        <v>120</v>
      </c>
      <c r="K37" s="147">
        <v>0</v>
      </c>
      <c r="L37" s="148">
        <v>0</v>
      </c>
      <c r="M37" s="149">
        <v>0</v>
      </c>
      <c r="N37" s="149">
        <v>120</v>
      </c>
      <c r="O37" s="150">
        <v>0</v>
      </c>
      <c r="P37" s="143" t="str">
        <f t="shared" si="2"/>
        <v>100%</v>
      </c>
      <c r="Q37" s="144" t="str">
        <f t="shared" si="3"/>
        <v>100%</v>
      </c>
      <c r="R37" s="144">
        <f t="shared" si="3"/>
        <v>1</v>
      </c>
      <c r="S37" s="170" t="str">
        <f t="shared" si="4"/>
        <v>100%</v>
      </c>
      <c r="T37" s="158">
        <f>IFERROR((L37/$G$37),"No Programado")</f>
        <v>0</v>
      </c>
      <c r="U37" s="159">
        <f t="shared" si="1"/>
        <v>0</v>
      </c>
      <c r="V37" s="159">
        <f>IFERROR((M37+N37+L37)/$G$37, "No Programado")</f>
        <v>1</v>
      </c>
      <c r="W37" s="132">
        <f>IFERROR((N37+O37+M37+L37)/$G$37, "No Programado")</f>
        <v>1</v>
      </c>
      <c r="X37" s="114" t="s">
        <v>194</v>
      </c>
    </row>
    <row r="38" spans="2:24" ht="144" customHeight="1" thickBot="1" x14ac:dyDescent="0.3">
      <c r="B38" s="13" t="s">
        <v>78</v>
      </c>
      <c r="C38" s="14" t="s">
        <v>123</v>
      </c>
      <c r="D38" s="15" t="s">
        <v>124</v>
      </c>
      <c r="E38" s="16" t="s">
        <v>126</v>
      </c>
      <c r="F38" s="100" t="s">
        <v>149</v>
      </c>
      <c r="G38" s="164">
        <v>120</v>
      </c>
      <c r="H38" s="151">
        <v>0</v>
      </c>
      <c r="I38" s="152">
        <v>0</v>
      </c>
      <c r="J38" s="152">
        <v>120</v>
      </c>
      <c r="K38" s="153">
        <v>0</v>
      </c>
      <c r="L38" s="154">
        <v>0</v>
      </c>
      <c r="M38" s="155">
        <v>0</v>
      </c>
      <c r="N38" s="155">
        <v>120</v>
      </c>
      <c r="O38" s="156">
        <v>0</v>
      </c>
      <c r="P38" s="143" t="str">
        <f t="shared" si="2"/>
        <v>100%</v>
      </c>
      <c r="Q38" s="144" t="str">
        <f t="shared" si="3"/>
        <v>100%</v>
      </c>
      <c r="R38" s="144">
        <f t="shared" si="3"/>
        <v>1</v>
      </c>
      <c r="S38" s="170" t="str">
        <f t="shared" si="4"/>
        <v>100%</v>
      </c>
      <c r="T38" s="158">
        <f>IFERROR((L38/$G$38),"No Programado")</f>
        <v>0</v>
      </c>
      <c r="U38" s="159">
        <f t="shared" si="1"/>
        <v>0</v>
      </c>
      <c r="V38" s="159">
        <f>IFERROR((M38+N38+L38)/$G$38, "No Programado")</f>
        <v>1</v>
      </c>
      <c r="W38" s="132">
        <f>IFERROR((N38+O38+M38+L38)/$G$38, "No Programado")</f>
        <v>1</v>
      </c>
      <c r="X38" s="115" t="s">
        <v>195</v>
      </c>
    </row>
    <row r="40" spans="2:24" ht="110.65" customHeight="1" x14ac:dyDescent="0.25"/>
    <row r="42" spans="2:24" ht="72.599999999999994" customHeight="1" x14ac:dyDescent="0.25">
      <c r="C42" s="215" t="s">
        <v>156</v>
      </c>
      <c r="D42" s="216"/>
      <c r="J42" s="217" t="s">
        <v>168</v>
      </c>
      <c r="K42" s="218"/>
      <c r="L42" s="218"/>
      <c r="M42" s="218"/>
      <c r="N42" s="218"/>
      <c r="O42" s="218"/>
      <c r="W42" s="215" t="s">
        <v>171</v>
      </c>
      <c r="X42" s="216"/>
    </row>
    <row r="43" spans="2:24" ht="63.95" customHeight="1" x14ac:dyDescent="0.25"/>
    <row r="44" spans="2:24" ht="45.95" customHeight="1" thickBot="1" x14ac:dyDescent="0.3"/>
    <row r="45" spans="2:24" ht="15.75" thickBot="1" x14ac:dyDescent="0.3">
      <c r="E45" s="204" t="s">
        <v>30</v>
      </c>
      <c r="F45" s="205"/>
      <c r="G45" s="205"/>
      <c r="H45" s="205"/>
      <c r="I45" s="205"/>
      <c r="J45" s="205"/>
      <c r="K45" s="205"/>
      <c r="L45" s="205"/>
      <c r="M45" s="205"/>
      <c r="N45" s="205"/>
      <c r="O45" s="205"/>
      <c r="P45" s="205"/>
      <c r="Q45" s="205"/>
      <c r="R45" s="205"/>
      <c r="S45" s="205"/>
      <c r="T45" s="205"/>
      <c r="U45" s="205"/>
      <c r="V45" s="205"/>
      <c r="W45" s="205"/>
      <c r="X45" s="206"/>
    </row>
    <row r="46" spans="2:24" ht="30.6" customHeight="1" thickBot="1" x14ac:dyDescent="0.3">
      <c r="E46" s="207" t="s">
        <v>31</v>
      </c>
      <c r="F46" s="207" t="s">
        <v>32</v>
      </c>
      <c r="G46" s="204" t="s">
        <v>33</v>
      </c>
      <c r="H46" s="205"/>
      <c r="I46" s="205"/>
      <c r="J46" s="206"/>
      <c r="K46" s="182" t="s">
        <v>34</v>
      </c>
      <c r="L46" s="183"/>
      <c r="M46" s="183"/>
      <c r="N46" s="209"/>
      <c r="O46" s="182" t="s">
        <v>35</v>
      </c>
      <c r="P46" s="183"/>
      <c r="Q46" s="183"/>
      <c r="R46" s="209"/>
      <c r="S46" s="182" t="s">
        <v>36</v>
      </c>
      <c r="T46" s="183"/>
      <c r="U46" s="183"/>
      <c r="V46" s="183"/>
      <c r="W46" s="178" t="s">
        <v>37</v>
      </c>
      <c r="X46" s="179"/>
    </row>
    <row r="47" spans="2:24" ht="29.25" thickBot="1" x14ac:dyDescent="0.3">
      <c r="E47" s="208"/>
      <c r="F47" s="208"/>
      <c r="G47" s="18" t="s">
        <v>38</v>
      </c>
      <c r="H47" s="76" t="s">
        <v>39</v>
      </c>
      <c r="I47" s="19" t="s">
        <v>40</v>
      </c>
      <c r="J47" s="76" t="s">
        <v>41</v>
      </c>
      <c r="K47" s="18" t="s">
        <v>38</v>
      </c>
      <c r="L47" s="76" t="s">
        <v>39</v>
      </c>
      <c r="M47" s="19" t="s">
        <v>40</v>
      </c>
      <c r="N47" s="76" t="s">
        <v>41</v>
      </c>
      <c r="O47" s="18" t="s">
        <v>38</v>
      </c>
      <c r="P47" s="76" t="s">
        <v>39</v>
      </c>
      <c r="Q47" s="19" t="s">
        <v>40</v>
      </c>
      <c r="R47" s="76" t="s">
        <v>41</v>
      </c>
      <c r="S47" s="18" t="s">
        <v>38</v>
      </c>
      <c r="T47" s="76" t="s">
        <v>39</v>
      </c>
      <c r="U47" s="19" t="s">
        <v>40</v>
      </c>
      <c r="V47" s="86" t="s">
        <v>41</v>
      </c>
      <c r="W47" s="180"/>
      <c r="X47" s="181"/>
    </row>
    <row r="48" spans="2:24" ht="41.25" customHeight="1" x14ac:dyDescent="0.25">
      <c r="E48" s="93" t="s">
        <v>157</v>
      </c>
      <c r="F48" s="90">
        <v>13329074</v>
      </c>
      <c r="G48" s="55">
        <v>2560000</v>
      </c>
      <c r="H48" s="43">
        <v>3589691.33</v>
      </c>
      <c r="I48" s="43">
        <v>3589691.33</v>
      </c>
      <c r="J48" s="45">
        <v>3589691.33</v>
      </c>
      <c r="K48" s="55">
        <v>2560000</v>
      </c>
      <c r="L48" s="43">
        <v>2915748</v>
      </c>
      <c r="M48" s="43">
        <v>2188000</v>
      </c>
      <c r="N48" s="45">
        <v>827777</v>
      </c>
      <c r="O48" s="1">
        <f>IFERROR((K48/G48),"NO APLICA")</f>
        <v>1</v>
      </c>
      <c r="P48" s="2">
        <f>IFERROR((L48/H48),"NO APLICA")</f>
        <v>0.81225591059385038</v>
      </c>
      <c r="Q48" s="2">
        <f>IFERROR((M48/I48),"NO APLICA")</f>
        <v>0.60952315919597466</v>
      </c>
      <c r="R48" s="17">
        <f>IFERROR((N48/J48),"NO APLICA")</f>
        <v>0.23059837849623688</v>
      </c>
      <c r="S48" s="1">
        <f>IFERROR(((K48)/(G48)),"NO APLICA")</f>
        <v>1</v>
      </c>
      <c r="T48" s="2">
        <f>IFERROR(((K48+L48)/(G48+H48)),"NO APLICA")</f>
        <v>0.89041021836131728</v>
      </c>
      <c r="U48" s="2">
        <f>IFERROR(((K48+L48+M48)/(G48+H48+I48)),"NO APLICA")</f>
        <v>0.7868823176519486</v>
      </c>
      <c r="V48" s="17">
        <f>IFERROR(((K48+L48+M48+N48)/(G48+H48+I48+J48)),"NO APLICA")</f>
        <v>0.63706788681424376</v>
      </c>
      <c r="W48" s="184" t="s">
        <v>166</v>
      </c>
      <c r="X48" s="185"/>
    </row>
    <row r="49" spans="2:24" ht="41.25" customHeight="1" x14ac:dyDescent="0.25">
      <c r="E49" s="93" t="s">
        <v>158</v>
      </c>
      <c r="F49" s="90">
        <v>5053762</v>
      </c>
      <c r="G49" s="88">
        <v>560000</v>
      </c>
      <c r="H49" s="28">
        <v>1497920</v>
      </c>
      <c r="I49" s="28">
        <v>2005841.33</v>
      </c>
      <c r="J49" s="29">
        <v>990000</v>
      </c>
      <c r="K49" s="27">
        <v>560000</v>
      </c>
      <c r="L49" s="30">
        <v>685630.04</v>
      </c>
      <c r="M49" s="30">
        <v>222472</v>
      </c>
      <c r="N49" s="31">
        <v>646454</v>
      </c>
      <c r="O49" s="1">
        <f t="shared" ref="O49:O54" si="5">IFERROR(K49/G49,"NO APLICA")</f>
        <v>1</v>
      </c>
      <c r="P49" s="2">
        <f t="shared" ref="P49:Q53" si="6">IFERROR((L49/H49),"NO APLICA")</f>
        <v>0.45772140034180731</v>
      </c>
      <c r="Q49" s="2">
        <f t="shared" si="6"/>
        <v>0.11091206301946126</v>
      </c>
      <c r="R49" s="3">
        <f t="shared" ref="R49:R54" si="7">IFERROR((N49/J49),"NO APLICA")</f>
        <v>0.65298383838383833</v>
      </c>
      <c r="S49" s="1">
        <f t="shared" ref="S49:S54" si="8">IFERROR(K49/F49,"NO APLICA")</f>
        <v>0.11080854223052056</v>
      </c>
      <c r="T49" s="2">
        <f>IFERROR(((K49+L49)/(G49+H49)),"NO APLICA")</f>
        <v>0.60528593920074636</v>
      </c>
      <c r="U49" s="2">
        <f t="shared" ref="U49:U54" si="9">IFERROR(((K49+L49+M49)/(G49+H49+I49)),"NO APLICA")</f>
        <v>0.36126679713249793</v>
      </c>
      <c r="V49" s="3">
        <f t="shared" ref="V49:V54" si="10">IFERROR(((K49+L49+M49+N49)/(G49+H49+I49+J49)),"NO APLICA")</f>
        <v>0.41841232735856165</v>
      </c>
      <c r="W49" s="174" t="s">
        <v>166</v>
      </c>
      <c r="X49" s="175"/>
    </row>
    <row r="50" spans="2:24" ht="41.25" customHeight="1" x14ac:dyDescent="0.25">
      <c r="E50" s="93" t="s">
        <v>159</v>
      </c>
      <c r="F50" s="90">
        <v>12844937</v>
      </c>
      <c r="G50" s="88">
        <v>845000</v>
      </c>
      <c r="H50" s="28">
        <v>5350000</v>
      </c>
      <c r="I50" s="28">
        <v>1979937</v>
      </c>
      <c r="J50" s="29">
        <v>4670000</v>
      </c>
      <c r="K50" s="27">
        <v>845000</v>
      </c>
      <c r="L50" s="30">
        <v>1460589.16</v>
      </c>
      <c r="M50" s="30">
        <v>645536</v>
      </c>
      <c r="N50" s="172">
        <v>3680083</v>
      </c>
      <c r="O50" s="1">
        <f t="shared" si="5"/>
        <v>1</v>
      </c>
      <c r="P50" s="2">
        <f t="shared" si="6"/>
        <v>0.2730073196261682</v>
      </c>
      <c r="Q50" s="2">
        <f t="shared" si="6"/>
        <v>0.32603865678554417</v>
      </c>
      <c r="R50" s="3">
        <f t="shared" si="7"/>
        <v>0.78802633832976443</v>
      </c>
      <c r="S50" s="1">
        <f t="shared" si="8"/>
        <v>6.5784674537524013E-2</v>
      </c>
      <c r="T50" s="2">
        <f>IFERROR(((K50+L50)/(G50+H50)),"NO APLICA")</f>
        <v>0.37216935593220341</v>
      </c>
      <c r="U50" s="2">
        <f t="shared" si="9"/>
        <v>0.36099668535671897</v>
      </c>
      <c r="V50" s="3">
        <f t="shared" si="10"/>
        <v>0.51625073443334135</v>
      </c>
      <c r="W50" s="174" t="s">
        <v>167</v>
      </c>
      <c r="X50" s="175"/>
    </row>
    <row r="51" spans="2:24" ht="41.25" customHeight="1" x14ac:dyDescent="0.25">
      <c r="E51" s="93" t="s">
        <v>160</v>
      </c>
      <c r="F51" s="90">
        <v>5000</v>
      </c>
      <c r="G51" s="88">
        <v>0</v>
      </c>
      <c r="H51" s="28">
        <v>0</v>
      </c>
      <c r="I51" s="28">
        <v>2500</v>
      </c>
      <c r="J51" s="29">
        <v>2500</v>
      </c>
      <c r="K51" s="27" t="s">
        <v>165</v>
      </c>
      <c r="L51" s="30">
        <v>0</v>
      </c>
      <c r="M51" s="30">
        <v>0</v>
      </c>
      <c r="N51" s="31">
        <v>0</v>
      </c>
      <c r="O51" s="1" t="str">
        <f t="shared" si="5"/>
        <v>NO APLICA</v>
      </c>
      <c r="P51" s="2" t="str">
        <f t="shared" si="6"/>
        <v>NO APLICA</v>
      </c>
      <c r="Q51" s="2">
        <f t="shared" si="6"/>
        <v>0</v>
      </c>
      <c r="R51" s="3">
        <f t="shared" si="7"/>
        <v>0</v>
      </c>
      <c r="S51" s="1" t="str">
        <f t="shared" si="8"/>
        <v>NO APLICA</v>
      </c>
      <c r="T51" s="2" t="str">
        <f>IFERROR(((K51+L51)/(G51+H51)),"NO APLICA")</f>
        <v>NO APLICA</v>
      </c>
      <c r="U51" s="2" t="str">
        <f t="shared" si="9"/>
        <v>NO APLICA</v>
      </c>
      <c r="V51" s="3" t="str">
        <f t="shared" si="10"/>
        <v>NO APLICA</v>
      </c>
      <c r="W51" s="174" t="s">
        <v>167</v>
      </c>
      <c r="X51" s="175"/>
    </row>
    <row r="52" spans="2:24" ht="41.25" customHeight="1" x14ac:dyDescent="0.25">
      <c r="E52" s="93" t="s">
        <v>161</v>
      </c>
      <c r="F52" s="90">
        <v>6270000</v>
      </c>
      <c r="G52" s="27">
        <v>4901000</v>
      </c>
      <c r="H52" s="28">
        <v>449000</v>
      </c>
      <c r="I52" s="28">
        <v>250000</v>
      </c>
      <c r="J52" s="29">
        <v>670000</v>
      </c>
      <c r="K52" s="27">
        <v>4901000</v>
      </c>
      <c r="L52" s="30">
        <v>253857.1</v>
      </c>
      <c r="M52" s="30">
        <v>250000</v>
      </c>
      <c r="N52" s="31">
        <v>927999</v>
      </c>
      <c r="O52" s="1">
        <f t="shared" si="5"/>
        <v>1</v>
      </c>
      <c r="P52" s="2">
        <f t="shared" ref="P52" si="11">IFERROR((L52/H52),"NO APLICA")</f>
        <v>0.56538329621380845</v>
      </c>
      <c r="Q52" s="2">
        <f t="shared" ref="Q52" si="12">IFERROR((M52/I52),"NO APLICA")</f>
        <v>1</v>
      </c>
      <c r="R52" s="3">
        <f>IFERROR((N52/J52),"NO APLICA")</f>
        <v>1.3850731343283582</v>
      </c>
      <c r="S52" s="1">
        <f t="shared" si="8"/>
        <v>0.78165869218500794</v>
      </c>
      <c r="T52" s="2">
        <f t="shared" ref="T52" si="13">IFERROR(((K52+L52)/(G52+H52)),"NO APLICA")</f>
        <v>0.96352469158878495</v>
      </c>
      <c r="U52" s="2">
        <f t="shared" ref="U52" si="14">IFERROR(((K52+L52+M52)/(G52+H52+I52)),"NO APLICA")</f>
        <v>0.96515305357142855</v>
      </c>
      <c r="V52" s="3">
        <f t="shared" ref="V52" si="15">IFERROR(((K52+L52+M52+N52)/(G52+H52+I52+J52)),"NO APLICA")</f>
        <v>1.0100248963317384</v>
      </c>
      <c r="W52" s="174" t="s">
        <v>166</v>
      </c>
      <c r="X52" s="175"/>
    </row>
    <row r="53" spans="2:24" ht="41.25" customHeight="1" x14ac:dyDescent="0.25">
      <c r="E53" s="93" t="s">
        <v>162</v>
      </c>
      <c r="F53" s="90">
        <v>1591000</v>
      </c>
      <c r="G53" s="27">
        <v>325000</v>
      </c>
      <c r="H53" s="28">
        <v>588000</v>
      </c>
      <c r="I53" s="28">
        <v>588000</v>
      </c>
      <c r="J53" s="29">
        <v>90000</v>
      </c>
      <c r="K53" s="27">
        <v>325000</v>
      </c>
      <c r="L53" s="30">
        <v>401926</v>
      </c>
      <c r="M53" s="30">
        <v>388000</v>
      </c>
      <c r="N53" s="31">
        <v>0</v>
      </c>
      <c r="O53" s="1">
        <f t="shared" si="5"/>
        <v>1</v>
      </c>
      <c r="P53" s="2">
        <f t="shared" si="6"/>
        <v>0.68354761904761907</v>
      </c>
      <c r="Q53" s="2">
        <f t="shared" si="6"/>
        <v>0.65986394557823125</v>
      </c>
      <c r="R53" s="3">
        <f>IFERROR((N53/J53),"NO APLICA")</f>
        <v>0</v>
      </c>
      <c r="S53" s="1">
        <f t="shared" si="8"/>
        <v>0.2042740414833438</v>
      </c>
      <c r="T53" s="2">
        <f t="shared" ref="T53:T54" si="16">IFERROR(((K53+L53)/(G53+H53)),"NO APLICA")</f>
        <v>0.79619496166484116</v>
      </c>
      <c r="U53" s="2">
        <f t="shared" si="9"/>
        <v>0.74278880746169218</v>
      </c>
      <c r="V53" s="3">
        <f t="shared" si="10"/>
        <v>0.70077058453802643</v>
      </c>
      <c r="W53" s="174" t="s">
        <v>166</v>
      </c>
      <c r="X53" s="175"/>
    </row>
    <row r="54" spans="2:24" ht="41.25" customHeight="1" thickBot="1" x14ac:dyDescent="0.3">
      <c r="E54" s="93" t="s">
        <v>163</v>
      </c>
      <c r="F54" s="90">
        <v>83000</v>
      </c>
      <c r="G54" s="32">
        <v>0</v>
      </c>
      <c r="H54" s="33">
        <v>83000</v>
      </c>
      <c r="I54" s="33">
        <v>0</v>
      </c>
      <c r="J54" s="34">
        <v>0</v>
      </c>
      <c r="K54" s="32">
        <v>0</v>
      </c>
      <c r="L54" s="35">
        <v>2998.6</v>
      </c>
      <c r="M54" s="35">
        <v>81000</v>
      </c>
      <c r="N54" s="36">
        <v>5506</v>
      </c>
      <c r="O54" s="10" t="str">
        <f t="shared" si="5"/>
        <v>NO APLICA</v>
      </c>
      <c r="P54" s="11">
        <f>IFERROR((L54/H54),"NO APLICA")</f>
        <v>3.6127710843373489E-2</v>
      </c>
      <c r="Q54" s="11" t="str">
        <f>IFERROR((M54/I54),"NO APLICA")</f>
        <v>NO APLICA</v>
      </c>
      <c r="R54" s="12" t="str">
        <f t="shared" si="7"/>
        <v>NO APLICA</v>
      </c>
      <c r="S54" s="10">
        <f t="shared" si="8"/>
        <v>0</v>
      </c>
      <c r="T54" s="11">
        <f t="shared" si="16"/>
        <v>3.6127710843373489E-2</v>
      </c>
      <c r="U54" s="11">
        <f t="shared" si="9"/>
        <v>1.012031325301205</v>
      </c>
      <c r="V54" s="12">
        <f t="shared" si="10"/>
        <v>1.0783686746987953</v>
      </c>
      <c r="W54" s="176" t="s">
        <v>169</v>
      </c>
      <c r="X54" s="177"/>
    </row>
    <row r="55" spans="2:24" ht="25.5" customHeight="1" x14ac:dyDescent="0.25">
      <c r="B55" s="199"/>
      <c r="C55" s="199"/>
    </row>
  </sheetData>
  <mergeCells count="33">
    <mergeCell ref="B55:C55"/>
    <mergeCell ref="T13:W13"/>
    <mergeCell ref="X13:X14"/>
    <mergeCell ref="B13:B14"/>
    <mergeCell ref="E45:X45"/>
    <mergeCell ref="E46:E47"/>
    <mergeCell ref="F46:F47"/>
    <mergeCell ref="G46:J46"/>
    <mergeCell ref="K46:N46"/>
    <mergeCell ref="O46:R46"/>
    <mergeCell ref="B16:F16"/>
    <mergeCell ref="G13:K13"/>
    <mergeCell ref="C13:C14"/>
    <mergeCell ref="C42:D42"/>
    <mergeCell ref="J42:O42"/>
    <mergeCell ref="W42:X42"/>
    <mergeCell ref="G12:W12"/>
    <mergeCell ref="E4:S4"/>
    <mergeCell ref="E5:S5"/>
    <mergeCell ref="D13:F13"/>
    <mergeCell ref="L13:O13"/>
    <mergeCell ref="P13:S13"/>
    <mergeCell ref="E6:S6"/>
    <mergeCell ref="E7:S7"/>
    <mergeCell ref="W53:X53"/>
    <mergeCell ref="W54:X54"/>
    <mergeCell ref="W49:X49"/>
    <mergeCell ref="W46:X47"/>
    <mergeCell ref="S46:V46"/>
    <mergeCell ref="W48:X48"/>
    <mergeCell ref="W52:X52"/>
    <mergeCell ref="W50:X50"/>
    <mergeCell ref="W51:X51"/>
  </mergeCells>
  <conditionalFormatting sqref="H15">
    <cfRule type="cellIs" priority="134" operator="equal">
      <formula>"NO DISPONIBLE"</formula>
    </cfRule>
  </conditionalFormatting>
  <conditionalFormatting sqref="H16:K38 G48:J54">
    <cfRule type="containsBlanks" dxfId="78" priority="183">
      <formula>LEN(TRIM(G16))=0</formula>
    </cfRule>
  </conditionalFormatting>
  <conditionalFormatting sqref="I15:K15">
    <cfRule type="cellIs" dxfId="77" priority="133" operator="equal">
      <formula>"NO DISPONIBLE"</formula>
    </cfRule>
  </conditionalFormatting>
  <conditionalFormatting sqref="L15">
    <cfRule type="cellIs" priority="132" operator="equal">
      <formula>"NO DISPONIBLE"</formula>
    </cfRule>
  </conditionalFormatting>
  <conditionalFormatting sqref="L16:O38 K48:N54">
    <cfRule type="containsBlanks" dxfId="76" priority="184">
      <formula>LEN(TRIM(K16))=0</formula>
    </cfRule>
  </conditionalFormatting>
  <conditionalFormatting sqref="M15:O15">
    <cfRule type="cellIs" dxfId="75" priority="131" operator="equal">
      <formula>"NO DISPONIBLE"</formula>
    </cfRule>
  </conditionalFormatting>
  <conditionalFormatting sqref="O48:V54">
    <cfRule type="cellIs" dxfId="74" priority="37" operator="equal">
      <formula>"NO APLICA"</formula>
    </cfRule>
    <cfRule type="cellIs" dxfId="73" priority="38" operator="between">
      <formula>0.7</formula>
      <formula>1.2</formula>
    </cfRule>
    <cfRule type="cellIs" dxfId="72" priority="39" operator="between">
      <formula>0.5</formula>
      <formula>0.7</formula>
    </cfRule>
    <cfRule type="cellIs" dxfId="71" priority="40" operator="lessThan">
      <formula>0.5</formula>
    </cfRule>
    <cfRule type="cellIs" dxfId="70" priority="41" operator="greaterThan">
      <formula>1.2</formula>
    </cfRule>
  </conditionalFormatting>
  <conditionalFormatting sqref="P15:S15">
    <cfRule type="cellIs" dxfId="69" priority="206" stopIfTrue="1" operator="equal">
      <formula>"100%"</formula>
    </cfRule>
    <cfRule type="cellIs" dxfId="68" priority="207" stopIfTrue="1" operator="lessThan">
      <formula>0.5</formula>
    </cfRule>
    <cfRule type="cellIs" dxfId="67" priority="208" stopIfTrue="1" operator="between">
      <formula>0.5</formula>
      <formula>0.7</formula>
    </cfRule>
    <cfRule type="cellIs" dxfId="66" priority="209" stopIfTrue="1" operator="between">
      <formula>0.7</formula>
      <formula>1.2</formula>
    </cfRule>
    <cfRule type="cellIs" dxfId="65" priority="210" stopIfTrue="1" operator="greaterThanOrEqual">
      <formula>1.2</formula>
    </cfRule>
    <cfRule type="containsBlanks" dxfId="64" priority="211" stopIfTrue="1">
      <formula>LEN(TRIM(P15))=0</formula>
    </cfRule>
  </conditionalFormatting>
  <conditionalFormatting sqref="P16:S38">
    <cfRule type="cellIs" dxfId="63" priority="19" stopIfTrue="1" operator="equal">
      <formula>"100%"</formula>
    </cfRule>
    <cfRule type="cellIs" dxfId="62" priority="20" stopIfTrue="1" operator="lessThan">
      <formula>0.5</formula>
    </cfRule>
    <cfRule type="cellIs" dxfId="61" priority="21" stopIfTrue="1" operator="between">
      <formula>0.5</formula>
      <formula>0.7</formula>
    </cfRule>
    <cfRule type="cellIs" dxfId="60" priority="22" stopIfTrue="1" operator="between">
      <formula>0.7</formula>
      <formula>1.2</formula>
    </cfRule>
    <cfRule type="cellIs" dxfId="59" priority="23" stopIfTrue="1" operator="greaterThanOrEqual">
      <formula>1.2</formula>
    </cfRule>
    <cfRule type="containsBlanks" dxfId="58" priority="24" stopIfTrue="1">
      <formula>LEN(TRIM(P16))=0</formula>
    </cfRule>
  </conditionalFormatting>
  <conditionalFormatting sqref="W16">
    <cfRule type="cellIs" dxfId="57" priority="25" stopIfTrue="1" operator="equal">
      <formula>"100%"</formula>
    </cfRule>
    <cfRule type="cellIs" dxfId="56" priority="26" stopIfTrue="1" operator="lessThan">
      <formula>0.5</formula>
    </cfRule>
    <cfRule type="cellIs" dxfId="55" priority="27" stopIfTrue="1" operator="between">
      <formula>0.5</formula>
      <formula>0.7</formula>
    </cfRule>
    <cfRule type="cellIs" dxfId="54" priority="28" stopIfTrue="1" operator="between">
      <formula>0.7</formula>
      <formula>1.2</formula>
    </cfRule>
    <cfRule type="cellIs" dxfId="53" priority="29" stopIfTrue="1" operator="greaterThanOrEqual">
      <formula>1.2</formula>
    </cfRule>
    <cfRule type="containsBlanks" dxfId="52" priority="30" stopIfTrue="1">
      <formula>LEN(TRIM(W16))=0</formula>
    </cfRule>
  </conditionalFormatting>
  <conditionalFormatting sqref="W15">
    <cfRule type="cellIs" dxfId="17" priority="13" stopIfTrue="1" operator="equal">
      <formula>"100%"</formula>
    </cfRule>
    <cfRule type="cellIs" dxfId="16" priority="14" stopIfTrue="1" operator="lessThan">
      <formula>0.5</formula>
    </cfRule>
    <cfRule type="cellIs" dxfId="15" priority="15" stopIfTrue="1" operator="between">
      <formula>0.5</formula>
      <formula>0.7</formula>
    </cfRule>
    <cfRule type="cellIs" dxfId="14" priority="16" stopIfTrue="1" operator="between">
      <formula>0.7</formula>
      <formula>1.2</formula>
    </cfRule>
    <cfRule type="cellIs" dxfId="13" priority="17" stopIfTrue="1" operator="greaterThanOrEqual">
      <formula>1.2</formula>
    </cfRule>
    <cfRule type="containsBlanks" dxfId="12" priority="18" stopIfTrue="1">
      <formula>LEN(TRIM(W15))=0</formula>
    </cfRule>
  </conditionalFormatting>
  <conditionalFormatting sqref="W17">
    <cfRule type="cellIs" dxfId="11" priority="7" stopIfTrue="1" operator="equal">
      <formula>"100%"</formula>
    </cfRule>
    <cfRule type="cellIs" dxfId="10" priority="8" stopIfTrue="1" operator="lessThan">
      <formula>0.5</formula>
    </cfRule>
    <cfRule type="cellIs" dxfId="9" priority="9" stopIfTrue="1" operator="between">
      <formula>0.5</formula>
      <formula>0.7</formula>
    </cfRule>
    <cfRule type="cellIs" dxfId="8" priority="10" stopIfTrue="1" operator="between">
      <formula>0.7</formula>
      <formula>1.2</formula>
    </cfRule>
    <cfRule type="cellIs" dxfId="7" priority="11" stopIfTrue="1" operator="greaterThanOrEqual">
      <formula>1.2</formula>
    </cfRule>
    <cfRule type="containsBlanks" dxfId="6" priority="12" stopIfTrue="1">
      <formula>LEN(TRIM(W17))=0</formula>
    </cfRule>
  </conditionalFormatting>
  <conditionalFormatting sqref="W18:W38">
    <cfRule type="cellIs" dxfId="5" priority="1" stopIfTrue="1" operator="equal">
      <formula>"100%"</formula>
    </cfRule>
    <cfRule type="cellIs" dxfId="4" priority="2" stopIfTrue="1" operator="lessThan">
      <formula>0.5</formula>
    </cfRule>
    <cfRule type="cellIs" dxfId="3" priority="3" stopIfTrue="1" operator="between">
      <formula>0.5</formula>
      <formula>0.7</formula>
    </cfRule>
    <cfRule type="cellIs" dxfId="2" priority="4" stopIfTrue="1" operator="between">
      <formula>0.7</formula>
      <formula>1.2</formula>
    </cfRule>
    <cfRule type="cellIs" dxfId="1" priority="5" stopIfTrue="1" operator="greaterThanOrEqual">
      <formula>1.2</formula>
    </cfRule>
    <cfRule type="containsBlanks" dxfId="0" priority="6" stopIfTrue="1">
      <formula>LEN(TRIM(W18))=0</formula>
    </cfRule>
  </conditionalFormatting>
  <pageMargins left="0.47" right="0.52" top="0.39370078740157483" bottom="0.47244094488188981" header="0.31496062992125984" footer="0.35433070866141736"/>
  <pageSetup paperSize="14"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515E-185D-452A-82F1-4AC321A723C6}">
  <dimension ref="B3:AB52"/>
  <sheetViews>
    <sheetView topLeftCell="G9" zoomScale="80" zoomScaleNormal="80" workbookViewId="0">
      <selection activeCell="K15" sqref="K15"/>
    </sheetView>
  </sheetViews>
  <sheetFormatPr baseColWidth="10" defaultColWidth="11.42578125" defaultRowHeight="15" x14ac:dyDescent="0.25"/>
  <cols>
    <col min="2" max="2" width="19.42578125" customWidth="1"/>
    <col min="3" max="3" width="35.85546875" customWidth="1"/>
    <col min="4" max="6" width="31.42578125" customWidth="1"/>
    <col min="7" max="15" width="16.85546875" customWidth="1"/>
    <col min="16" max="23" width="18.140625" customWidth="1"/>
    <col min="24" max="24" width="61.85546875" customWidth="1"/>
  </cols>
  <sheetData>
    <row r="3" spans="2:24" ht="15.75" thickBot="1" x14ac:dyDescent="0.3"/>
    <row r="4" spans="2:24" ht="63" customHeight="1" x14ac:dyDescent="0.25">
      <c r="E4" s="189" t="s">
        <v>47</v>
      </c>
      <c r="F4" s="190"/>
      <c r="G4" s="190"/>
      <c r="H4" s="190"/>
      <c r="I4" s="190"/>
      <c r="J4" s="190"/>
      <c r="K4" s="190"/>
      <c r="L4" s="190"/>
      <c r="M4" s="190"/>
      <c r="N4" s="190"/>
      <c r="O4" s="190"/>
      <c r="P4" s="190"/>
      <c r="Q4" s="190"/>
      <c r="R4" s="190"/>
      <c r="S4" s="190"/>
    </row>
    <row r="5" spans="2:24" ht="30" customHeight="1" x14ac:dyDescent="0.25">
      <c r="E5" s="191" t="s">
        <v>1</v>
      </c>
      <c r="F5" s="192"/>
      <c r="G5" s="192"/>
      <c r="H5" s="192"/>
      <c r="I5" s="192"/>
      <c r="J5" s="192"/>
      <c r="K5" s="192"/>
      <c r="L5" s="192"/>
      <c r="M5" s="192"/>
      <c r="N5" s="192"/>
      <c r="O5" s="192"/>
      <c r="P5" s="192"/>
      <c r="Q5" s="192"/>
      <c r="R5" s="192"/>
      <c r="S5" s="192"/>
    </row>
    <row r="6" spans="2:24" ht="26.25" customHeight="1" x14ac:dyDescent="0.25">
      <c r="E6" s="191" t="s">
        <v>152</v>
      </c>
      <c r="F6" s="192"/>
      <c r="G6" s="192"/>
      <c r="H6" s="192"/>
      <c r="I6" s="192"/>
      <c r="J6" s="192"/>
      <c r="K6" s="192"/>
      <c r="L6" s="192"/>
      <c r="M6" s="192"/>
      <c r="N6" s="192"/>
      <c r="O6" s="192"/>
      <c r="P6" s="192"/>
      <c r="Q6" s="192"/>
      <c r="R6" s="192"/>
      <c r="S6" s="192"/>
    </row>
    <row r="7" spans="2:24" ht="26.25" customHeight="1" x14ac:dyDescent="0.25">
      <c r="E7" s="191" t="s">
        <v>151</v>
      </c>
      <c r="F7" s="192"/>
      <c r="G7" s="192"/>
      <c r="H7" s="192"/>
      <c r="I7" s="192"/>
      <c r="J7" s="192"/>
      <c r="K7" s="192"/>
      <c r="L7" s="192"/>
      <c r="M7" s="192"/>
      <c r="N7" s="192"/>
      <c r="O7" s="192"/>
      <c r="P7" s="192"/>
      <c r="Q7" s="192"/>
      <c r="R7" s="192"/>
      <c r="S7" s="192"/>
    </row>
    <row r="8" spans="2:24" ht="15.75" customHeight="1" thickBot="1" x14ac:dyDescent="0.3">
      <c r="E8" s="56"/>
      <c r="F8" s="57"/>
      <c r="G8" s="57"/>
      <c r="H8" s="57"/>
      <c r="I8" s="57"/>
      <c r="J8" s="57"/>
      <c r="K8" s="57"/>
      <c r="L8" s="57"/>
      <c r="M8" s="57"/>
      <c r="N8" s="57"/>
      <c r="O8" s="57"/>
      <c r="P8" s="57"/>
      <c r="Q8" s="57"/>
      <c r="R8" s="57"/>
      <c r="S8" s="57"/>
    </row>
    <row r="11" spans="2:24" ht="9" customHeight="1" thickBot="1" x14ac:dyDescent="0.3"/>
    <row r="12" spans="2:24" ht="26.25" customHeight="1" thickBot="1" x14ac:dyDescent="0.3">
      <c r="G12" s="186" t="s">
        <v>48</v>
      </c>
      <c r="H12" s="187"/>
      <c r="I12" s="187"/>
      <c r="J12" s="187"/>
      <c r="K12" s="187"/>
      <c r="L12" s="187"/>
      <c r="M12" s="187"/>
      <c r="N12" s="187"/>
      <c r="O12" s="187"/>
      <c r="P12" s="187"/>
      <c r="Q12" s="187"/>
      <c r="R12" s="187"/>
      <c r="S12" s="187"/>
      <c r="T12" s="187"/>
      <c r="U12" s="187"/>
      <c r="V12" s="187"/>
      <c r="W12" s="188"/>
    </row>
    <row r="13" spans="2:24" ht="57" customHeight="1" thickBot="1" x14ac:dyDescent="0.3">
      <c r="B13" s="202" t="s">
        <v>3</v>
      </c>
      <c r="C13" s="202" t="s">
        <v>4</v>
      </c>
      <c r="D13" s="193" t="s">
        <v>5</v>
      </c>
      <c r="E13" s="194"/>
      <c r="F13" s="195"/>
      <c r="G13" s="212" t="s">
        <v>49</v>
      </c>
      <c r="H13" s="213"/>
      <c r="I13" s="213"/>
      <c r="J13" s="213"/>
      <c r="K13" s="214"/>
      <c r="L13" s="193" t="s">
        <v>50</v>
      </c>
      <c r="M13" s="194"/>
      <c r="N13" s="194"/>
      <c r="O13" s="195"/>
      <c r="P13" s="196" t="s">
        <v>51</v>
      </c>
      <c r="Q13" s="197"/>
      <c r="R13" s="197"/>
      <c r="S13" s="198"/>
      <c r="T13" s="197" t="s">
        <v>52</v>
      </c>
      <c r="U13" s="197"/>
      <c r="V13" s="197"/>
      <c r="W13" s="198"/>
      <c r="X13" s="200" t="s">
        <v>10</v>
      </c>
    </row>
    <row r="14" spans="2:24" ht="143.25" customHeight="1" thickBot="1" x14ac:dyDescent="0.3">
      <c r="B14" s="203"/>
      <c r="C14" s="203"/>
      <c r="D14" s="59" t="s">
        <v>11</v>
      </c>
      <c r="E14" s="59" t="s">
        <v>12</v>
      </c>
      <c r="F14" s="58" t="s">
        <v>13</v>
      </c>
      <c r="G14" s="64" t="s">
        <v>14</v>
      </c>
      <c r="H14" s="52" t="s">
        <v>15</v>
      </c>
      <c r="I14" s="65" t="s">
        <v>16</v>
      </c>
      <c r="J14" s="51" t="s">
        <v>17</v>
      </c>
      <c r="K14" s="66" t="s">
        <v>18</v>
      </c>
      <c r="L14" s="8" t="s">
        <v>15</v>
      </c>
      <c r="M14" s="67" t="s">
        <v>16</v>
      </c>
      <c r="N14" s="4" t="s">
        <v>17</v>
      </c>
      <c r="O14" s="68" t="s">
        <v>18</v>
      </c>
      <c r="P14" s="8" t="s">
        <v>15</v>
      </c>
      <c r="Q14" s="69" t="s">
        <v>16</v>
      </c>
      <c r="R14" s="4" t="s">
        <v>17</v>
      </c>
      <c r="S14" s="70" t="s">
        <v>18</v>
      </c>
      <c r="T14" s="4" t="s">
        <v>15</v>
      </c>
      <c r="U14" s="69" t="s">
        <v>16</v>
      </c>
      <c r="V14" s="4" t="s">
        <v>17</v>
      </c>
      <c r="W14" s="70" t="s">
        <v>18</v>
      </c>
      <c r="X14" s="201"/>
    </row>
    <row r="15" spans="2:24" ht="28.35" customHeight="1" thickBot="1" x14ac:dyDescent="0.3">
      <c r="B15" s="77" t="s">
        <v>19</v>
      </c>
      <c r="C15" s="78" t="s">
        <v>20</v>
      </c>
      <c r="D15" s="78" t="s">
        <v>21</v>
      </c>
      <c r="E15" s="79" t="s">
        <v>22</v>
      </c>
      <c r="F15" s="80" t="s">
        <v>23</v>
      </c>
      <c r="G15" s="122">
        <v>0.9624157997621513</v>
      </c>
      <c r="H15" s="124">
        <v>0.24060000000000001</v>
      </c>
      <c r="I15" s="125">
        <v>0.24060000000000001</v>
      </c>
      <c r="J15" s="125">
        <v>0.24060000000000001</v>
      </c>
      <c r="K15" s="126">
        <v>0.24060000000000001</v>
      </c>
      <c r="L15" s="81" t="s">
        <v>24</v>
      </c>
      <c r="M15" s="82" t="s">
        <v>24</v>
      </c>
      <c r="N15" s="82" t="s">
        <v>24</v>
      </c>
      <c r="O15" s="83" t="s">
        <v>24</v>
      </c>
      <c r="P15" s="81" t="s">
        <v>24</v>
      </c>
      <c r="Q15" s="82" t="s">
        <v>24</v>
      </c>
      <c r="R15" s="82" t="s">
        <v>24</v>
      </c>
      <c r="S15" s="83" t="s">
        <v>24</v>
      </c>
      <c r="T15" s="81" t="s">
        <v>24</v>
      </c>
      <c r="U15" s="82" t="s">
        <v>24</v>
      </c>
      <c r="V15" s="82" t="s">
        <v>24</v>
      </c>
      <c r="W15" s="83" t="s">
        <v>24</v>
      </c>
      <c r="X15" s="87" t="s">
        <v>46</v>
      </c>
    </row>
    <row r="16" spans="2:24" ht="13.9" customHeight="1" x14ac:dyDescent="0.25">
      <c r="B16" s="210" t="s">
        <v>25</v>
      </c>
      <c r="C16" s="211"/>
      <c r="D16" s="211"/>
      <c r="E16" s="211"/>
      <c r="F16" s="211"/>
      <c r="G16" s="54"/>
      <c r="H16" s="53"/>
      <c r="I16" s="43"/>
      <c r="J16" s="43"/>
      <c r="K16" s="44"/>
      <c r="L16" s="42"/>
      <c r="M16" s="43"/>
      <c r="N16" s="43"/>
      <c r="O16" s="45"/>
      <c r="P16" s="46" t="str">
        <f>IFERROR((L16/H16),"100%")</f>
        <v>100%</v>
      </c>
      <c r="Q16" s="41" t="str">
        <f>IFERROR((M16/I16),"100%")</f>
        <v>100%</v>
      </c>
      <c r="R16" s="41" t="str">
        <f>IFERROR((N16/J16),"100%")</f>
        <v>100%</v>
      </c>
      <c r="S16" s="23" t="str">
        <f>IFERROR((O16/K16),"100%")</f>
        <v>100%</v>
      </c>
      <c r="T16" s="46" t="str">
        <f>IFERROR(((L16)/(H16)),"100%")</f>
        <v>100%</v>
      </c>
      <c r="U16" s="85" t="str">
        <f>IFERROR(((L16+M16)/(H16+I16)),"100%")</f>
        <v>100%</v>
      </c>
      <c r="V16" s="41" t="str">
        <f>IFERROR(((L16+M16+N16)/(H16+I16+J16)),"100%")</f>
        <v>100%</v>
      </c>
      <c r="W16" s="23" t="str">
        <f>IFERROR(((L16+M16+N16+O16)/(H16+I16+J16+K16)),"100%")</f>
        <v>100%</v>
      </c>
      <c r="X16" s="50"/>
    </row>
    <row r="17" spans="2:28" ht="23.45" customHeight="1" x14ac:dyDescent="0.25">
      <c r="B17" s="60" t="s">
        <v>72</v>
      </c>
      <c r="C17" s="61" t="s">
        <v>73</v>
      </c>
      <c r="D17" s="61" t="s">
        <v>74</v>
      </c>
      <c r="E17" s="62" t="s">
        <v>125</v>
      </c>
      <c r="F17" s="63" t="s">
        <v>128</v>
      </c>
      <c r="G17" s="101">
        <v>74820</v>
      </c>
      <c r="H17" s="102">
        <v>17200</v>
      </c>
      <c r="I17" s="103">
        <v>5780</v>
      </c>
      <c r="J17" s="103">
        <v>6390</v>
      </c>
      <c r="K17" s="104">
        <v>45450</v>
      </c>
      <c r="L17" s="42"/>
      <c r="M17" s="43"/>
      <c r="N17" s="43"/>
      <c r="O17" s="45"/>
      <c r="P17" s="47"/>
      <c r="Q17" s="48"/>
      <c r="R17" s="48"/>
      <c r="S17" s="49"/>
      <c r="T17" s="47"/>
      <c r="U17" s="84"/>
      <c r="V17" s="48"/>
      <c r="W17" s="49"/>
      <c r="X17" s="95" t="s">
        <v>26</v>
      </c>
      <c r="AB17" s="37"/>
    </row>
    <row r="18" spans="2:28" ht="23.45" customHeight="1" x14ac:dyDescent="0.25">
      <c r="B18" s="71" t="s">
        <v>75</v>
      </c>
      <c r="C18" s="72" t="s">
        <v>76</v>
      </c>
      <c r="D18" s="73" t="s">
        <v>77</v>
      </c>
      <c r="E18" s="74" t="s">
        <v>125</v>
      </c>
      <c r="F18" s="75" t="s">
        <v>129</v>
      </c>
      <c r="G18" s="105">
        <v>9</v>
      </c>
      <c r="H18" s="106">
        <v>2</v>
      </c>
      <c r="I18" s="107">
        <v>3</v>
      </c>
      <c r="J18" s="107">
        <v>2</v>
      </c>
      <c r="K18" s="108">
        <v>2</v>
      </c>
      <c r="L18" s="20"/>
      <c r="M18" s="21"/>
      <c r="N18" s="21"/>
      <c r="O18" s="22"/>
      <c r="P18" s="47"/>
      <c r="Q18" s="48"/>
      <c r="R18" s="48"/>
      <c r="S18" s="49"/>
      <c r="T18" s="47"/>
      <c r="U18" s="84"/>
      <c r="V18" s="48"/>
      <c r="W18" s="49"/>
      <c r="X18" s="96" t="s">
        <v>26</v>
      </c>
    </row>
    <row r="19" spans="2:28" ht="23.45" customHeight="1" x14ac:dyDescent="0.25">
      <c r="B19" s="9" t="s">
        <v>78</v>
      </c>
      <c r="C19" s="5" t="s">
        <v>79</v>
      </c>
      <c r="D19" s="6" t="s">
        <v>80</v>
      </c>
      <c r="E19" s="7" t="s">
        <v>125</v>
      </c>
      <c r="F19" s="99" t="s">
        <v>130</v>
      </c>
      <c r="G19" s="109">
        <v>2080</v>
      </c>
      <c r="H19" s="106">
        <v>520</v>
      </c>
      <c r="I19" s="107">
        <v>520</v>
      </c>
      <c r="J19" s="107">
        <v>520</v>
      </c>
      <c r="K19" s="108">
        <v>520</v>
      </c>
      <c r="L19" s="20"/>
      <c r="M19" s="21"/>
      <c r="N19" s="21"/>
      <c r="O19" s="22"/>
      <c r="P19" s="47"/>
      <c r="Q19" s="48"/>
      <c r="R19" s="48"/>
      <c r="S19" s="49"/>
      <c r="T19" s="47"/>
      <c r="U19" s="84"/>
      <c r="V19" s="48"/>
      <c r="W19" s="49"/>
      <c r="X19" s="97" t="s">
        <v>26</v>
      </c>
    </row>
    <row r="20" spans="2:28" ht="23.45" customHeight="1" x14ac:dyDescent="0.25">
      <c r="B20" s="71" t="s">
        <v>81</v>
      </c>
      <c r="C20" s="72" t="s">
        <v>82</v>
      </c>
      <c r="D20" s="73" t="s">
        <v>83</v>
      </c>
      <c r="E20" s="74" t="s">
        <v>125</v>
      </c>
      <c r="F20" s="75" t="s">
        <v>131</v>
      </c>
      <c r="G20" s="105">
        <v>109</v>
      </c>
      <c r="H20" s="106">
        <v>25</v>
      </c>
      <c r="I20" s="107">
        <v>30</v>
      </c>
      <c r="J20" s="107">
        <v>25</v>
      </c>
      <c r="K20" s="108">
        <v>29</v>
      </c>
      <c r="L20" s="20"/>
      <c r="M20" s="21"/>
      <c r="N20" s="21"/>
      <c r="O20" s="22"/>
      <c r="P20" s="47"/>
      <c r="Q20" s="48"/>
      <c r="R20" s="48"/>
      <c r="S20" s="49"/>
      <c r="T20" s="47"/>
      <c r="U20" s="84"/>
      <c r="V20" s="48"/>
      <c r="W20" s="49"/>
      <c r="X20" s="96" t="s">
        <v>26</v>
      </c>
    </row>
    <row r="21" spans="2:28" ht="23.45" customHeight="1" x14ac:dyDescent="0.25">
      <c r="B21" s="9" t="s">
        <v>78</v>
      </c>
      <c r="C21" s="5" t="s">
        <v>84</v>
      </c>
      <c r="D21" s="6" t="s">
        <v>85</v>
      </c>
      <c r="E21" s="7" t="s">
        <v>125</v>
      </c>
      <c r="F21" s="99" t="s">
        <v>132</v>
      </c>
      <c r="G21" s="109">
        <v>109</v>
      </c>
      <c r="H21" s="106">
        <v>25</v>
      </c>
      <c r="I21" s="107">
        <v>30</v>
      </c>
      <c r="J21" s="107">
        <v>25</v>
      </c>
      <c r="K21" s="108">
        <v>29</v>
      </c>
      <c r="L21" s="20"/>
      <c r="M21" s="21"/>
      <c r="N21" s="21"/>
      <c r="O21" s="22"/>
      <c r="P21" s="47"/>
      <c r="Q21" s="48"/>
      <c r="R21" s="48"/>
      <c r="S21" s="49"/>
      <c r="T21" s="47"/>
      <c r="U21" s="84"/>
      <c r="V21" s="48"/>
      <c r="W21" s="49"/>
      <c r="X21" s="97" t="s">
        <v>26</v>
      </c>
    </row>
    <row r="22" spans="2:28" ht="23.45" customHeight="1" x14ac:dyDescent="0.25">
      <c r="B22" s="71" t="s">
        <v>86</v>
      </c>
      <c r="C22" s="72" t="s">
        <v>87</v>
      </c>
      <c r="D22" s="73" t="s">
        <v>88</v>
      </c>
      <c r="E22" s="74" t="s">
        <v>125</v>
      </c>
      <c r="F22" s="75" t="s">
        <v>133</v>
      </c>
      <c r="G22" s="105">
        <v>58750</v>
      </c>
      <c r="H22" s="106">
        <v>5800</v>
      </c>
      <c r="I22" s="107">
        <v>5400</v>
      </c>
      <c r="J22" s="107">
        <v>5500</v>
      </c>
      <c r="K22" s="108">
        <v>42050</v>
      </c>
      <c r="L22" s="20"/>
      <c r="M22" s="21"/>
      <c r="N22" s="21"/>
      <c r="O22" s="22"/>
      <c r="P22" s="47"/>
      <c r="Q22" s="48"/>
      <c r="R22" s="48"/>
      <c r="S22" s="49"/>
      <c r="T22" s="47"/>
      <c r="U22" s="84"/>
      <c r="V22" s="48"/>
      <c r="W22" s="49"/>
      <c r="X22" s="96" t="s">
        <v>26</v>
      </c>
    </row>
    <row r="23" spans="2:28" ht="23.45" customHeight="1" x14ac:dyDescent="0.25">
      <c r="B23" s="9" t="s">
        <v>78</v>
      </c>
      <c r="C23" s="5" t="s">
        <v>89</v>
      </c>
      <c r="D23" s="6" t="s">
        <v>90</v>
      </c>
      <c r="E23" s="7" t="s">
        <v>125</v>
      </c>
      <c r="F23" s="99" t="s">
        <v>134</v>
      </c>
      <c r="G23" s="109">
        <v>1600</v>
      </c>
      <c r="H23" s="106">
        <v>300</v>
      </c>
      <c r="I23" s="107">
        <v>400</v>
      </c>
      <c r="J23" s="107">
        <v>500</v>
      </c>
      <c r="K23" s="108">
        <v>400</v>
      </c>
      <c r="L23" s="20"/>
      <c r="M23" s="21"/>
      <c r="N23" s="21"/>
      <c r="O23" s="22"/>
      <c r="P23" s="47"/>
      <c r="Q23" s="48"/>
      <c r="R23" s="48"/>
      <c r="S23" s="49"/>
      <c r="T23" s="47"/>
      <c r="U23" s="84"/>
      <c r="V23" s="48"/>
      <c r="W23" s="49"/>
      <c r="X23" s="97" t="s">
        <v>26</v>
      </c>
    </row>
    <row r="24" spans="2:28" ht="23.45" customHeight="1" x14ac:dyDescent="0.25">
      <c r="B24" s="9" t="s">
        <v>78</v>
      </c>
      <c r="C24" s="5" t="s">
        <v>91</v>
      </c>
      <c r="D24" s="6" t="s">
        <v>92</v>
      </c>
      <c r="E24" s="7" t="s">
        <v>126</v>
      </c>
      <c r="F24" s="99" t="s">
        <v>135</v>
      </c>
      <c r="G24" s="109">
        <v>30000</v>
      </c>
      <c r="H24" s="106">
        <v>0</v>
      </c>
      <c r="I24" s="107">
        <v>0</v>
      </c>
      <c r="J24" s="107">
        <v>0</v>
      </c>
      <c r="K24" s="108">
        <v>30000</v>
      </c>
      <c r="L24" s="20"/>
      <c r="M24" s="21"/>
      <c r="N24" s="21"/>
      <c r="O24" s="22"/>
      <c r="P24" s="47"/>
      <c r="Q24" s="48"/>
      <c r="R24" s="48"/>
      <c r="S24" s="49"/>
      <c r="T24" s="47"/>
      <c r="U24" s="84"/>
      <c r="V24" s="48"/>
      <c r="W24" s="49"/>
      <c r="X24" s="97" t="s">
        <v>26</v>
      </c>
    </row>
    <row r="25" spans="2:28" ht="23.45" customHeight="1" x14ac:dyDescent="0.25">
      <c r="B25" s="9" t="s">
        <v>78</v>
      </c>
      <c r="C25" s="5" t="s">
        <v>93</v>
      </c>
      <c r="D25" s="6" t="s">
        <v>94</v>
      </c>
      <c r="E25" s="7" t="s">
        <v>126</v>
      </c>
      <c r="F25" s="99" t="s">
        <v>136</v>
      </c>
      <c r="G25" s="109">
        <v>4000</v>
      </c>
      <c r="H25" s="106">
        <v>0</v>
      </c>
      <c r="I25" s="107">
        <v>0</v>
      </c>
      <c r="J25" s="107">
        <v>0</v>
      </c>
      <c r="K25" s="108">
        <v>4000</v>
      </c>
      <c r="L25" s="20"/>
      <c r="M25" s="21"/>
      <c r="N25" s="21"/>
      <c r="O25" s="22"/>
      <c r="P25" s="47"/>
      <c r="Q25" s="48"/>
      <c r="R25" s="48"/>
      <c r="S25" s="49"/>
      <c r="T25" s="47"/>
      <c r="U25" s="84"/>
      <c r="V25" s="48"/>
      <c r="W25" s="49"/>
      <c r="X25" s="97" t="s">
        <v>26</v>
      </c>
    </row>
    <row r="26" spans="2:28" ht="23.45" customHeight="1" x14ac:dyDescent="0.25">
      <c r="B26" s="9" t="s">
        <v>78</v>
      </c>
      <c r="C26" s="5" t="s">
        <v>95</v>
      </c>
      <c r="D26" s="6" t="s">
        <v>96</v>
      </c>
      <c r="E26" s="7" t="s">
        <v>125</v>
      </c>
      <c r="F26" s="99" t="s">
        <v>137</v>
      </c>
      <c r="G26" s="109">
        <v>23150</v>
      </c>
      <c r="H26" s="106">
        <v>5500</v>
      </c>
      <c r="I26" s="107">
        <v>5000</v>
      </c>
      <c r="J26" s="107">
        <v>5000</v>
      </c>
      <c r="K26" s="108">
        <v>7650</v>
      </c>
      <c r="L26" s="20"/>
      <c r="M26" s="21"/>
      <c r="N26" s="21"/>
      <c r="O26" s="22"/>
      <c r="P26" s="47"/>
      <c r="Q26" s="48"/>
      <c r="R26" s="48"/>
      <c r="S26" s="49"/>
      <c r="T26" s="47"/>
      <c r="U26" s="84"/>
      <c r="V26" s="48"/>
      <c r="W26" s="49"/>
      <c r="X26" s="97" t="s">
        <v>26</v>
      </c>
    </row>
    <row r="27" spans="2:28" ht="23.45" customHeight="1" x14ac:dyDescent="0.25">
      <c r="B27" s="71" t="s">
        <v>97</v>
      </c>
      <c r="C27" s="72" t="s">
        <v>98</v>
      </c>
      <c r="D27" s="73" t="s">
        <v>99</v>
      </c>
      <c r="E27" s="74" t="s">
        <v>125</v>
      </c>
      <c r="F27" s="75" t="s">
        <v>138</v>
      </c>
      <c r="G27" s="105">
        <v>72</v>
      </c>
      <c r="H27" s="106">
        <v>22</v>
      </c>
      <c r="I27" s="107">
        <v>15</v>
      </c>
      <c r="J27" s="107">
        <v>15</v>
      </c>
      <c r="K27" s="108">
        <v>20</v>
      </c>
      <c r="L27" s="20"/>
      <c r="M27" s="21"/>
      <c r="N27" s="21"/>
      <c r="O27" s="22"/>
      <c r="P27" s="47"/>
      <c r="Q27" s="48"/>
      <c r="R27" s="48"/>
      <c r="S27" s="49"/>
      <c r="T27" s="47"/>
      <c r="U27" s="84"/>
      <c r="V27" s="48"/>
      <c r="W27" s="49"/>
      <c r="X27" s="96" t="s">
        <v>26</v>
      </c>
    </row>
    <row r="28" spans="2:28" ht="23.45" customHeight="1" x14ac:dyDescent="0.25">
      <c r="B28" s="9" t="s">
        <v>78</v>
      </c>
      <c r="C28" s="5" t="s">
        <v>100</v>
      </c>
      <c r="D28" s="6" t="s">
        <v>101</v>
      </c>
      <c r="E28" s="7" t="s">
        <v>125</v>
      </c>
      <c r="F28" s="99" t="s">
        <v>139</v>
      </c>
      <c r="G28" s="109">
        <v>72</v>
      </c>
      <c r="H28" s="106">
        <v>22</v>
      </c>
      <c r="I28" s="107">
        <v>15</v>
      </c>
      <c r="J28" s="107">
        <v>15</v>
      </c>
      <c r="K28" s="108">
        <v>20</v>
      </c>
      <c r="L28" s="20"/>
      <c r="M28" s="21"/>
      <c r="N28" s="21"/>
      <c r="O28" s="22"/>
      <c r="P28" s="47"/>
      <c r="Q28" s="48"/>
      <c r="R28" s="48"/>
      <c r="S28" s="49"/>
      <c r="T28" s="47"/>
      <c r="U28" s="84"/>
      <c r="V28" s="48"/>
      <c r="W28" s="49"/>
      <c r="X28" s="97" t="s">
        <v>26</v>
      </c>
    </row>
    <row r="29" spans="2:28" ht="23.45" customHeight="1" x14ac:dyDescent="0.25">
      <c r="B29" s="71" t="s">
        <v>102</v>
      </c>
      <c r="C29" s="72" t="s">
        <v>103</v>
      </c>
      <c r="D29" s="73" t="s">
        <v>104</v>
      </c>
      <c r="E29" s="74" t="s">
        <v>125</v>
      </c>
      <c r="F29" s="75" t="s">
        <v>140</v>
      </c>
      <c r="G29" s="105">
        <v>14350</v>
      </c>
      <c r="H29" s="106">
        <v>11000</v>
      </c>
      <c r="I29" s="107">
        <v>0</v>
      </c>
      <c r="J29" s="107">
        <v>350</v>
      </c>
      <c r="K29" s="108">
        <v>3000</v>
      </c>
      <c r="L29" s="20"/>
      <c r="M29" s="21"/>
      <c r="N29" s="21"/>
      <c r="O29" s="22"/>
      <c r="P29" s="47"/>
      <c r="Q29" s="48"/>
      <c r="R29" s="48"/>
      <c r="S29" s="49"/>
      <c r="T29" s="47"/>
      <c r="U29" s="84"/>
      <c r="V29" s="48"/>
      <c r="W29" s="49"/>
      <c r="X29" s="96" t="s">
        <v>26</v>
      </c>
    </row>
    <row r="30" spans="2:28" ht="23.45" customHeight="1" x14ac:dyDescent="0.25">
      <c r="B30" s="9" t="s">
        <v>78</v>
      </c>
      <c r="C30" s="5" t="s">
        <v>105</v>
      </c>
      <c r="D30" s="6" t="s">
        <v>106</v>
      </c>
      <c r="E30" s="7" t="s">
        <v>126</v>
      </c>
      <c r="F30" s="99" t="s">
        <v>141</v>
      </c>
      <c r="G30" s="109">
        <v>11000</v>
      </c>
      <c r="H30" s="106">
        <v>11000</v>
      </c>
      <c r="I30" s="107">
        <v>0</v>
      </c>
      <c r="J30" s="107">
        <v>0</v>
      </c>
      <c r="K30" s="108">
        <v>0</v>
      </c>
      <c r="L30" s="20"/>
      <c r="M30" s="21"/>
      <c r="N30" s="21"/>
      <c r="O30" s="22"/>
      <c r="P30" s="47"/>
      <c r="Q30" s="48"/>
      <c r="R30" s="48"/>
      <c r="S30" s="49"/>
      <c r="T30" s="47"/>
      <c r="U30" s="84"/>
      <c r="V30" s="48"/>
      <c r="W30" s="49"/>
      <c r="X30" s="97" t="s">
        <v>26</v>
      </c>
    </row>
    <row r="31" spans="2:28" ht="23.45" customHeight="1" x14ac:dyDescent="0.25">
      <c r="B31" s="9" t="s">
        <v>78</v>
      </c>
      <c r="C31" s="5" t="s">
        <v>107</v>
      </c>
      <c r="D31" s="6" t="s">
        <v>108</v>
      </c>
      <c r="E31" s="7" t="s">
        <v>126</v>
      </c>
      <c r="F31" s="99" t="s">
        <v>142</v>
      </c>
      <c r="G31" s="109">
        <v>3000</v>
      </c>
      <c r="H31" s="106">
        <v>0</v>
      </c>
      <c r="I31" s="107">
        <v>0</v>
      </c>
      <c r="J31" s="107">
        <v>0</v>
      </c>
      <c r="K31" s="108">
        <v>3000</v>
      </c>
      <c r="L31" s="20"/>
      <c r="M31" s="21"/>
      <c r="N31" s="21"/>
      <c r="O31" s="22"/>
      <c r="P31" s="47"/>
      <c r="Q31" s="48"/>
      <c r="R31" s="48"/>
      <c r="S31" s="49"/>
      <c r="T31" s="47"/>
      <c r="U31" s="84"/>
      <c r="V31" s="48"/>
      <c r="W31" s="49"/>
      <c r="X31" s="97" t="s">
        <v>26</v>
      </c>
    </row>
    <row r="32" spans="2:28" ht="23.45" customHeight="1" x14ac:dyDescent="0.25">
      <c r="B32" s="9" t="s">
        <v>78</v>
      </c>
      <c r="C32" s="5" t="s">
        <v>109</v>
      </c>
      <c r="D32" s="6" t="s">
        <v>110</v>
      </c>
      <c r="E32" s="7" t="s">
        <v>126</v>
      </c>
      <c r="F32" s="99" t="s">
        <v>143</v>
      </c>
      <c r="G32" s="109">
        <v>350</v>
      </c>
      <c r="H32" s="106">
        <v>0</v>
      </c>
      <c r="I32" s="107">
        <v>0</v>
      </c>
      <c r="J32" s="107">
        <v>350</v>
      </c>
      <c r="K32" s="108">
        <v>0</v>
      </c>
      <c r="L32" s="20"/>
      <c r="M32" s="21"/>
      <c r="N32" s="21"/>
      <c r="O32" s="22"/>
      <c r="P32" s="47"/>
      <c r="Q32" s="48"/>
      <c r="R32" s="48"/>
      <c r="S32" s="49"/>
      <c r="T32" s="47"/>
      <c r="U32" s="84"/>
      <c r="V32" s="48"/>
      <c r="W32" s="49"/>
      <c r="X32" s="97" t="s">
        <v>26</v>
      </c>
    </row>
    <row r="33" spans="2:24" ht="23.45" customHeight="1" x14ac:dyDescent="0.25">
      <c r="B33" s="71" t="s">
        <v>111</v>
      </c>
      <c r="C33" s="72" t="s">
        <v>112</v>
      </c>
      <c r="D33" s="73" t="s">
        <v>113</v>
      </c>
      <c r="E33" s="74" t="s">
        <v>125</v>
      </c>
      <c r="F33" s="75" t="s">
        <v>144</v>
      </c>
      <c r="G33" s="105">
        <v>30</v>
      </c>
      <c r="H33" s="106">
        <v>7</v>
      </c>
      <c r="I33" s="107">
        <v>10</v>
      </c>
      <c r="J33" s="107">
        <v>7</v>
      </c>
      <c r="K33" s="108">
        <v>6</v>
      </c>
      <c r="L33" s="20"/>
      <c r="M33" s="21"/>
      <c r="N33" s="21"/>
      <c r="O33" s="22"/>
      <c r="P33" s="47"/>
      <c r="Q33" s="48"/>
      <c r="R33" s="48"/>
      <c r="S33" s="49"/>
      <c r="T33" s="47"/>
      <c r="U33" s="84"/>
      <c r="V33" s="48"/>
      <c r="W33" s="49"/>
      <c r="X33" s="96" t="s">
        <v>26</v>
      </c>
    </row>
    <row r="34" spans="2:24" ht="23.45" customHeight="1" x14ac:dyDescent="0.25">
      <c r="B34" s="9" t="s">
        <v>78</v>
      </c>
      <c r="C34" s="5" t="s">
        <v>114</v>
      </c>
      <c r="D34" s="6" t="s">
        <v>115</v>
      </c>
      <c r="E34" s="7" t="s">
        <v>125</v>
      </c>
      <c r="F34" s="99" t="s">
        <v>145</v>
      </c>
      <c r="G34" s="109">
        <v>20</v>
      </c>
      <c r="H34" s="106">
        <v>3</v>
      </c>
      <c r="I34" s="107">
        <v>6</v>
      </c>
      <c r="J34" s="107">
        <v>7</v>
      </c>
      <c r="K34" s="108">
        <v>4</v>
      </c>
      <c r="L34" s="20"/>
      <c r="M34" s="21"/>
      <c r="N34" s="21"/>
      <c r="O34" s="22"/>
      <c r="P34" s="47"/>
      <c r="Q34" s="48"/>
      <c r="R34" s="48"/>
      <c r="S34" s="49"/>
      <c r="T34" s="47"/>
      <c r="U34" s="84"/>
      <c r="V34" s="48"/>
      <c r="W34" s="49"/>
      <c r="X34" s="97" t="s">
        <v>26</v>
      </c>
    </row>
    <row r="35" spans="2:24" ht="23.45" customHeight="1" x14ac:dyDescent="0.25">
      <c r="B35" s="9" t="s">
        <v>78</v>
      </c>
      <c r="C35" s="5" t="s">
        <v>116</v>
      </c>
      <c r="D35" s="6" t="s">
        <v>117</v>
      </c>
      <c r="E35" s="7" t="s">
        <v>125</v>
      </c>
      <c r="F35" s="99" t="s">
        <v>146</v>
      </c>
      <c r="G35" s="109">
        <v>1540</v>
      </c>
      <c r="H35" s="106">
        <v>400</v>
      </c>
      <c r="I35" s="107">
        <v>340</v>
      </c>
      <c r="J35" s="107">
        <v>400</v>
      </c>
      <c r="K35" s="108">
        <v>400</v>
      </c>
      <c r="L35" s="20"/>
      <c r="M35" s="21"/>
      <c r="N35" s="21"/>
      <c r="O35" s="22"/>
      <c r="P35" s="47"/>
      <c r="Q35" s="48"/>
      <c r="R35" s="48"/>
      <c r="S35" s="49"/>
      <c r="T35" s="47"/>
      <c r="U35" s="84"/>
      <c r="V35" s="48"/>
      <c r="W35" s="49"/>
      <c r="X35" s="97" t="s">
        <v>26</v>
      </c>
    </row>
    <row r="36" spans="2:24" ht="23.45" customHeight="1" x14ac:dyDescent="0.25">
      <c r="B36" s="9" t="s">
        <v>78</v>
      </c>
      <c r="C36" s="5" t="s">
        <v>118</v>
      </c>
      <c r="D36" s="6" t="s">
        <v>119</v>
      </c>
      <c r="E36" s="7" t="s">
        <v>127</v>
      </c>
      <c r="F36" s="99" t="s">
        <v>147</v>
      </c>
      <c r="G36" s="109">
        <v>60</v>
      </c>
      <c r="H36" s="106">
        <v>0</v>
      </c>
      <c r="I36" s="107">
        <v>40</v>
      </c>
      <c r="J36" s="107">
        <v>20</v>
      </c>
      <c r="K36" s="108">
        <v>0</v>
      </c>
      <c r="L36" s="20"/>
      <c r="M36" s="21"/>
      <c r="N36" s="21"/>
      <c r="O36" s="22"/>
      <c r="P36" s="47"/>
      <c r="Q36" s="48"/>
      <c r="R36" s="48"/>
      <c r="S36" s="49"/>
      <c r="T36" s="47"/>
      <c r="U36" s="84"/>
      <c r="V36" s="48"/>
      <c r="W36" s="49"/>
      <c r="X36" s="97" t="s">
        <v>26</v>
      </c>
    </row>
    <row r="37" spans="2:24" ht="23.45" customHeight="1" x14ac:dyDescent="0.25">
      <c r="B37" s="71" t="s">
        <v>120</v>
      </c>
      <c r="C37" s="72" t="s">
        <v>121</v>
      </c>
      <c r="D37" s="73" t="s">
        <v>122</v>
      </c>
      <c r="E37" s="74" t="s">
        <v>125</v>
      </c>
      <c r="F37" s="75" t="s">
        <v>148</v>
      </c>
      <c r="G37" s="105">
        <v>120</v>
      </c>
      <c r="H37" s="106">
        <v>0</v>
      </c>
      <c r="I37" s="107">
        <v>0</v>
      </c>
      <c r="J37" s="107">
        <v>120</v>
      </c>
      <c r="K37" s="108">
        <v>0</v>
      </c>
      <c r="L37" s="20"/>
      <c r="M37" s="21"/>
      <c r="N37" s="21"/>
      <c r="O37" s="22"/>
      <c r="P37" s="47"/>
      <c r="Q37" s="48"/>
      <c r="R37" s="48"/>
      <c r="S37" s="49"/>
      <c r="T37" s="47"/>
      <c r="U37" s="84"/>
      <c r="V37" s="48"/>
      <c r="W37" s="49"/>
      <c r="X37" s="96" t="s">
        <v>26</v>
      </c>
    </row>
    <row r="38" spans="2:24" ht="23.45" customHeight="1" thickBot="1" x14ac:dyDescent="0.3">
      <c r="B38" s="13" t="s">
        <v>78</v>
      </c>
      <c r="C38" s="14" t="s">
        <v>123</v>
      </c>
      <c r="D38" s="15" t="s">
        <v>124</v>
      </c>
      <c r="E38" s="16" t="s">
        <v>126</v>
      </c>
      <c r="F38" s="100" t="s">
        <v>149</v>
      </c>
      <c r="G38" s="110">
        <v>120</v>
      </c>
      <c r="H38" s="111">
        <v>0</v>
      </c>
      <c r="I38" s="112">
        <v>0</v>
      </c>
      <c r="J38" s="112">
        <v>120</v>
      </c>
      <c r="K38" s="113">
        <v>0</v>
      </c>
      <c r="L38" s="24"/>
      <c r="M38" s="25"/>
      <c r="N38" s="25"/>
      <c r="O38" s="26"/>
      <c r="P38" s="47"/>
      <c r="Q38" s="48"/>
      <c r="R38" s="48"/>
      <c r="S38" s="49"/>
      <c r="T38" s="47"/>
      <c r="U38" s="84"/>
      <c r="V38" s="48"/>
      <c r="W38" s="49"/>
      <c r="X38" s="98" t="s">
        <v>26</v>
      </c>
    </row>
    <row r="42" spans="2:24" ht="47.25" customHeight="1" x14ac:dyDescent="0.25">
      <c r="C42" s="216" t="s">
        <v>27</v>
      </c>
      <c r="D42" s="216"/>
      <c r="J42" s="217" t="s">
        <v>28</v>
      </c>
      <c r="K42" s="218"/>
      <c r="L42" s="218"/>
      <c r="M42" s="218"/>
      <c r="N42" s="218"/>
      <c r="O42" s="218"/>
      <c r="W42" s="216" t="s">
        <v>29</v>
      </c>
      <c r="X42" s="216"/>
    </row>
    <row r="44" spans="2:24" ht="15.75" thickBot="1" x14ac:dyDescent="0.3"/>
    <row r="45" spans="2:24" ht="15.75" thickBot="1" x14ac:dyDescent="0.3">
      <c r="E45" s="204" t="s">
        <v>30</v>
      </c>
      <c r="F45" s="205"/>
      <c r="G45" s="205"/>
      <c r="H45" s="205"/>
      <c r="I45" s="205"/>
      <c r="J45" s="205"/>
      <c r="K45" s="205"/>
      <c r="L45" s="205"/>
      <c r="M45" s="205"/>
      <c r="N45" s="205"/>
      <c r="O45" s="205"/>
      <c r="P45" s="205"/>
      <c r="Q45" s="205"/>
      <c r="R45" s="205"/>
      <c r="S45" s="205"/>
      <c r="T45" s="205"/>
      <c r="U45" s="205"/>
      <c r="V45" s="205"/>
      <c r="W45" s="205"/>
      <c r="X45" s="206"/>
    </row>
    <row r="46" spans="2:24" ht="30.6" customHeight="1" thickBot="1" x14ac:dyDescent="0.3">
      <c r="E46" s="207" t="s">
        <v>31</v>
      </c>
      <c r="F46" s="207" t="s">
        <v>53</v>
      </c>
      <c r="G46" s="204" t="s">
        <v>33</v>
      </c>
      <c r="H46" s="205"/>
      <c r="I46" s="205"/>
      <c r="J46" s="206"/>
      <c r="K46" s="182" t="s">
        <v>34</v>
      </c>
      <c r="L46" s="183"/>
      <c r="M46" s="183"/>
      <c r="N46" s="209"/>
      <c r="O46" s="182" t="s">
        <v>35</v>
      </c>
      <c r="P46" s="183"/>
      <c r="Q46" s="183"/>
      <c r="R46" s="209"/>
      <c r="S46" s="182" t="s">
        <v>36</v>
      </c>
      <c r="T46" s="183"/>
      <c r="U46" s="183"/>
      <c r="V46" s="183"/>
      <c r="W46" s="178" t="s">
        <v>54</v>
      </c>
      <c r="X46" s="179"/>
    </row>
    <row r="47" spans="2:24" ht="29.25" thickBot="1" x14ac:dyDescent="0.3">
      <c r="E47" s="208"/>
      <c r="F47" s="208"/>
      <c r="G47" s="18" t="s">
        <v>55</v>
      </c>
      <c r="H47" s="76" t="s">
        <v>56</v>
      </c>
      <c r="I47" s="19" t="s">
        <v>57</v>
      </c>
      <c r="J47" s="76" t="s">
        <v>58</v>
      </c>
      <c r="K47" s="18" t="s">
        <v>55</v>
      </c>
      <c r="L47" s="76" t="s">
        <v>56</v>
      </c>
      <c r="M47" s="19" t="s">
        <v>57</v>
      </c>
      <c r="N47" s="76" t="s">
        <v>58</v>
      </c>
      <c r="O47" s="18" t="s">
        <v>55</v>
      </c>
      <c r="P47" s="76" t="s">
        <v>56</v>
      </c>
      <c r="Q47" s="19" t="s">
        <v>57</v>
      </c>
      <c r="R47" s="76" t="s">
        <v>58</v>
      </c>
      <c r="S47" s="18" t="s">
        <v>55</v>
      </c>
      <c r="T47" s="76" t="s">
        <v>56</v>
      </c>
      <c r="U47" s="19" t="s">
        <v>57</v>
      </c>
      <c r="V47" s="86" t="s">
        <v>58</v>
      </c>
      <c r="W47" s="180"/>
      <c r="X47" s="181"/>
    </row>
    <row r="48" spans="2:24" x14ac:dyDescent="0.25">
      <c r="E48" s="92"/>
      <c r="F48" s="89"/>
      <c r="G48" s="55"/>
      <c r="H48" s="43"/>
      <c r="I48" s="43"/>
      <c r="J48" s="45"/>
      <c r="K48" s="55"/>
      <c r="L48" s="43"/>
      <c r="M48" s="43"/>
      <c r="N48" s="45"/>
      <c r="O48" s="1" t="str">
        <f>IFERROR((K48/G48),"NO APLICA")</f>
        <v>NO APLICA</v>
      </c>
      <c r="P48" s="2" t="str">
        <f>IFERROR((L48/H48),"NO APLICA")</f>
        <v>NO APLICA</v>
      </c>
      <c r="Q48" s="2" t="str">
        <f>IFERROR((M48/I48),"NO APLICA")</f>
        <v>NO APLICA</v>
      </c>
      <c r="R48" s="17" t="str">
        <f>IFERROR((N48/J48),"NO APLICA")</f>
        <v>NO APLICA</v>
      </c>
      <c r="S48" s="1" t="str">
        <f>IFERROR(((K48)/(G48)),"NO APLICA")</f>
        <v>NO APLICA</v>
      </c>
      <c r="T48" s="2" t="str">
        <f>IFERROR(((K48+L48)/(G48+H48)),"NO APLICA")</f>
        <v>NO APLICA</v>
      </c>
      <c r="U48" s="2" t="str">
        <f>IFERROR(((K48+L48+M48)/(G48+H48+I48)),"NO APLICA")</f>
        <v>NO APLICA</v>
      </c>
      <c r="V48" s="17" t="str">
        <f>IFERROR(((K48+L48+M48+N48)/(G48+H48+I48+J48)),"NO APLICA")</f>
        <v>NO APLICA</v>
      </c>
      <c r="W48" s="184"/>
      <c r="X48" s="185"/>
    </row>
    <row r="49" spans="2:24" x14ac:dyDescent="0.25">
      <c r="E49" s="93"/>
      <c r="F49" s="90">
        <v>0</v>
      </c>
      <c r="G49" s="88"/>
      <c r="H49" s="28"/>
      <c r="I49" s="28"/>
      <c r="J49" s="29"/>
      <c r="K49" s="27"/>
      <c r="L49" s="30"/>
      <c r="M49" s="30"/>
      <c r="N49" s="31"/>
      <c r="O49" s="1" t="str">
        <f>IFERROR(K49/G49,"NO APLICA")</f>
        <v>NO APLICA</v>
      </c>
      <c r="P49" s="2" t="str">
        <f t="shared" ref="P49:R51" si="0">IFERROR((L49/H49),"NO APLICA")</f>
        <v>NO APLICA</v>
      </c>
      <c r="Q49" s="2" t="str">
        <f t="shared" si="0"/>
        <v>NO APLICA</v>
      </c>
      <c r="R49" s="3" t="str">
        <f t="shared" si="0"/>
        <v>NO APLICA</v>
      </c>
      <c r="S49" s="1" t="str">
        <f>IFERROR(K49/F49,"NO APLICA")</f>
        <v>NO APLICA</v>
      </c>
      <c r="T49" s="2" t="str">
        <f>IFERROR(((K49+L49)/(G49+H49)),"NO APLICA")</f>
        <v>NO APLICA</v>
      </c>
      <c r="U49" s="2" t="str">
        <f t="shared" ref="U49:U51" si="1">IFERROR(((K49+L49+M49)/(G49+H49+I49)),"NO APLICA")</f>
        <v>NO APLICA</v>
      </c>
      <c r="V49" s="3" t="str">
        <f t="shared" ref="V49:V51" si="2">IFERROR(((K49+L49+M49+N49)/(G49+H49+I49+J49)),"NO APLICA")</f>
        <v>NO APLICA</v>
      </c>
      <c r="W49" s="174"/>
      <c r="X49" s="175"/>
    </row>
    <row r="50" spans="2:24" x14ac:dyDescent="0.25">
      <c r="E50" s="93"/>
      <c r="F50" s="90">
        <v>0</v>
      </c>
      <c r="G50" s="27"/>
      <c r="H50" s="28"/>
      <c r="I50" s="28"/>
      <c r="J50" s="29"/>
      <c r="K50" s="27"/>
      <c r="L50" s="30"/>
      <c r="M50" s="30"/>
      <c r="N50" s="31"/>
      <c r="O50" s="1" t="str">
        <f>IFERROR(K50/G50,"NO APLICA")</f>
        <v>NO APLICA</v>
      </c>
      <c r="P50" s="2" t="str">
        <f t="shared" si="0"/>
        <v>NO APLICA</v>
      </c>
      <c r="Q50" s="2" t="str">
        <f t="shared" si="0"/>
        <v>NO APLICA</v>
      </c>
      <c r="R50" s="3" t="str">
        <f>IFERROR((N50/J50),"NO APLICA")</f>
        <v>NO APLICA</v>
      </c>
      <c r="S50" s="1" t="str">
        <f>IFERROR(K50/F50,"NO APLICA")</f>
        <v>NO APLICA</v>
      </c>
      <c r="T50" s="2" t="str">
        <f t="shared" ref="T50:T51" si="3">IFERROR(((K50+L50)/(G50+H50)),"NO APLICA")</f>
        <v>NO APLICA</v>
      </c>
      <c r="U50" s="2" t="str">
        <f t="shared" si="1"/>
        <v>NO APLICA</v>
      </c>
      <c r="V50" s="3" t="str">
        <f t="shared" si="2"/>
        <v>NO APLICA</v>
      </c>
      <c r="W50" s="219"/>
      <c r="X50" s="220"/>
    </row>
    <row r="51" spans="2:24" ht="15.75" thickBot="1" x14ac:dyDescent="0.3">
      <c r="E51" s="94"/>
      <c r="F51" s="91"/>
      <c r="G51" s="32"/>
      <c r="H51" s="33"/>
      <c r="I51" s="33"/>
      <c r="J51" s="34"/>
      <c r="K51" s="32"/>
      <c r="L51" s="35"/>
      <c r="M51" s="35"/>
      <c r="N51" s="36"/>
      <c r="O51" s="10" t="str">
        <f>IFERROR(K51/G51,"NO APLICA")</f>
        <v>NO APLICA</v>
      </c>
      <c r="P51" s="11" t="str">
        <f>IFERROR((L51/H51),"NO APLICA")</f>
        <v>NO APLICA</v>
      </c>
      <c r="Q51" s="11" t="str">
        <f>IFERROR((M51/I51),"NO APLICA")</f>
        <v>NO APLICA</v>
      </c>
      <c r="R51" s="12" t="str">
        <f t="shared" si="0"/>
        <v>NO APLICA</v>
      </c>
      <c r="S51" s="10" t="str">
        <f>IFERROR(K51/F51,"NO APLICA")</f>
        <v>NO APLICA</v>
      </c>
      <c r="T51" s="11" t="str">
        <f t="shared" si="3"/>
        <v>NO APLICA</v>
      </c>
      <c r="U51" s="11" t="str">
        <f t="shared" si="1"/>
        <v>NO APLICA</v>
      </c>
      <c r="V51" s="12" t="str">
        <f t="shared" si="2"/>
        <v>NO APLICA</v>
      </c>
      <c r="W51" s="221"/>
      <c r="X51" s="222"/>
    </row>
    <row r="52" spans="2:24" ht="25.5" customHeight="1" x14ac:dyDescent="0.25">
      <c r="B52" s="199"/>
      <c r="C52" s="199"/>
    </row>
  </sheetData>
  <mergeCells count="30">
    <mergeCell ref="W48:X48"/>
    <mergeCell ref="W49:X49"/>
    <mergeCell ref="W50:X50"/>
    <mergeCell ref="W51:X51"/>
    <mergeCell ref="B52:C52"/>
    <mergeCell ref="E45:X45"/>
    <mergeCell ref="E46:E47"/>
    <mergeCell ref="F46:F47"/>
    <mergeCell ref="G46:J46"/>
    <mergeCell ref="K46:N46"/>
    <mergeCell ref="O46:R46"/>
    <mergeCell ref="S46:V46"/>
    <mergeCell ref="W46:X47"/>
    <mergeCell ref="P13:S13"/>
    <mergeCell ref="T13:W13"/>
    <mergeCell ref="X13:X14"/>
    <mergeCell ref="B16:F16"/>
    <mergeCell ref="C42:D42"/>
    <mergeCell ref="J42:O42"/>
    <mergeCell ref="W42:X42"/>
    <mergeCell ref="B13:B14"/>
    <mergeCell ref="C13:C14"/>
    <mergeCell ref="D13:F13"/>
    <mergeCell ref="G13:K13"/>
    <mergeCell ref="L13:O13"/>
    <mergeCell ref="E4:S4"/>
    <mergeCell ref="E5:S5"/>
    <mergeCell ref="E6:S6"/>
    <mergeCell ref="E7:S7"/>
    <mergeCell ref="G12:W12"/>
  </mergeCells>
  <conditionalFormatting sqref="H15">
    <cfRule type="cellIs" priority="13" operator="equal">
      <formula>"NO DISPONIBLE"</formula>
    </cfRule>
  </conditionalFormatting>
  <conditionalFormatting sqref="H16:K38 G48:J51">
    <cfRule type="containsBlanks" dxfId="51" priority="14">
      <formula>LEN(TRIM(G16))=0</formula>
    </cfRule>
  </conditionalFormatting>
  <conditionalFormatting sqref="I15:K15">
    <cfRule type="cellIs" dxfId="50" priority="12" operator="equal">
      <formula>"NO DISPONIBLE"</formula>
    </cfRule>
  </conditionalFormatting>
  <conditionalFormatting sqref="L15">
    <cfRule type="cellIs" priority="11" operator="equal">
      <formula>"NO DISPONIBLE"</formula>
    </cfRule>
  </conditionalFormatting>
  <conditionalFormatting sqref="L16:O38 K48:N51">
    <cfRule type="containsBlanks" dxfId="49" priority="15">
      <formula>LEN(TRIM(K16))=0</formula>
    </cfRule>
  </conditionalFormatting>
  <conditionalFormatting sqref="M15:O15">
    <cfRule type="cellIs" dxfId="48" priority="10" operator="equal">
      <formula>"NO DISPONIBLE"</formula>
    </cfRule>
  </conditionalFormatting>
  <conditionalFormatting sqref="O48:V51">
    <cfRule type="cellIs" dxfId="47" priority="1" operator="equal">
      <formula>"NO APLICA"</formula>
    </cfRule>
    <cfRule type="cellIs" dxfId="46" priority="2" operator="between">
      <formula>0.7</formula>
      <formula>1.2</formula>
    </cfRule>
    <cfRule type="cellIs" dxfId="45" priority="3" operator="between">
      <formula>0.5</formula>
      <formula>0.7</formula>
    </cfRule>
    <cfRule type="cellIs" dxfId="44" priority="4" operator="lessThan">
      <formula>0.5</formula>
    </cfRule>
    <cfRule type="cellIs" dxfId="43" priority="5" operator="greaterThan">
      <formula>1.2</formula>
    </cfRule>
  </conditionalFormatting>
  <conditionalFormatting sqref="P15">
    <cfRule type="cellIs" priority="9" operator="equal">
      <formula>"NO DISPONIBLE"</formula>
    </cfRule>
  </conditionalFormatting>
  <conditionalFormatting sqref="P16:S16">
    <cfRule type="cellIs" dxfId="42" priority="16" stopIfTrue="1" operator="equal">
      <formula>"100%"</formula>
    </cfRule>
    <cfRule type="cellIs" dxfId="41" priority="17" stopIfTrue="1" operator="lessThan">
      <formula>0.5</formula>
    </cfRule>
    <cfRule type="cellIs" dxfId="40" priority="18" stopIfTrue="1" operator="between">
      <formula>0.5</formula>
      <formula>0.7</formula>
    </cfRule>
    <cfRule type="cellIs" dxfId="39" priority="19" stopIfTrue="1" operator="between">
      <formula>0.7</formula>
      <formula>1.2</formula>
    </cfRule>
    <cfRule type="cellIs" dxfId="38" priority="20" stopIfTrue="1" operator="greaterThanOrEqual">
      <formula>1.2</formula>
    </cfRule>
    <cfRule type="containsBlanks" dxfId="37" priority="21" stopIfTrue="1">
      <formula>LEN(TRIM(P16))=0</formula>
    </cfRule>
  </conditionalFormatting>
  <conditionalFormatting sqref="Q15:S15">
    <cfRule type="cellIs" dxfId="36" priority="8" operator="equal">
      <formula>"NO DISPONIBLE"</formula>
    </cfRule>
  </conditionalFormatting>
  <conditionalFormatting sqref="T15">
    <cfRule type="cellIs" priority="7" operator="equal">
      <formula>"NO DISPONIBLE"</formula>
    </cfRule>
  </conditionalFormatting>
  <conditionalFormatting sqref="U15:W15">
    <cfRule type="cellIs" dxfId="35" priority="6" operator="equal">
      <formula>"NO DISPONIBLE"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187B-CD02-4283-BC83-9D03E584993E}">
  <dimension ref="B3:AB52"/>
  <sheetViews>
    <sheetView topLeftCell="G13" zoomScale="80" zoomScaleNormal="80" workbookViewId="0">
      <selection activeCell="I17" sqref="I17"/>
    </sheetView>
  </sheetViews>
  <sheetFormatPr baseColWidth="10" defaultColWidth="11.42578125" defaultRowHeight="15" x14ac:dyDescent="0.25"/>
  <cols>
    <col min="2" max="2" width="19.42578125" customWidth="1"/>
    <col min="3" max="3" width="35.85546875" customWidth="1"/>
    <col min="4" max="6" width="31.42578125" customWidth="1"/>
    <col min="7" max="15" width="16.85546875" customWidth="1"/>
    <col min="16" max="23" width="18.140625" customWidth="1"/>
    <col min="24" max="24" width="61.85546875" customWidth="1"/>
  </cols>
  <sheetData>
    <row r="3" spans="2:24" ht="15.75" thickBot="1" x14ac:dyDescent="0.3"/>
    <row r="4" spans="2:24" ht="63" customHeight="1" x14ac:dyDescent="0.25">
      <c r="E4" s="189" t="s">
        <v>59</v>
      </c>
      <c r="F4" s="190"/>
      <c r="G4" s="190"/>
      <c r="H4" s="190"/>
      <c r="I4" s="190"/>
      <c r="J4" s="190"/>
      <c r="K4" s="190"/>
      <c r="L4" s="190"/>
      <c r="M4" s="190"/>
      <c r="N4" s="190"/>
      <c r="O4" s="190"/>
      <c r="P4" s="190"/>
      <c r="Q4" s="190"/>
      <c r="R4" s="190"/>
      <c r="S4" s="190"/>
    </row>
    <row r="5" spans="2:24" ht="30" customHeight="1" x14ac:dyDescent="0.25">
      <c r="E5" s="191" t="s">
        <v>1</v>
      </c>
      <c r="F5" s="192"/>
      <c r="G5" s="192"/>
      <c r="H5" s="192"/>
      <c r="I5" s="192"/>
      <c r="J5" s="192"/>
      <c r="K5" s="192"/>
      <c r="L5" s="192"/>
      <c r="M5" s="192"/>
      <c r="N5" s="192"/>
      <c r="O5" s="192"/>
      <c r="P5" s="192"/>
      <c r="Q5" s="192"/>
      <c r="R5" s="192"/>
      <c r="S5" s="192"/>
    </row>
    <row r="6" spans="2:24" ht="26.25" customHeight="1" x14ac:dyDescent="0.25">
      <c r="E6" s="191" t="s">
        <v>152</v>
      </c>
      <c r="F6" s="192"/>
      <c r="G6" s="192"/>
      <c r="H6" s="192"/>
      <c r="I6" s="192"/>
      <c r="J6" s="192"/>
      <c r="K6" s="192"/>
      <c r="L6" s="192"/>
      <c r="M6" s="192"/>
      <c r="N6" s="192"/>
      <c r="O6" s="192"/>
      <c r="P6" s="192"/>
      <c r="Q6" s="192"/>
      <c r="R6" s="192"/>
      <c r="S6" s="192"/>
    </row>
    <row r="7" spans="2:24" ht="26.25" customHeight="1" x14ac:dyDescent="0.25">
      <c r="E7" s="191" t="s">
        <v>151</v>
      </c>
      <c r="F7" s="192"/>
      <c r="G7" s="192"/>
      <c r="H7" s="192"/>
      <c r="I7" s="192"/>
      <c r="J7" s="192"/>
      <c r="K7" s="192"/>
      <c r="L7" s="192"/>
      <c r="M7" s="192"/>
      <c r="N7" s="192"/>
      <c r="O7" s="192"/>
      <c r="P7" s="192"/>
      <c r="Q7" s="192"/>
      <c r="R7" s="192"/>
      <c r="S7" s="192"/>
    </row>
    <row r="8" spans="2:24" ht="15.75" customHeight="1" thickBot="1" x14ac:dyDescent="0.3">
      <c r="E8" s="56"/>
      <c r="F8" s="57"/>
      <c r="G8" s="57"/>
      <c r="H8" s="57"/>
      <c r="I8" s="57"/>
      <c r="J8" s="57"/>
      <c r="K8" s="57"/>
      <c r="L8" s="57"/>
      <c r="M8" s="57"/>
      <c r="N8" s="57"/>
      <c r="O8" s="57"/>
      <c r="P8" s="57"/>
      <c r="Q8" s="57"/>
      <c r="R8" s="57"/>
      <c r="S8" s="57"/>
    </row>
    <row r="11" spans="2:24" ht="9" customHeight="1" thickBot="1" x14ac:dyDescent="0.3"/>
    <row r="12" spans="2:24" ht="26.25" customHeight="1" thickBot="1" x14ac:dyDescent="0.3">
      <c r="G12" s="186" t="s">
        <v>60</v>
      </c>
      <c r="H12" s="187"/>
      <c r="I12" s="187"/>
      <c r="J12" s="187"/>
      <c r="K12" s="187"/>
      <c r="L12" s="187"/>
      <c r="M12" s="187"/>
      <c r="N12" s="187"/>
      <c r="O12" s="187"/>
      <c r="P12" s="187"/>
      <c r="Q12" s="187"/>
      <c r="R12" s="187"/>
      <c r="S12" s="187"/>
      <c r="T12" s="187"/>
      <c r="U12" s="187"/>
      <c r="V12" s="187"/>
      <c r="W12" s="188"/>
    </row>
    <row r="13" spans="2:24" ht="57" customHeight="1" thickBot="1" x14ac:dyDescent="0.3">
      <c r="B13" s="202" t="s">
        <v>3</v>
      </c>
      <c r="C13" s="202" t="s">
        <v>4</v>
      </c>
      <c r="D13" s="193" t="s">
        <v>5</v>
      </c>
      <c r="E13" s="194"/>
      <c r="F13" s="195"/>
      <c r="G13" s="212" t="s">
        <v>61</v>
      </c>
      <c r="H13" s="213"/>
      <c r="I13" s="213"/>
      <c r="J13" s="213"/>
      <c r="K13" s="214"/>
      <c r="L13" s="193" t="s">
        <v>62</v>
      </c>
      <c r="M13" s="194"/>
      <c r="N13" s="194"/>
      <c r="O13" s="195"/>
      <c r="P13" s="196" t="s">
        <v>63</v>
      </c>
      <c r="Q13" s="197"/>
      <c r="R13" s="197"/>
      <c r="S13" s="198"/>
      <c r="T13" s="197" t="s">
        <v>64</v>
      </c>
      <c r="U13" s="197"/>
      <c r="V13" s="197"/>
      <c r="W13" s="198"/>
      <c r="X13" s="200" t="s">
        <v>65</v>
      </c>
    </row>
    <row r="14" spans="2:24" ht="143.25" customHeight="1" thickBot="1" x14ac:dyDescent="0.3">
      <c r="B14" s="203"/>
      <c r="C14" s="203"/>
      <c r="D14" s="59" t="s">
        <v>11</v>
      </c>
      <c r="E14" s="59" t="s">
        <v>12</v>
      </c>
      <c r="F14" s="58" t="s">
        <v>13</v>
      </c>
      <c r="G14" s="64" t="s">
        <v>14</v>
      </c>
      <c r="H14" s="52" t="s">
        <v>15</v>
      </c>
      <c r="I14" s="65" t="s">
        <v>16</v>
      </c>
      <c r="J14" s="51" t="s">
        <v>17</v>
      </c>
      <c r="K14" s="66" t="s">
        <v>18</v>
      </c>
      <c r="L14" s="8" t="s">
        <v>15</v>
      </c>
      <c r="M14" s="67" t="s">
        <v>16</v>
      </c>
      <c r="N14" s="4" t="s">
        <v>17</v>
      </c>
      <c r="O14" s="68" t="s">
        <v>18</v>
      </c>
      <c r="P14" s="8" t="s">
        <v>15</v>
      </c>
      <c r="Q14" s="69" t="s">
        <v>16</v>
      </c>
      <c r="R14" s="4" t="s">
        <v>17</v>
      </c>
      <c r="S14" s="70" t="s">
        <v>18</v>
      </c>
      <c r="T14" s="4" t="s">
        <v>15</v>
      </c>
      <c r="U14" s="69" t="s">
        <v>16</v>
      </c>
      <c r="V14" s="4" t="s">
        <v>17</v>
      </c>
      <c r="W14" s="70" t="s">
        <v>18</v>
      </c>
      <c r="X14" s="201"/>
    </row>
    <row r="15" spans="2:24" ht="28.35" customHeight="1" thickBot="1" x14ac:dyDescent="0.3">
      <c r="B15" s="77" t="s">
        <v>19</v>
      </c>
      <c r="C15" s="78" t="s">
        <v>20</v>
      </c>
      <c r="D15" s="78" t="s">
        <v>21</v>
      </c>
      <c r="E15" s="79" t="s">
        <v>22</v>
      </c>
      <c r="F15" s="80" t="s">
        <v>23</v>
      </c>
      <c r="G15" s="122">
        <v>0.96006200263249697</v>
      </c>
      <c r="H15" s="124">
        <v>0.24</v>
      </c>
      <c r="I15" s="125">
        <v>0.24</v>
      </c>
      <c r="J15" s="125">
        <v>0.24</v>
      </c>
      <c r="K15" s="126">
        <v>0.24</v>
      </c>
      <c r="L15" s="81" t="s">
        <v>24</v>
      </c>
      <c r="M15" s="82" t="s">
        <v>24</v>
      </c>
      <c r="N15" s="82" t="s">
        <v>24</v>
      </c>
      <c r="O15" s="83" t="s">
        <v>24</v>
      </c>
      <c r="P15" s="81" t="s">
        <v>24</v>
      </c>
      <c r="Q15" s="82" t="s">
        <v>24</v>
      </c>
      <c r="R15" s="82" t="s">
        <v>24</v>
      </c>
      <c r="S15" s="83" t="s">
        <v>24</v>
      </c>
      <c r="T15" s="81" t="s">
        <v>24</v>
      </c>
      <c r="U15" s="82" t="s">
        <v>24</v>
      </c>
      <c r="V15" s="82" t="s">
        <v>24</v>
      </c>
      <c r="W15" s="83" t="s">
        <v>24</v>
      </c>
      <c r="X15" s="87" t="s">
        <v>46</v>
      </c>
    </row>
    <row r="16" spans="2:24" ht="13.9" customHeight="1" x14ac:dyDescent="0.25">
      <c r="B16" s="210" t="s">
        <v>25</v>
      </c>
      <c r="C16" s="211"/>
      <c r="D16" s="211"/>
      <c r="E16" s="211"/>
      <c r="F16" s="211"/>
      <c r="G16" s="54"/>
      <c r="H16" s="53"/>
      <c r="I16" s="43"/>
      <c r="J16" s="43"/>
      <c r="K16" s="44"/>
      <c r="L16" s="42"/>
      <c r="M16" s="43"/>
      <c r="N16" s="43"/>
      <c r="O16" s="45"/>
      <c r="P16" s="46" t="str">
        <f>IFERROR((L16/H16),"100%")</f>
        <v>100%</v>
      </c>
      <c r="Q16" s="41" t="str">
        <f>IFERROR((M16/I16),"100%")</f>
        <v>100%</v>
      </c>
      <c r="R16" s="41" t="str">
        <f>IFERROR((N16/J16),"100%")</f>
        <v>100%</v>
      </c>
      <c r="S16" s="23" t="str">
        <f>IFERROR((O16/K16),"100%")</f>
        <v>100%</v>
      </c>
      <c r="T16" s="46" t="str">
        <f>IFERROR(((L16)/(H16)),"100%")</f>
        <v>100%</v>
      </c>
      <c r="U16" s="85" t="str">
        <f>IFERROR(((L16+M16)/(H16+I16)),"100%")</f>
        <v>100%</v>
      </c>
      <c r="V16" s="41" t="str">
        <f>IFERROR(((L16+M16+N16)/(H16+I16+J16)),"100%")</f>
        <v>100%</v>
      </c>
      <c r="W16" s="23" t="str">
        <f>IFERROR(((L16+M16+N16+O16)/(H16+I16+J16+K16)),"100%")</f>
        <v>100%</v>
      </c>
      <c r="X16" s="50"/>
    </row>
    <row r="17" spans="2:28" ht="23.45" customHeight="1" x14ac:dyDescent="0.25">
      <c r="B17" s="60" t="s">
        <v>72</v>
      </c>
      <c r="C17" s="61" t="s">
        <v>73</v>
      </c>
      <c r="D17" s="61" t="s">
        <v>74</v>
      </c>
      <c r="E17" s="62" t="s">
        <v>125</v>
      </c>
      <c r="F17" s="63" t="s">
        <v>128</v>
      </c>
      <c r="G17" s="101">
        <v>74820</v>
      </c>
      <c r="H17" s="102">
        <v>17200</v>
      </c>
      <c r="I17" s="103">
        <v>5780</v>
      </c>
      <c r="J17" s="103">
        <v>6390</v>
      </c>
      <c r="K17" s="104">
        <v>45450</v>
      </c>
      <c r="L17" s="42"/>
      <c r="M17" s="43"/>
      <c r="N17" s="43"/>
      <c r="O17" s="45"/>
      <c r="P17" s="47"/>
      <c r="Q17" s="48"/>
      <c r="R17" s="48"/>
      <c r="S17" s="49"/>
      <c r="T17" s="47"/>
      <c r="U17" s="84"/>
      <c r="V17" s="48"/>
      <c r="W17" s="49"/>
      <c r="X17" s="95" t="s">
        <v>26</v>
      </c>
      <c r="AB17" s="37"/>
    </row>
    <row r="18" spans="2:28" ht="23.45" customHeight="1" x14ac:dyDescent="0.25">
      <c r="B18" s="71" t="s">
        <v>75</v>
      </c>
      <c r="C18" s="72" t="s">
        <v>76</v>
      </c>
      <c r="D18" s="73" t="s">
        <v>77</v>
      </c>
      <c r="E18" s="74" t="s">
        <v>125</v>
      </c>
      <c r="F18" s="75" t="s">
        <v>129</v>
      </c>
      <c r="G18" s="105">
        <v>9</v>
      </c>
      <c r="H18" s="106">
        <v>2</v>
      </c>
      <c r="I18" s="107">
        <v>3</v>
      </c>
      <c r="J18" s="107">
        <v>2</v>
      </c>
      <c r="K18" s="108">
        <v>2</v>
      </c>
      <c r="L18" s="20"/>
      <c r="M18" s="21"/>
      <c r="N18" s="21"/>
      <c r="O18" s="22"/>
      <c r="P18" s="47"/>
      <c r="Q18" s="48"/>
      <c r="R18" s="48"/>
      <c r="S18" s="49"/>
      <c r="T18" s="47"/>
      <c r="U18" s="84"/>
      <c r="V18" s="48"/>
      <c r="W18" s="49"/>
      <c r="X18" s="96" t="s">
        <v>26</v>
      </c>
    </row>
    <row r="19" spans="2:28" ht="23.45" customHeight="1" x14ac:dyDescent="0.25">
      <c r="B19" s="9" t="s">
        <v>78</v>
      </c>
      <c r="C19" s="5" t="s">
        <v>79</v>
      </c>
      <c r="D19" s="6" t="s">
        <v>80</v>
      </c>
      <c r="E19" s="7" t="s">
        <v>125</v>
      </c>
      <c r="F19" s="99" t="s">
        <v>130</v>
      </c>
      <c r="G19" s="109">
        <v>2080</v>
      </c>
      <c r="H19" s="106">
        <v>520</v>
      </c>
      <c r="I19" s="107">
        <v>520</v>
      </c>
      <c r="J19" s="107">
        <v>520</v>
      </c>
      <c r="K19" s="108">
        <v>520</v>
      </c>
      <c r="L19" s="20"/>
      <c r="M19" s="21"/>
      <c r="N19" s="21"/>
      <c r="O19" s="22"/>
      <c r="P19" s="47"/>
      <c r="Q19" s="48"/>
      <c r="R19" s="48"/>
      <c r="S19" s="49"/>
      <c r="T19" s="47"/>
      <c r="U19" s="84"/>
      <c r="V19" s="48"/>
      <c r="W19" s="49"/>
      <c r="X19" s="97" t="s">
        <v>26</v>
      </c>
    </row>
    <row r="20" spans="2:28" ht="23.45" customHeight="1" x14ac:dyDescent="0.25">
      <c r="B20" s="71" t="s">
        <v>81</v>
      </c>
      <c r="C20" s="72" t="s">
        <v>82</v>
      </c>
      <c r="D20" s="73" t="s">
        <v>83</v>
      </c>
      <c r="E20" s="74" t="s">
        <v>125</v>
      </c>
      <c r="F20" s="75" t="s">
        <v>131</v>
      </c>
      <c r="G20" s="105">
        <v>109</v>
      </c>
      <c r="H20" s="106">
        <v>25</v>
      </c>
      <c r="I20" s="107">
        <v>30</v>
      </c>
      <c r="J20" s="107">
        <v>25</v>
      </c>
      <c r="K20" s="108">
        <v>29</v>
      </c>
      <c r="L20" s="20"/>
      <c r="M20" s="21"/>
      <c r="N20" s="21"/>
      <c r="O20" s="22"/>
      <c r="P20" s="47"/>
      <c r="Q20" s="48"/>
      <c r="R20" s="48"/>
      <c r="S20" s="49"/>
      <c r="T20" s="47"/>
      <c r="U20" s="84"/>
      <c r="V20" s="48"/>
      <c r="W20" s="49"/>
      <c r="X20" s="96" t="s">
        <v>26</v>
      </c>
    </row>
    <row r="21" spans="2:28" ht="23.45" customHeight="1" x14ac:dyDescent="0.25">
      <c r="B21" s="9" t="s">
        <v>78</v>
      </c>
      <c r="C21" s="5" t="s">
        <v>84</v>
      </c>
      <c r="D21" s="6" t="s">
        <v>85</v>
      </c>
      <c r="E21" s="7" t="s">
        <v>125</v>
      </c>
      <c r="F21" s="99" t="s">
        <v>132</v>
      </c>
      <c r="G21" s="109">
        <v>109</v>
      </c>
      <c r="H21" s="106">
        <v>25</v>
      </c>
      <c r="I21" s="107">
        <v>30</v>
      </c>
      <c r="J21" s="107">
        <v>25</v>
      </c>
      <c r="K21" s="108">
        <v>29</v>
      </c>
      <c r="L21" s="20"/>
      <c r="M21" s="21"/>
      <c r="N21" s="21"/>
      <c r="O21" s="22"/>
      <c r="P21" s="47"/>
      <c r="Q21" s="48"/>
      <c r="R21" s="48"/>
      <c r="S21" s="49"/>
      <c r="T21" s="47"/>
      <c r="U21" s="84"/>
      <c r="V21" s="48"/>
      <c r="W21" s="49"/>
      <c r="X21" s="97" t="s">
        <v>26</v>
      </c>
    </row>
    <row r="22" spans="2:28" ht="23.45" customHeight="1" x14ac:dyDescent="0.25">
      <c r="B22" s="71" t="s">
        <v>86</v>
      </c>
      <c r="C22" s="72" t="s">
        <v>87</v>
      </c>
      <c r="D22" s="73" t="s">
        <v>88</v>
      </c>
      <c r="E22" s="74" t="s">
        <v>125</v>
      </c>
      <c r="F22" s="75" t="s">
        <v>133</v>
      </c>
      <c r="G22" s="105">
        <v>58750</v>
      </c>
      <c r="H22" s="106">
        <v>5800</v>
      </c>
      <c r="I22" s="107">
        <v>5400</v>
      </c>
      <c r="J22" s="107">
        <v>5500</v>
      </c>
      <c r="K22" s="108">
        <v>42050</v>
      </c>
      <c r="L22" s="20"/>
      <c r="M22" s="21"/>
      <c r="N22" s="21"/>
      <c r="O22" s="22"/>
      <c r="P22" s="47"/>
      <c r="Q22" s="48"/>
      <c r="R22" s="48"/>
      <c r="S22" s="49"/>
      <c r="T22" s="47"/>
      <c r="U22" s="84"/>
      <c r="V22" s="48"/>
      <c r="W22" s="49"/>
      <c r="X22" s="96" t="s">
        <v>26</v>
      </c>
    </row>
    <row r="23" spans="2:28" ht="23.45" customHeight="1" x14ac:dyDescent="0.25">
      <c r="B23" s="9" t="s">
        <v>78</v>
      </c>
      <c r="C23" s="5" t="s">
        <v>89</v>
      </c>
      <c r="D23" s="6" t="s">
        <v>90</v>
      </c>
      <c r="E23" s="7" t="s">
        <v>125</v>
      </c>
      <c r="F23" s="99" t="s">
        <v>134</v>
      </c>
      <c r="G23" s="109">
        <v>1600</v>
      </c>
      <c r="H23" s="106">
        <v>300</v>
      </c>
      <c r="I23" s="107">
        <v>400</v>
      </c>
      <c r="J23" s="107">
        <v>500</v>
      </c>
      <c r="K23" s="108">
        <v>400</v>
      </c>
      <c r="L23" s="20"/>
      <c r="M23" s="21"/>
      <c r="N23" s="21"/>
      <c r="O23" s="22"/>
      <c r="P23" s="47"/>
      <c r="Q23" s="48"/>
      <c r="R23" s="48"/>
      <c r="S23" s="49"/>
      <c r="T23" s="47"/>
      <c r="U23" s="84"/>
      <c r="V23" s="48"/>
      <c r="W23" s="49"/>
      <c r="X23" s="97" t="s">
        <v>26</v>
      </c>
    </row>
    <row r="24" spans="2:28" ht="23.45" customHeight="1" x14ac:dyDescent="0.25">
      <c r="B24" s="9" t="s">
        <v>78</v>
      </c>
      <c r="C24" s="5" t="s">
        <v>91</v>
      </c>
      <c r="D24" s="6" t="s">
        <v>92</v>
      </c>
      <c r="E24" s="7" t="s">
        <v>126</v>
      </c>
      <c r="F24" s="99" t="s">
        <v>135</v>
      </c>
      <c r="G24" s="109">
        <v>30000</v>
      </c>
      <c r="H24" s="106">
        <v>0</v>
      </c>
      <c r="I24" s="107">
        <v>0</v>
      </c>
      <c r="J24" s="107">
        <v>0</v>
      </c>
      <c r="K24" s="108">
        <v>30000</v>
      </c>
      <c r="L24" s="20"/>
      <c r="M24" s="21"/>
      <c r="N24" s="21"/>
      <c r="O24" s="22"/>
      <c r="P24" s="47"/>
      <c r="Q24" s="48"/>
      <c r="R24" s="48"/>
      <c r="S24" s="49"/>
      <c r="T24" s="47"/>
      <c r="U24" s="84"/>
      <c r="V24" s="48"/>
      <c r="W24" s="49"/>
      <c r="X24" s="97" t="s">
        <v>26</v>
      </c>
    </row>
    <row r="25" spans="2:28" ht="23.45" customHeight="1" x14ac:dyDescent="0.25">
      <c r="B25" s="9" t="s">
        <v>78</v>
      </c>
      <c r="C25" s="5" t="s">
        <v>93</v>
      </c>
      <c r="D25" s="6" t="s">
        <v>94</v>
      </c>
      <c r="E25" s="7" t="s">
        <v>126</v>
      </c>
      <c r="F25" s="99" t="s">
        <v>136</v>
      </c>
      <c r="G25" s="109">
        <v>4000</v>
      </c>
      <c r="H25" s="106">
        <v>0</v>
      </c>
      <c r="I25" s="107">
        <v>0</v>
      </c>
      <c r="J25" s="107">
        <v>0</v>
      </c>
      <c r="K25" s="108">
        <v>4000</v>
      </c>
      <c r="L25" s="20"/>
      <c r="M25" s="21"/>
      <c r="N25" s="21"/>
      <c r="O25" s="22"/>
      <c r="P25" s="47"/>
      <c r="Q25" s="48"/>
      <c r="R25" s="48"/>
      <c r="S25" s="49"/>
      <c r="T25" s="47"/>
      <c r="U25" s="84"/>
      <c r="V25" s="48"/>
      <c r="W25" s="49"/>
      <c r="X25" s="97" t="s">
        <v>26</v>
      </c>
    </row>
    <row r="26" spans="2:28" ht="23.45" customHeight="1" x14ac:dyDescent="0.25">
      <c r="B26" s="9" t="s">
        <v>78</v>
      </c>
      <c r="C26" s="5" t="s">
        <v>95</v>
      </c>
      <c r="D26" s="6" t="s">
        <v>96</v>
      </c>
      <c r="E26" s="7" t="s">
        <v>125</v>
      </c>
      <c r="F26" s="99" t="s">
        <v>137</v>
      </c>
      <c r="G26" s="109">
        <v>23150</v>
      </c>
      <c r="H26" s="106">
        <v>5500</v>
      </c>
      <c r="I26" s="107">
        <v>5000</v>
      </c>
      <c r="J26" s="107">
        <v>5000</v>
      </c>
      <c r="K26" s="108">
        <v>7650</v>
      </c>
      <c r="L26" s="20"/>
      <c r="M26" s="21"/>
      <c r="N26" s="21"/>
      <c r="O26" s="22"/>
      <c r="P26" s="47"/>
      <c r="Q26" s="48"/>
      <c r="R26" s="48"/>
      <c r="S26" s="49"/>
      <c r="T26" s="47"/>
      <c r="U26" s="84"/>
      <c r="V26" s="48"/>
      <c r="W26" s="49"/>
      <c r="X26" s="97" t="s">
        <v>26</v>
      </c>
    </row>
    <row r="27" spans="2:28" ht="23.45" customHeight="1" x14ac:dyDescent="0.25">
      <c r="B27" s="71" t="s">
        <v>97</v>
      </c>
      <c r="C27" s="72" t="s">
        <v>98</v>
      </c>
      <c r="D27" s="73" t="s">
        <v>99</v>
      </c>
      <c r="E27" s="74" t="s">
        <v>125</v>
      </c>
      <c r="F27" s="75" t="s">
        <v>138</v>
      </c>
      <c r="G27" s="105">
        <v>72</v>
      </c>
      <c r="H27" s="106">
        <v>22</v>
      </c>
      <c r="I27" s="107">
        <v>15</v>
      </c>
      <c r="J27" s="107">
        <v>15</v>
      </c>
      <c r="K27" s="108">
        <v>20</v>
      </c>
      <c r="L27" s="20"/>
      <c r="M27" s="21"/>
      <c r="N27" s="21"/>
      <c r="O27" s="22"/>
      <c r="P27" s="47"/>
      <c r="Q27" s="48"/>
      <c r="R27" s="48"/>
      <c r="S27" s="49"/>
      <c r="T27" s="47"/>
      <c r="U27" s="84"/>
      <c r="V27" s="48"/>
      <c r="W27" s="49"/>
      <c r="X27" s="96" t="s">
        <v>26</v>
      </c>
    </row>
    <row r="28" spans="2:28" ht="23.45" customHeight="1" x14ac:dyDescent="0.25">
      <c r="B28" s="9" t="s">
        <v>78</v>
      </c>
      <c r="C28" s="5" t="s">
        <v>100</v>
      </c>
      <c r="D28" s="6" t="s">
        <v>101</v>
      </c>
      <c r="E28" s="7" t="s">
        <v>125</v>
      </c>
      <c r="F28" s="99" t="s">
        <v>139</v>
      </c>
      <c r="G28" s="109">
        <v>72</v>
      </c>
      <c r="H28" s="106">
        <v>22</v>
      </c>
      <c r="I28" s="107">
        <v>15</v>
      </c>
      <c r="J28" s="107">
        <v>15</v>
      </c>
      <c r="K28" s="108">
        <v>20</v>
      </c>
      <c r="L28" s="20"/>
      <c r="M28" s="21"/>
      <c r="N28" s="21"/>
      <c r="O28" s="22"/>
      <c r="P28" s="47"/>
      <c r="Q28" s="48"/>
      <c r="R28" s="48"/>
      <c r="S28" s="49"/>
      <c r="T28" s="47"/>
      <c r="U28" s="84"/>
      <c r="V28" s="48"/>
      <c r="W28" s="49"/>
      <c r="X28" s="97" t="s">
        <v>26</v>
      </c>
    </row>
    <row r="29" spans="2:28" ht="23.45" customHeight="1" x14ac:dyDescent="0.25">
      <c r="B29" s="71" t="s">
        <v>102</v>
      </c>
      <c r="C29" s="72" t="s">
        <v>103</v>
      </c>
      <c r="D29" s="73" t="s">
        <v>104</v>
      </c>
      <c r="E29" s="74" t="s">
        <v>125</v>
      </c>
      <c r="F29" s="75" t="s">
        <v>140</v>
      </c>
      <c r="G29" s="105">
        <v>14350</v>
      </c>
      <c r="H29" s="106">
        <v>11000</v>
      </c>
      <c r="I29" s="107">
        <v>0</v>
      </c>
      <c r="J29" s="107">
        <v>350</v>
      </c>
      <c r="K29" s="108">
        <v>3000</v>
      </c>
      <c r="L29" s="20"/>
      <c r="M29" s="21"/>
      <c r="N29" s="21"/>
      <c r="O29" s="22"/>
      <c r="P29" s="47"/>
      <c r="Q29" s="48"/>
      <c r="R29" s="48"/>
      <c r="S29" s="49"/>
      <c r="T29" s="47"/>
      <c r="U29" s="84"/>
      <c r="V29" s="48"/>
      <c r="W29" s="49"/>
      <c r="X29" s="96" t="s">
        <v>26</v>
      </c>
    </row>
    <row r="30" spans="2:28" ht="23.45" customHeight="1" x14ac:dyDescent="0.25">
      <c r="B30" s="9" t="s">
        <v>78</v>
      </c>
      <c r="C30" s="5" t="s">
        <v>105</v>
      </c>
      <c r="D30" s="6" t="s">
        <v>106</v>
      </c>
      <c r="E30" s="7" t="s">
        <v>126</v>
      </c>
      <c r="F30" s="99" t="s">
        <v>141</v>
      </c>
      <c r="G30" s="109">
        <v>11000</v>
      </c>
      <c r="H30" s="106">
        <v>11000</v>
      </c>
      <c r="I30" s="107">
        <v>0</v>
      </c>
      <c r="J30" s="107">
        <v>0</v>
      </c>
      <c r="K30" s="108">
        <v>0</v>
      </c>
      <c r="L30" s="20"/>
      <c r="M30" s="21"/>
      <c r="N30" s="21"/>
      <c r="O30" s="22"/>
      <c r="P30" s="47"/>
      <c r="Q30" s="48"/>
      <c r="R30" s="48"/>
      <c r="S30" s="49"/>
      <c r="T30" s="47"/>
      <c r="U30" s="84"/>
      <c r="V30" s="48"/>
      <c r="W30" s="49"/>
      <c r="X30" s="97" t="s">
        <v>26</v>
      </c>
    </row>
    <row r="31" spans="2:28" ht="23.45" customHeight="1" x14ac:dyDescent="0.25">
      <c r="B31" s="9" t="s">
        <v>78</v>
      </c>
      <c r="C31" s="5" t="s">
        <v>107</v>
      </c>
      <c r="D31" s="6" t="s">
        <v>108</v>
      </c>
      <c r="E31" s="7" t="s">
        <v>126</v>
      </c>
      <c r="F31" s="99" t="s">
        <v>142</v>
      </c>
      <c r="G31" s="109">
        <v>3000</v>
      </c>
      <c r="H31" s="106">
        <v>0</v>
      </c>
      <c r="I31" s="107">
        <v>0</v>
      </c>
      <c r="J31" s="107">
        <v>0</v>
      </c>
      <c r="K31" s="108">
        <v>3000</v>
      </c>
      <c r="L31" s="20"/>
      <c r="M31" s="21"/>
      <c r="N31" s="21"/>
      <c r="O31" s="22"/>
      <c r="P31" s="47"/>
      <c r="Q31" s="48"/>
      <c r="R31" s="48"/>
      <c r="S31" s="49"/>
      <c r="T31" s="47"/>
      <c r="U31" s="84"/>
      <c r="V31" s="48"/>
      <c r="W31" s="49"/>
      <c r="X31" s="97" t="s">
        <v>26</v>
      </c>
    </row>
    <row r="32" spans="2:28" ht="23.45" customHeight="1" x14ac:dyDescent="0.25">
      <c r="B32" s="9" t="s">
        <v>78</v>
      </c>
      <c r="C32" s="5" t="s">
        <v>109</v>
      </c>
      <c r="D32" s="6" t="s">
        <v>110</v>
      </c>
      <c r="E32" s="7" t="s">
        <v>126</v>
      </c>
      <c r="F32" s="99" t="s">
        <v>143</v>
      </c>
      <c r="G32" s="109">
        <v>350</v>
      </c>
      <c r="H32" s="106">
        <v>0</v>
      </c>
      <c r="I32" s="107">
        <v>0</v>
      </c>
      <c r="J32" s="107">
        <v>350</v>
      </c>
      <c r="K32" s="108">
        <v>0</v>
      </c>
      <c r="L32" s="20"/>
      <c r="M32" s="21"/>
      <c r="N32" s="21"/>
      <c r="O32" s="22"/>
      <c r="P32" s="47"/>
      <c r="Q32" s="48"/>
      <c r="R32" s="48"/>
      <c r="S32" s="49"/>
      <c r="T32" s="47"/>
      <c r="U32" s="84"/>
      <c r="V32" s="48"/>
      <c r="W32" s="49"/>
      <c r="X32" s="97" t="s">
        <v>26</v>
      </c>
    </row>
    <row r="33" spans="2:24" ht="23.45" customHeight="1" x14ac:dyDescent="0.25">
      <c r="B33" s="71" t="s">
        <v>111</v>
      </c>
      <c r="C33" s="72" t="s">
        <v>112</v>
      </c>
      <c r="D33" s="73" t="s">
        <v>113</v>
      </c>
      <c r="E33" s="74" t="s">
        <v>125</v>
      </c>
      <c r="F33" s="75" t="s">
        <v>144</v>
      </c>
      <c r="G33" s="105">
        <v>30</v>
      </c>
      <c r="H33" s="106">
        <v>7</v>
      </c>
      <c r="I33" s="107">
        <v>10</v>
      </c>
      <c r="J33" s="107">
        <v>7</v>
      </c>
      <c r="K33" s="108">
        <v>6</v>
      </c>
      <c r="L33" s="20"/>
      <c r="M33" s="21"/>
      <c r="N33" s="21"/>
      <c r="O33" s="22"/>
      <c r="P33" s="47"/>
      <c r="Q33" s="48"/>
      <c r="R33" s="48"/>
      <c r="S33" s="49"/>
      <c r="T33" s="47"/>
      <c r="U33" s="84"/>
      <c r="V33" s="48"/>
      <c r="W33" s="49"/>
      <c r="X33" s="96" t="s">
        <v>26</v>
      </c>
    </row>
    <row r="34" spans="2:24" ht="23.45" customHeight="1" x14ac:dyDescent="0.25">
      <c r="B34" s="9" t="s">
        <v>78</v>
      </c>
      <c r="C34" s="5" t="s">
        <v>114</v>
      </c>
      <c r="D34" s="6" t="s">
        <v>115</v>
      </c>
      <c r="E34" s="7" t="s">
        <v>125</v>
      </c>
      <c r="F34" s="99" t="s">
        <v>145</v>
      </c>
      <c r="G34" s="109">
        <v>20</v>
      </c>
      <c r="H34" s="106">
        <v>3</v>
      </c>
      <c r="I34" s="107">
        <v>6</v>
      </c>
      <c r="J34" s="107">
        <v>7</v>
      </c>
      <c r="K34" s="108">
        <v>4</v>
      </c>
      <c r="L34" s="20"/>
      <c r="M34" s="21"/>
      <c r="N34" s="21"/>
      <c r="O34" s="22"/>
      <c r="P34" s="47"/>
      <c r="Q34" s="48"/>
      <c r="R34" s="48"/>
      <c r="S34" s="49"/>
      <c r="T34" s="47"/>
      <c r="U34" s="84"/>
      <c r="V34" s="48"/>
      <c r="W34" s="49"/>
      <c r="X34" s="97" t="s">
        <v>26</v>
      </c>
    </row>
    <row r="35" spans="2:24" ht="23.45" customHeight="1" x14ac:dyDescent="0.25">
      <c r="B35" s="9" t="s">
        <v>78</v>
      </c>
      <c r="C35" s="5" t="s">
        <v>116</v>
      </c>
      <c r="D35" s="6" t="s">
        <v>117</v>
      </c>
      <c r="E35" s="7" t="s">
        <v>125</v>
      </c>
      <c r="F35" s="99" t="s">
        <v>146</v>
      </c>
      <c r="G35" s="109">
        <v>1540</v>
      </c>
      <c r="H35" s="106">
        <v>400</v>
      </c>
      <c r="I35" s="107">
        <v>340</v>
      </c>
      <c r="J35" s="107">
        <v>400</v>
      </c>
      <c r="K35" s="108">
        <v>400</v>
      </c>
      <c r="L35" s="20"/>
      <c r="M35" s="21"/>
      <c r="N35" s="21"/>
      <c r="O35" s="22"/>
      <c r="P35" s="47"/>
      <c r="Q35" s="48"/>
      <c r="R35" s="48"/>
      <c r="S35" s="49"/>
      <c r="T35" s="47"/>
      <c r="U35" s="84"/>
      <c r="V35" s="48"/>
      <c r="W35" s="49"/>
      <c r="X35" s="97" t="s">
        <v>26</v>
      </c>
    </row>
    <row r="36" spans="2:24" ht="23.45" customHeight="1" x14ac:dyDescent="0.25">
      <c r="B36" s="9" t="s">
        <v>78</v>
      </c>
      <c r="C36" s="5" t="s">
        <v>118</v>
      </c>
      <c r="D36" s="6" t="s">
        <v>119</v>
      </c>
      <c r="E36" s="7" t="s">
        <v>127</v>
      </c>
      <c r="F36" s="99" t="s">
        <v>147</v>
      </c>
      <c r="G36" s="109">
        <v>60</v>
      </c>
      <c r="H36" s="106">
        <v>0</v>
      </c>
      <c r="I36" s="107">
        <v>40</v>
      </c>
      <c r="J36" s="107">
        <v>20</v>
      </c>
      <c r="K36" s="108">
        <v>0</v>
      </c>
      <c r="L36" s="20"/>
      <c r="M36" s="21"/>
      <c r="N36" s="21"/>
      <c r="O36" s="22"/>
      <c r="P36" s="47"/>
      <c r="Q36" s="48"/>
      <c r="R36" s="48"/>
      <c r="S36" s="49"/>
      <c r="T36" s="47"/>
      <c r="U36" s="84"/>
      <c r="V36" s="48"/>
      <c r="W36" s="49"/>
      <c r="X36" s="97" t="s">
        <v>26</v>
      </c>
    </row>
    <row r="37" spans="2:24" ht="23.45" customHeight="1" x14ac:dyDescent="0.25">
      <c r="B37" s="71" t="s">
        <v>120</v>
      </c>
      <c r="C37" s="72" t="s">
        <v>121</v>
      </c>
      <c r="D37" s="73" t="s">
        <v>122</v>
      </c>
      <c r="E37" s="74" t="s">
        <v>125</v>
      </c>
      <c r="F37" s="75" t="s">
        <v>148</v>
      </c>
      <c r="G37" s="105">
        <v>120</v>
      </c>
      <c r="H37" s="106">
        <v>0</v>
      </c>
      <c r="I37" s="107">
        <v>0</v>
      </c>
      <c r="J37" s="107">
        <v>120</v>
      </c>
      <c r="K37" s="108">
        <v>0</v>
      </c>
      <c r="L37" s="20"/>
      <c r="M37" s="21"/>
      <c r="N37" s="21"/>
      <c r="O37" s="22"/>
      <c r="P37" s="47"/>
      <c r="Q37" s="48"/>
      <c r="R37" s="48"/>
      <c r="S37" s="49"/>
      <c r="T37" s="47"/>
      <c r="U37" s="84"/>
      <c r="V37" s="48"/>
      <c r="W37" s="49"/>
      <c r="X37" s="96" t="s">
        <v>26</v>
      </c>
    </row>
    <row r="38" spans="2:24" ht="23.45" customHeight="1" thickBot="1" x14ac:dyDescent="0.3">
      <c r="B38" s="13" t="s">
        <v>78</v>
      </c>
      <c r="C38" s="14" t="s">
        <v>123</v>
      </c>
      <c r="D38" s="15" t="s">
        <v>124</v>
      </c>
      <c r="E38" s="16" t="s">
        <v>126</v>
      </c>
      <c r="F38" s="100" t="s">
        <v>149</v>
      </c>
      <c r="G38" s="110">
        <v>120</v>
      </c>
      <c r="H38" s="111">
        <v>0</v>
      </c>
      <c r="I38" s="112">
        <v>0</v>
      </c>
      <c r="J38" s="112">
        <v>120</v>
      </c>
      <c r="K38" s="113">
        <v>0</v>
      </c>
      <c r="L38" s="24"/>
      <c r="M38" s="25"/>
      <c r="N38" s="25"/>
      <c r="O38" s="26"/>
      <c r="P38" s="47"/>
      <c r="Q38" s="48"/>
      <c r="R38" s="48"/>
      <c r="S38" s="49"/>
      <c r="T38" s="47"/>
      <c r="U38" s="84"/>
      <c r="V38" s="48"/>
      <c r="W38" s="49"/>
      <c r="X38" s="98" t="s">
        <v>26</v>
      </c>
    </row>
    <row r="42" spans="2:24" ht="47.25" customHeight="1" x14ac:dyDescent="0.25">
      <c r="C42" s="216" t="s">
        <v>27</v>
      </c>
      <c r="D42" s="216"/>
      <c r="J42" s="217" t="s">
        <v>28</v>
      </c>
      <c r="K42" s="218"/>
      <c r="L42" s="218"/>
      <c r="M42" s="218"/>
      <c r="N42" s="218"/>
      <c r="O42" s="218"/>
      <c r="W42" s="216" t="s">
        <v>29</v>
      </c>
      <c r="X42" s="216"/>
    </row>
    <row r="44" spans="2:24" ht="15.75" thickBot="1" x14ac:dyDescent="0.3"/>
    <row r="45" spans="2:24" ht="15.75" thickBot="1" x14ac:dyDescent="0.3">
      <c r="E45" s="204" t="s">
        <v>30</v>
      </c>
      <c r="F45" s="205"/>
      <c r="G45" s="205"/>
      <c r="H45" s="205"/>
      <c r="I45" s="205"/>
      <c r="J45" s="205"/>
      <c r="K45" s="205"/>
      <c r="L45" s="205"/>
      <c r="M45" s="205"/>
      <c r="N45" s="205"/>
      <c r="O45" s="205"/>
      <c r="P45" s="205"/>
      <c r="Q45" s="205"/>
      <c r="R45" s="205"/>
      <c r="S45" s="205"/>
      <c r="T45" s="205"/>
      <c r="U45" s="205"/>
      <c r="V45" s="205"/>
      <c r="W45" s="205"/>
      <c r="X45" s="206"/>
    </row>
    <row r="46" spans="2:24" ht="30.6" customHeight="1" thickBot="1" x14ac:dyDescent="0.3">
      <c r="E46" s="207" t="s">
        <v>31</v>
      </c>
      <c r="F46" s="207" t="s">
        <v>66</v>
      </c>
      <c r="G46" s="204" t="s">
        <v>33</v>
      </c>
      <c r="H46" s="205"/>
      <c r="I46" s="205"/>
      <c r="J46" s="206"/>
      <c r="K46" s="182" t="s">
        <v>34</v>
      </c>
      <c r="L46" s="183"/>
      <c r="M46" s="183"/>
      <c r="N46" s="209"/>
      <c r="O46" s="182" t="s">
        <v>35</v>
      </c>
      <c r="P46" s="183"/>
      <c r="Q46" s="183"/>
      <c r="R46" s="209"/>
      <c r="S46" s="182" t="s">
        <v>36</v>
      </c>
      <c r="T46" s="183"/>
      <c r="U46" s="183"/>
      <c r="V46" s="183"/>
      <c r="W46" s="178" t="s">
        <v>67</v>
      </c>
      <c r="X46" s="179"/>
    </row>
    <row r="47" spans="2:24" ht="29.25" thickBot="1" x14ac:dyDescent="0.3">
      <c r="E47" s="208"/>
      <c r="F47" s="208"/>
      <c r="G47" s="18" t="s">
        <v>68</v>
      </c>
      <c r="H47" s="76" t="s">
        <v>69</v>
      </c>
      <c r="I47" s="19" t="s">
        <v>70</v>
      </c>
      <c r="J47" s="76" t="s">
        <v>41</v>
      </c>
      <c r="K47" s="18" t="s">
        <v>68</v>
      </c>
      <c r="L47" s="76" t="s">
        <v>69</v>
      </c>
      <c r="M47" s="19" t="s">
        <v>70</v>
      </c>
      <c r="N47" s="76" t="s">
        <v>71</v>
      </c>
      <c r="O47" s="18" t="s">
        <v>68</v>
      </c>
      <c r="P47" s="76" t="s">
        <v>69</v>
      </c>
      <c r="Q47" s="19" t="s">
        <v>70</v>
      </c>
      <c r="R47" s="76" t="s">
        <v>71</v>
      </c>
      <c r="S47" s="18" t="s">
        <v>68</v>
      </c>
      <c r="T47" s="76" t="s">
        <v>69</v>
      </c>
      <c r="U47" s="19" t="s">
        <v>70</v>
      </c>
      <c r="V47" s="86" t="s">
        <v>71</v>
      </c>
      <c r="W47" s="180"/>
      <c r="X47" s="181"/>
    </row>
    <row r="48" spans="2:24" x14ac:dyDescent="0.25">
      <c r="E48" s="92"/>
      <c r="F48" s="89"/>
      <c r="G48" s="55"/>
      <c r="H48" s="43"/>
      <c r="I48" s="43"/>
      <c r="J48" s="45"/>
      <c r="K48" s="55"/>
      <c r="L48" s="43"/>
      <c r="M48" s="43"/>
      <c r="N48" s="45"/>
      <c r="O48" s="1" t="str">
        <f>IFERROR((K48/G48),"NO APLICA")</f>
        <v>NO APLICA</v>
      </c>
      <c r="P48" s="2" t="str">
        <f>IFERROR((L48/H48),"NO APLICA")</f>
        <v>NO APLICA</v>
      </c>
      <c r="Q48" s="2" t="str">
        <f>IFERROR((M48/I48),"NO APLICA")</f>
        <v>NO APLICA</v>
      </c>
      <c r="R48" s="17" t="str">
        <f>IFERROR((N48/J48),"NO APLICA")</f>
        <v>NO APLICA</v>
      </c>
      <c r="S48" s="1" t="str">
        <f>IFERROR(((K48)/(G48)),"NO APLICA")</f>
        <v>NO APLICA</v>
      </c>
      <c r="T48" s="2" t="str">
        <f>IFERROR(((K48+L48)/(G48+H48)),"NO APLICA")</f>
        <v>NO APLICA</v>
      </c>
      <c r="U48" s="2" t="str">
        <f>IFERROR(((K48+L48+M48)/(G48+H48+I48)),"NO APLICA")</f>
        <v>NO APLICA</v>
      </c>
      <c r="V48" s="17" t="str">
        <f>IFERROR(((K48+L48+M48+N48)/(G48+H48+I48+J48)),"NO APLICA")</f>
        <v>NO APLICA</v>
      </c>
      <c r="W48" s="184"/>
      <c r="X48" s="185"/>
    </row>
    <row r="49" spans="2:24" x14ac:dyDescent="0.25">
      <c r="E49" s="93"/>
      <c r="F49" s="90">
        <v>0</v>
      </c>
      <c r="G49" s="88"/>
      <c r="H49" s="28"/>
      <c r="I49" s="28"/>
      <c r="J49" s="29"/>
      <c r="K49" s="27"/>
      <c r="L49" s="30"/>
      <c r="M49" s="30"/>
      <c r="N49" s="31"/>
      <c r="O49" s="1" t="str">
        <f>IFERROR(K49/G49,"NO APLICA")</f>
        <v>NO APLICA</v>
      </c>
      <c r="P49" s="2" t="str">
        <f t="shared" ref="P49:R51" si="0">IFERROR((L49/H49),"NO APLICA")</f>
        <v>NO APLICA</v>
      </c>
      <c r="Q49" s="2" t="str">
        <f t="shared" si="0"/>
        <v>NO APLICA</v>
      </c>
      <c r="R49" s="3" t="str">
        <f t="shared" si="0"/>
        <v>NO APLICA</v>
      </c>
      <c r="S49" s="1" t="str">
        <f>IFERROR(K49/F49,"NO APLICA")</f>
        <v>NO APLICA</v>
      </c>
      <c r="T49" s="2" t="str">
        <f>IFERROR(((K49+L49)/(G49+H49)),"NO APLICA")</f>
        <v>NO APLICA</v>
      </c>
      <c r="U49" s="2" t="str">
        <f t="shared" ref="U49:U51" si="1">IFERROR(((K49+L49+M49)/(G49+H49+I49)),"NO APLICA")</f>
        <v>NO APLICA</v>
      </c>
      <c r="V49" s="3" t="str">
        <f t="shared" ref="V49:V51" si="2">IFERROR(((K49+L49+M49+N49)/(G49+H49+I49+J49)),"NO APLICA")</f>
        <v>NO APLICA</v>
      </c>
      <c r="W49" s="174"/>
      <c r="X49" s="175"/>
    </row>
    <row r="50" spans="2:24" x14ac:dyDescent="0.25">
      <c r="E50" s="93"/>
      <c r="F50" s="90">
        <v>0</v>
      </c>
      <c r="G50" s="27"/>
      <c r="H50" s="28"/>
      <c r="I50" s="28"/>
      <c r="J50" s="29"/>
      <c r="K50" s="27"/>
      <c r="L50" s="30"/>
      <c r="M50" s="30"/>
      <c r="N50" s="31"/>
      <c r="O50" s="1" t="str">
        <f>IFERROR(K50/G50,"NO APLICA")</f>
        <v>NO APLICA</v>
      </c>
      <c r="P50" s="2" t="str">
        <f t="shared" si="0"/>
        <v>NO APLICA</v>
      </c>
      <c r="Q50" s="2" t="str">
        <f t="shared" si="0"/>
        <v>NO APLICA</v>
      </c>
      <c r="R50" s="3" t="str">
        <f>IFERROR((N50/J50),"NO APLICA")</f>
        <v>NO APLICA</v>
      </c>
      <c r="S50" s="1" t="str">
        <f>IFERROR(K50/F50,"NO APLICA")</f>
        <v>NO APLICA</v>
      </c>
      <c r="T50" s="2" t="str">
        <f t="shared" ref="T50:T51" si="3">IFERROR(((K50+L50)/(G50+H50)),"NO APLICA")</f>
        <v>NO APLICA</v>
      </c>
      <c r="U50" s="2" t="str">
        <f t="shared" si="1"/>
        <v>NO APLICA</v>
      </c>
      <c r="V50" s="3" t="str">
        <f t="shared" si="2"/>
        <v>NO APLICA</v>
      </c>
      <c r="W50" s="219"/>
      <c r="X50" s="220"/>
    </row>
    <row r="51" spans="2:24" ht="15.75" thickBot="1" x14ac:dyDescent="0.3">
      <c r="E51" s="94"/>
      <c r="F51" s="91"/>
      <c r="G51" s="32"/>
      <c r="H51" s="33"/>
      <c r="I51" s="33"/>
      <c r="J51" s="34"/>
      <c r="K51" s="32"/>
      <c r="L51" s="35"/>
      <c r="M51" s="35"/>
      <c r="N51" s="36"/>
      <c r="O51" s="10" t="str">
        <f>IFERROR(K51/G51,"NO APLICA")</f>
        <v>NO APLICA</v>
      </c>
      <c r="P51" s="11" t="str">
        <f>IFERROR((L51/H51),"NO APLICA")</f>
        <v>NO APLICA</v>
      </c>
      <c r="Q51" s="11" t="str">
        <f>IFERROR((M51/I51),"NO APLICA")</f>
        <v>NO APLICA</v>
      </c>
      <c r="R51" s="12" t="str">
        <f t="shared" si="0"/>
        <v>NO APLICA</v>
      </c>
      <c r="S51" s="10" t="str">
        <f>IFERROR(K51/F51,"NO APLICA")</f>
        <v>NO APLICA</v>
      </c>
      <c r="T51" s="11" t="str">
        <f t="shared" si="3"/>
        <v>NO APLICA</v>
      </c>
      <c r="U51" s="11" t="str">
        <f t="shared" si="1"/>
        <v>NO APLICA</v>
      </c>
      <c r="V51" s="12" t="str">
        <f t="shared" si="2"/>
        <v>NO APLICA</v>
      </c>
      <c r="W51" s="221"/>
      <c r="X51" s="222"/>
    </row>
    <row r="52" spans="2:24" ht="25.5" customHeight="1" x14ac:dyDescent="0.25">
      <c r="B52" s="199"/>
      <c r="C52" s="199"/>
    </row>
  </sheetData>
  <mergeCells count="30">
    <mergeCell ref="W48:X48"/>
    <mergeCell ref="W49:X49"/>
    <mergeCell ref="W50:X50"/>
    <mergeCell ref="W51:X51"/>
    <mergeCell ref="B52:C52"/>
    <mergeCell ref="E45:X45"/>
    <mergeCell ref="E46:E47"/>
    <mergeCell ref="F46:F47"/>
    <mergeCell ref="G46:J46"/>
    <mergeCell ref="K46:N46"/>
    <mergeCell ref="O46:R46"/>
    <mergeCell ref="S46:V46"/>
    <mergeCell ref="W46:X47"/>
    <mergeCell ref="P13:S13"/>
    <mergeCell ref="T13:W13"/>
    <mergeCell ref="X13:X14"/>
    <mergeCell ref="B16:F16"/>
    <mergeCell ref="C42:D42"/>
    <mergeCell ref="J42:O42"/>
    <mergeCell ref="W42:X42"/>
    <mergeCell ref="B13:B14"/>
    <mergeCell ref="C13:C14"/>
    <mergeCell ref="D13:F13"/>
    <mergeCell ref="G13:K13"/>
    <mergeCell ref="L13:O13"/>
    <mergeCell ref="E4:S4"/>
    <mergeCell ref="E5:S5"/>
    <mergeCell ref="E6:S6"/>
    <mergeCell ref="E7:S7"/>
    <mergeCell ref="G12:W12"/>
  </mergeCells>
  <conditionalFormatting sqref="H15">
    <cfRule type="cellIs" priority="13" operator="equal">
      <formula>"NO DISPONIBLE"</formula>
    </cfRule>
  </conditionalFormatting>
  <conditionalFormatting sqref="H16:K38 G48:J51">
    <cfRule type="containsBlanks" dxfId="34" priority="14">
      <formula>LEN(TRIM(G16))=0</formula>
    </cfRule>
  </conditionalFormatting>
  <conditionalFormatting sqref="I15:K15">
    <cfRule type="cellIs" dxfId="33" priority="12" operator="equal">
      <formula>"NO DISPONIBLE"</formula>
    </cfRule>
  </conditionalFormatting>
  <conditionalFormatting sqref="L15">
    <cfRule type="cellIs" priority="11" operator="equal">
      <formula>"NO DISPONIBLE"</formula>
    </cfRule>
  </conditionalFormatting>
  <conditionalFormatting sqref="L16:O38 K48:N51">
    <cfRule type="containsBlanks" dxfId="32" priority="15">
      <formula>LEN(TRIM(K16))=0</formula>
    </cfRule>
  </conditionalFormatting>
  <conditionalFormatting sqref="M15:O15">
    <cfRule type="cellIs" dxfId="31" priority="10" operator="equal">
      <formula>"NO DISPONIBLE"</formula>
    </cfRule>
  </conditionalFormatting>
  <conditionalFormatting sqref="O48:V51">
    <cfRule type="cellIs" dxfId="30" priority="1" operator="equal">
      <formula>"NO APLICA"</formula>
    </cfRule>
    <cfRule type="cellIs" dxfId="29" priority="2" operator="between">
      <formula>0.7</formula>
      <formula>1.2</formula>
    </cfRule>
    <cfRule type="cellIs" dxfId="28" priority="3" operator="between">
      <formula>0.5</formula>
      <formula>0.7</formula>
    </cfRule>
    <cfRule type="cellIs" dxfId="27" priority="4" operator="lessThan">
      <formula>0.5</formula>
    </cfRule>
    <cfRule type="cellIs" dxfId="26" priority="5" operator="greaterThan">
      <formula>1.2</formula>
    </cfRule>
  </conditionalFormatting>
  <conditionalFormatting sqref="P15">
    <cfRule type="cellIs" priority="9" operator="equal">
      <formula>"NO DISPONIBLE"</formula>
    </cfRule>
  </conditionalFormatting>
  <conditionalFormatting sqref="P16:S16">
    <cfRule type="cellIs" dxfId="25" priority="16" stopIfTrue="1" operator="equal">
      <formula>"100%"</formula>
    </cfRule>
    <cfRule type="cellIs" dxfId="24" priority="17" stopIfTrue="1" operator="lessThan">
      <formula>0.5</formula>
    </cfRule>
    <cfRule type="cellIs" dxfId="23" priority="18" stopIfTrue="1" operator="between">
      <formula>0.5</formula>
      <formula>0.7</formula>
    </cfRule>
    <cfRule type="cellIs" dxfId="22" priority="19" stopIfTrue="1" operator="between">
      <formula>0.7</formula>
      <formula>1.2</formula>
    </cfRule>
    <cfRule type="cellIs" dxfId="21" priority="20" stopIfTrue="1" operator="greaterThanOrEqual">
      <formula>1.2</formula>
    </cfRule>
    <cfRule type="containsBlanks" dxfId="20" priority="21" stopIfTrue="1">
      <formula>LEN(TRIM(P16))=0</formula>
    </cfRule>
  </conditionalFormatting>
  <conditionalFormatting sqref="Q15:S15">
    <cfRule type="cellIs" dxfId="19" priority="8" operator="equal">
      <formula>"NO DISPONIBLE"</formula>
    </cfRule>
  </conditionalFormatting>
  <conditionalFormatting sqref="T15">
    <cfRule type="cellIs" priority="7" operator="equal">
      <formula>"NO DISPONIBLE"</formula>
    </cfRule>
  </conditionalFormatting>
  <conditionalFormatting sqref="U15:W15">
    <cfRule type="cellIs" dxfId="18" priority="6" operator="equal">
      <formula>"NO DISPONIBLE"</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42578125" defaultRowHeight="15" x14ac:dyDescent="0.25"/>
  <cols>
    <col min="1" max="1" width="20.42578125" customWidth="1"/>
    <col min="2" max="2" width="34.5703125" customWidth="1"/>
  </cols>
  <sheetData>
    <row r="1" spans="1:2" x14ac:dyDescent="0.25">
      <c r="A1" s="37" t="s">
        <v>42</v>
      </c>
    </row>
    <row r="3" spans="1:2" ht="120" customHeight="1" x14ac:dyDescent="0.25">
      <c r="A3" s="223" t="s">
        <v>43</v>
      </c>
      <c r="B3" s="223"/>
    </row>
    <row r="5" spans="1:2" ht="45" x14ac:dyDescent="0.25">
      <c r="A5" s="38"/>
      <c r="B5" s="39" t="s">
        <v>44</v>
      </c>
    </row>
    <row r="6" spans="1:2" ht="60" x14ac:dyDescent="0.25">
      <c r="A6" s="40"/>
      <c r="B6" s="39" t="s">
        <v>45</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2025</vt:lpstr>
      <vt:lpstr>SEGUIMIENTO 2026</vt:lpstr>
      <vt:lpstr>SEGUIMIENTO 2027</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dc:creator>
  <cp:keywords/>
  <dc:description/>
  <cp:lastModifiedBy>Eden Zaragoza</cp:lastModifiedBy>
  <cp:revision/>
  <cp:lastPrinted>2026-01-09T16:32:53Z</cp:lastPrinted>
  <dcterms:created xsi:type="dcterms:W3CDTF">2021-02-22T21:43:21Z</dcterms:created>
  <dcterms:modified xsi:type="dcterms:W3CDTF">2026-01-09T18:53:11Z</dcterms:modified>
  <cp:category/>
  <cp:contentStatus/>
</cp:coreProperties>
</file>