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ius/Downloads/"/>
    </mc:Choice>
  </mc:AlternateContent>
  <xr:revisionPtr revIDLastSave="0" documentId="13_ncr:1_{5E781AE0-23EB-F541-9C17-2754A2D15235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SEGUIMIENTO 2025" sheetId="1" r:id="rId1"/>
    <sheet name="Instrucciones" sheetId="2" r:id="rId2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" l="1"/>
  <c r="W17" i="1"/>
  <c r="W18" i="1"/>
  <c r="W19" i="1"/>
  <c r="W20" i="1"/>
  <c r="W21" i="1"/>
  <c r="W22" i="1"/>
  <c r="W15" i="1"/>
  <c r="S16" i="1"/>
  <c r="S17" i="1"/>
  <c r="S18" i="1"/>
  <c r="S19" i="1"/>
  <c r="S20" i="1"/>
  <c r="S21" i="1"/>
  <c r="S22" i="1"/>
  <c r="S15" i="1"/>
  <c r="R15" i="1"/>
  <c r="Q15" i="1"/>
  <c r="R22" i="1"/>
  <c r="V16" i="1" l="1"/>
  <c r="V17" i="1"/>
  <c r="V18" i="1"/>
  <c r="V19" i="1"/>
  <c r="V20" i="1"/>
  <c r="V21" i="1"/>
  <c r="V22" i="1"/>
  <c r="V15" i="1"/>
  <c r="V14" i="1"/>
  <c r="T13" i="1"/>
  <c r="U13" i="1"/>
  <c r="V13" i="1"/>
  <c r="R21" i="1" l="1"/>
  <c r="R20" i="1"/>
  <c r="R19" i="1"/>
  <c r="R18" i="1"/>
  <c r="R17" i="1"/>
  <c r="R16" i="1"/>
  <c r="P16" i="1" l="1"/>
  <c r="O33" i="1"/>
  <c r="T14" i="1"/>
  <c r="P13" i="1"/>
  <c r="P14" i="1"/>
  <c r="T19" i="1"/>
  <c r="T20" i="1"/>
  <c r="T21" i="1"/>
  <c r="T22" i="1"/>
  <c r="T16" i="1"/>
  <c r="T17" i="1"/>
  <c r="T18" i="1"/>
  <c r="T15" i="1"/>
  <c r="P17" i="1"/>
  <c r="P15" i="1"/>
  <c r="P18" i="1"/>
  <c r="P19" i="1"/>
  <c r="P20" i="1"/>
  <c r="P21" i="1"/>
  <c r="P22" i="1"/>
  <c r="S32" i="1"/>
  <c r="T33" i="1"/>
  <c r="T34" i="1"/>
  <c r="T35" i="1"/>
  <c r="T32" i="1"/>
  <c r="U33" i="1"/>
  <c r="U34" i="1"/>
  <c r="U35" i="1"/>
  <c r="U32" i="1"/>
  <c r="V33" i="1"/>
  <c r="V34" i="1"/>
  <c r="V35" i="1"/>
  <c r="V32" i="1"/>
  <c r="S33" i="1"/>
  <c r="S34" i="1"/>
  <c r="S35" i="1"/>
  <c r="Q32" i="1"/>
  <c r="R32" i="1"/>
  <c r="Q33" i="1"/>
  <c r="R33" i="1"/>
  <c r="Q34" i="1"/>
  <c r="R34" i="1"/>
  <c r="Q35" i="1"/>
  <c r="R35" i="1"/>
  <c r="P33" i="1"/>
  <c r="P34" i="1"/>
  <c r="P35" i="1"/>
  <c r="O34" i="1"/>
  <c r="O35" i="1"/>
  <c r="P32" i="1"/>
  <c r="O32" i="1"/>
</calcChain>
</file>

<file path=xl/sharedStrings.xml><?xml version="1.0" encoding="utf-8"?>
<sst xmlns="http://schemas.openxmlformats.org/spreadsheetml/2006/main" count="121" uniqueCount="86">
  <si>
    <t>FORMATO PARA LA PROGRAMACIÓN, SEGUIMIENTO Y EVALUACIÓN DEL AVANCE EN CUMPLIMIENTO DE METAS Y OBJETIVOS DEL PROGRAMA PRESUPUESTARIO ANUAL 2025</t>
  </si>
  <si>
    <t>EJE 4: PROSPERIDAD COMPARTIDA Y JUSTICIA SOCIAL</t>
  </si>
  <si>
    <t>AVANCE EN CUMPLIMIENTO DE OBJETIVOS Y METAS TRIMESTRAL Y ACUMULADO RESPECTO A LOS TRIMESTRES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</si>
  <si>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</si>
  <si>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</si>
  <si>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</si>
  <si>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ANUAL Y TRIMESTRAL2025</t>
  </si>
  <si>
    <t>META LOGRADA 2025</t>
  </si>
  <si>
    <t>PORCENTAJE DE AVANCE TRIMESTRAL 2025</t>
  </si>
  <si>
    <t>PORCENTAJE DE AVANCE ACUMULADO TRIMESTRALMENTE 2025</t>
  </si>
  <si>
    <t>JUSTIFICACION TRIMESTRAL Y ANUAL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</si>
  <si>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</si>
  <si>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</si>
  <si>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</si>
  <si>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
PMD 2021-2024 ACTUALIZADO</t>
  </si>
  <si>
    <t>TRIMESTRE 1</t>
  </si>
  <si>
    <t>TRIMESTRE 2</t>
  </si>
  <si>
    <t>TRIMESTRE 3</t>
  </si>
  <si>
    <t>TRIMESTRE 4</t>
  </si>
  <si>
    <t>Fin
(DGPM / DP)</t>
  </si>
  <si>
    <r>
      <rPr>
        <b/>
        <sz val="11"/>
        <color theme="1"/>
        <rFont val="Arial"/>
        <family val="2"/>
      </rPr>
      <t xml:space="preserve">I_PROS_COM_JUS_SOC:  </t>
    </r>
    <r>
      <rPr>
        <sz val="11"/>
        <color theme="1"/>
        <rFont val="Arial"/>
        <family val="2"/>
      </rPr>
      <t xml:space="preserve">Índice de Prosperidad Compartida y Justicia Social </t>
    </r>
  </si>
  <si>
    <t>Trianual</t>
  </si>
  <si>
    <r>
      <rPr>
        <b/>
        <sz val="11"/>
        <color rgb="FF000000"/>
        <rFont val="Arial"/>
        <family val="2"/>
      </rPr>
      <t xml:space="preserve">UNIDAD DE MEDIDA DEL INDICADOR: 
</t>
    </r>
    <r>
      <rPr>
        <sz val="11"/>
        <color rgb="FF000000"/>
        <rFont val="Arial"/>
        <family val="2"/>
      </rPr>
      <t>Porcentaje</t>
    </r>
  </si>
  <si>
    <t>EJEMPLO</t>
  </si>
  <si>
    <t>Actividad</t>
  </si>
  <si>
    <t>SEGUIMIENTO A LA EJECUCIÓN DEL PRESUPUESTO AUTORIZADO</t>
  </si>
  <si>
    <t>UNIDAD ADMINISTRATIVA</t>
  </si>
  <si>
    <t>PRESUPUESTO ANUAL AUTORIZADO 2025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</si>
  <si>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</si>
  <si>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</si>
  <si>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</si>
  <si>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</si>
  <si>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</si>
  <si>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</si>
  <si>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</si>
  <si>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</si>
  <si>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</si>
  <si>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</si>
  <si>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</si>
  <si>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</si>
  <si>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</si>
  <si>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CLAVE Y NOMBRE DEL PPA: E-PPA 4.4 PROGRAMA DE SERVICIOS FUNERARIOS INTEGRALES Y DE RASTRO MUNICIPAL</t>
  </si>
  <si>
    <r>
      <rPr>
        <b/>
        <sz val="11"/>
        <color theme="1"/>
        <rFont val="Arial"/>
        <family val="2"/>
      </rPr>
      <t>4.4.1:</t>
    </r>
    <r>
      <rPr>
        <sz val="11"/>
        <color theme="1"/>
        <rFont val="Arial"/>
        <family val="2"/>
      </rPr>
      <t xml:space="preserve"> 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</si>
  <si>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t>NOMBRE DE LA DEPENDENCIA QUE ATIENDE AL PROGRAMA: OPERADORA Y ADMINISTRADORA DE BIENES MUNICIPALES S.A DE C.V.</t>
  </si>
  <si>
    <t xml:space="preserve">
Propósito
(OPERADORA Y ADMINISTRADORA DE BIENES MUNICIPALES)    </t>
  </si>
  <si>
    <t>Componente
(FUNERARIA MUNICIPA)</t>
  </si>
  <si>
    <t>Componente
(PANTEON MUNICIPAL)</t>
  </si>
  <si>
    <t>4.4.1.1 La poblacion benitojuarense recibe servicios de calidad en funeraria, rastro y panteon municipal, a cargo de la Operadora y Administradora de Bienes Municipales</t>
  </si>
  <si>
    <t>4.4.1.1.1 Servicios funerarios y de panteones que se brindan a la poblacion afectada por alguna perdida siendo residentes del municipio de Benito Juarez</t>
  </si>
  <si>
    <t>4.4.1.1.1.1 Brindar servicios de velacion y sepultura.</t>
  </si>
  <si>
    <t>4.4.1.1.1.2 Brindar servicios de velacion y cremacion</t>
  </si>
  <si>
    <t xml:space="preserve">4.4.1.1.3 Brindar servicios de sepultura, ihumacion y exhumacion a la cuidadania </t>
  </si>
  <si>
    <t>4.4.1.1.3.1 Ejecucion de servicios de sepultura inumacion y exhumacion  de Panteon Municipal</t>
  </si>
  <si>
    <t>4.4.1.1.3.2 Ejecutar servicios de sepultura, inhumacion y exhumacion a funerarias externas</t>
  </si>
  <si>
    <t>4.4.1.1.3.3 Regular las bovedas abandonadas o con adeudos de refrendo de las familias del municipio</t>
  </si>
  <si>
    <r>
      <rPr>
        <b/>
        <sz val="11"/>
        <color theme="0"/>
        <rFont val="Arial"/>
        <family val="2"/>
      </rPr>
      <t xml:space="preserve">  PSF</t>
    </r>
    <r>
      <rPr>
        <sz val="11"/>
        <color theme="0"/>
        <rFont val="Arial"/>
        <family val="2"/>
      </rPr>
      <t>:  Porcentaje de Servicios funerarios entregados a la población</t>
    </r>
  </si>
  <si>
    <r>
      <rPr>
        <b/>
        <sz val="11"/>
        <color theme="1"/>
        <rFont val="Arial"/>
        <family val="2"/>
      </rPr>
      <t>PSFPB</t>
    </r>
    <r>
      <rPr>
        <sz val="11"/>
        <color theme="1"/>
        <rFont val="Arial"/>
        <family val="2"/>
      </rPr>
      <t>: Porcentaje de Servicios Funerarios y de Panteones Brindados.</t>
    </r>
  </si>
  <si>
    <r>
      <rPr>
        <b/>
        <sz val="11"/>
        <color theme="1"/>
        <rFont val="Arial"/>
        <family val="2"/>
      </rPr>
      <t>PSVS</t>
    </r>
    <r>
      <rPr>
        <sz val="11"/>
        <color theme="1"/>
        <rFont val="Arial"/>
        <family val="2"/>
      </rPr>
      <t>: Porcentaje de Servicios de Velación y Sepultura.</t>
    </r>
  </si>
  <si>
    <r>
      <rPr>
        <b/>
        <sz val="11"/>
        <color theme="1"/>
        <rFont val="Arial"/>
        <family val="2"/>
      </rPr>
      <t>PSVC</t>
    </r>
    <r>
      <rPr>
        <sz val="11"/>
        <color theme="1"/>
        <rFont val="Arial"/>
        <family val="2"/>
      </rPr>
      <t>: Porcentaje de Servicios de Velación y Cremación.</t>
    </r>
  </si>
  <si>
    <r>
      <rPr>
        <b/>
        <sz val="11"/>
        <color theme="1"/>
        <rFont val="Arial"/>
        <family val="2"/>
      </rPr>
      <t>PBOC:</t>
    </r>
    <r>
      <rPr>
        <sz val="11"/>
        <color theme="1"/>
        <rFont val="Arial"/>
        <family val="2"/>
      </rPr>
      <t xml:space="preserve"> Porcentaje de Bovedas Ocupadas Censadas</t>
    </r>
  </si>
  <si>
    <r>
      <rPr>
        <b/>
        <sz val="11"/>
        <color theme="1"/>
        <rFont val="Arial"/>
        <family val="2"/>
      </rPr>
      <t>PSSR</t>
    </r>
    <r>
      <rPr>
        <sz val="11"/>
        <color theme="1"/>
        <rFont val="Arial"/>
        <family val="2"/>
      </rPr>
      <t xml:space="preserve">:  Porcentaje de Servicios de Sepultura realizados </t>
    </r>
  </si>
  <si>
    <r>
      <rPr>
        <b/>
        <sz val="11"/>
        <color theme="1"/>
        <rFont val="Arial"/>
        <family val="2"/>
      </rPr>
      <t>PSSE</t>
    </r>
    <r>
      <rPr>
        <sz val="11"/>
        <color theme="1"/>
        <rFont val="Arial"/>
        <family val="2"/>
      </rPr>
      <t>: Porcentaje de servicios de sepultura ejecutadas</t>
    </r>
  </si>
  <si>
    <r>
      <rPr>
        <b/>
        <sz val="11"/>
        <color theme="1"/>
        <rFont val="Arial"/>
        <family val="2"/>
      </rPr>
      <t>PBR</t>
    </r>
    <r>
      <rPr>
        <sz val="11"/>
        <color theme="1"/>
        <rFont val="Arial"/>
        <family val="2"/>
      </rPr>
      <t>: Porcentaje de Bóvedas regulaizadas</t>
    </r>
  </si>
  <si>
    <t>Trimestral</t>
  </si>
  <si>
    <r>
      <t xml:space="preserve">UNIDAD DE MEDIDA DEL INDICADOR:                             </t>
    </r>
    <r>
      <rPr>
        <sz val="11"/>
        <color theme="0"/>
        <rFont val="Arial"/>
        <family val="2"/>
      </rPr>
      <t>Porcentaje</t>
    </r>
    <r>
      <rPr>
        <b/>
        <sz val="11"/>
        <color theme="0"/>
        <rFont val="Arial"/>
        <family val="2"/>
      </rPr>
      <t xml:space="preserve">
UNIDAD DE MEDIDA DE LAS VARIABLES:                           </t>
    </r>
    <r>
      <rPr>
        <sz val="11"/>
        <color theme="0"/>
        <rFont val="Arial"/>
        <family val="2"/>
      </rPr>
      <t>Servicios de Opabiem</t>
    </r>
  </si>
  <si>
    <r>
      <t xml:space="preserve">UNIDAD DE MEDIDA DEL INDICADOR:                                 </t>
    </r>
    <r>
      <rPr>
        <sz val="11"/>
        <color theme="1"/>
        <rFont val="Arial"/>
        <family val="2"/>
      </rPr>
      <t xml:space="preserve">Porcentaje   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MEDIDA DE LAS VARIABLES:                                     </t>
    </r>
    <r>
      <rPr>
        <sz val="11"/>
        <color theme="1"/>
        <rFont val="Arial"/>
        <family val="2"/>
      </rPr>
      <t>Servicios Funerarios</t>
    </r>
  </si>
  <si>
    <r>
      <t xml:space="preserve">UNIDAD DE MEDIDA DEL INDICADOR: 
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Servicios de Velación y Sepultura.</t>
    </r>
  </si>
  <si>
    <r>
      <t xml:space="preserve">UNIDAD DE MEDIDA DEL INDICADOR: 
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Servicios de Velación y Cremación.</t>
    </r>
  </si>
  <si>
    <r>
      <t xml:space="preserve">UNIDAD DE MEDIDA DEL INDICADOR: 
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 xml:space="preserve">Servicios de regularización de Bóvedas  </t>
    </r>
  </si>
  <si>
    <r>
      <t xml:space="preserve">UNIDAD DE MEDIDA DEL INDICADOR: 
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</t>
    </r>
    <r>
      <rPr>
        <sz val="11"/>
        <color theme="1"/>
        <rFont val="Arial"/>
        <family val="2"/>
      </rPr>
      <t xml:space="preserve"> 
Servicios  de Sepultura Panteón Municipal </t>
    </r>
  </si>
  <si>
    <r>
      <t>UNIDAD DE MEDIDA DEL INDICADOR:</t>
    </r>
    <r>
      <rPr>
        <sz val="11"/>
        <color theme="1"/>
        <rFont val="Arial"/>
        <family val="2"/>
      </rPr>
      <t xml:space="preserve"> 
Porcentaje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Servicios externos de sepultura</t>
    </r>
  </si>
  <si>
    <r>
      <t xml:space="preserve">UNIDAD DE MEDIDA DEL INDICADOR: 
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
</t>
    </r>
    <r>
      <rPr>
        <sz val="11"/>
        <color theme="1"/>
        <rFont val="Arial"/>
        <family val="2"/>
      </rPr>
      <t>Boveda</t>
    </r>
    <r>
      <rPr>
        <b/>
        <sz val="11"/>
        <color theme="1"/>
        <rFont val="Arial"/>
        <family val="2"/>
      </rPr>
      <t>s</t>
    </r>
  </si>
  <si>
    <t>ELABORÓ
Lic. Claudia Aracely Vallejos Loria
Titular de la unidad juridica y administrativa de la Operadora y Administradora de Bienes Municipales.</t>
  </si>
  <si>
    <t>AUTORIZÓ
M.D. KARINA PAMELA ESPINOSA PEREZ
   Administradora Unica de OPABIEM</t>
  </si>
  <si>
    <t>FUNERARIA MUNICIPAL</t>
  </si>
  <si>
    <t>PANTEON MUNICIPAL</t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</si>
  <si>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tercer trimestre la meta realizada se consideró igual a la programada debido a que los indicadores no han tenido actualizaciones.</t>
    </r>
  </si>
  <si>
    <t>REVISÓ
Lic. José Fernando Díaz Nuñez
Dirección General de Planeación Municipal</t>
  </si>
  <si>
    <r>
      <t xml:space="preserve">Justificacion Trimestral: </t>
    </r>
    <r>
      <rPr>
        <sz val="11"/>
        <color theme="0"/>
        <rFont val="Arial"/>
        <family val="2"/>
      </rPr>
      <t>En este trimestre se realizaron 1479 servicios de los 450 programados. El porcentaje alcanzando fue de el 159.86% para el cuarto trimestre 2025.</t>
    </r>
  </si>
  <si>
    <r>
      <t xml:space="preserve">Justificacion Trimestral: </t>
    </r>
    <r>
      <rPr>
        <sz val="11"/>
        <color theme="1"/>
        <rFont val="Arial"/>
        <family val="2"/>
      </rPr>
      <t>Se realizaron 125 servicios de los 78 programados. El porcentaje alcanzado fue de el 111.55% debido a que actualmente existe una gran competencia con las funerarias particulares.</t>
    </r>
  </si>
  <si>
    <r>
      <t xml:space="preserve">Justificacion Trimestral: </t>
    </r>
    <r>
      <rPr>
        <sz val="11"/>
        <color theme="1"/>
        <rFont val="Arial"/>
        <family val="2"/>
      </rPr>
      <t xml:space="preserve">Se realizaron 50 servicios de los 35 programados. El porcentaje alcanzado fue de el 102.18% debido a que actualmente existe una gran competencia con las funerarias particulares </t>
    </r>
  </si>
  <si>
    <r>
      <t xml:space="preserve">Justificacion Trimestral: </t>
    </r>
    <r>
      <rPr>
        <sz val="11"/>
        <color theme="1"/>
        <rFont val="Arial"/>
        <family val="2"/>
      </rPr>
      <t>Se realizaron 75 servicios de los 43 programados. El porcentaje alcanzado fue de el 119.27% debido a que actualmente existe una gran competencia con las funerarias particulares</t>
    </r>
  </si>
  <si>
    <r>
      <t xml:space="preserve">Justificacion Trimestral:  </t>
    </r>
    <r>
      <rPr>
        <sz val="11"/>
        <color theme="1"/>
        <rFont val="Calibri"/>
        <family val="2"/>
        <scheme val="minor"/>
      </rPr>
      <t>Se realizaron 1354 servicios de los 374 programados. El porcentaje alcanzado fue de el 169.71%.</t>
    </r>
  </si>
  <si>
    <r>
      <t xml:space="preserve">Justificacion Trimestral:  </t>
    </r>
    <r>
      <rPr>
        <sz val="11"/>
        <color theme="1"/>
        <rFont val="Calibri"/>
        <family val="2"/>
        <scheme val="minor"/>
      </rPr>
      <t xml:space="preserve">Se realizaron 85 servicios de los 40 programados. El porcentaje alcanzado fue de el 117.88% debido a que actualmente existe una gran competencia con las funerarias particulares </t>
    </r>
  </si>
  <si>
    <r>
      <t xml:space="preserve">Justificacion Trimestral: </t>
    </r>
    <r>
      <rPr>
        <sz val="11"/>
        <color theme="1"/>
        <rFont val="Calibri"/>
        <family val="2"/>
        <scheme val="minor"/>
      </rPr>
      <t xml:space="preserve"> Se realizaron 69 servicios de los 71 programados. El porcentaje alcanzado fue de el 126.54%.</t>
    </r>
  </si>
  <si>
    <r>
      <t xml:space="preserve">Justificacion Trimestral:  </t>
    </r>
    <r>
      <rPr>
        <sz val="11"/>
        <color theme="1"/>
        <rFont val="Calibri"/>
        <family val="2"/>
        <scheme val="minor"/>
      </rPr>
      <t>Se realizaron 1200 regularizaciones de Bóvedas  de los 268 programadas. El porcentaje alcanzado fue de el  195.49%.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</si>
</sst>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FF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6BA12"/>
        <bgColor indexed="64"/>
      </patternFill>
    </fill>
    <fill>
      <patternFill patternType="solid">
        <fgColor rgb="FFF6BA12"/>
        <bgColor rgb="FF000000"/>
      </patternFill>
    </fill>
    <fill>
      <patternFill patternType="solid">
        <fgColor rgb="FFFADD8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/>
      <top style="dashed">
        <color theme="1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theme="1"/>
      </left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theme="1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 style="dotted">
        <color indexed="64"/>
      </bottom>
      <diagonal/>
    </border>
    <border>
      <left style="dashed">
        <color theme="1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/>
      </right>
      <top style="dash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ashed">
        <color indexed="64"/>
      </top>
      <bottom style="dotted">
        <color indexed="64"/>
      </bottom>
      <diagonal/>
    </border>
    <border>
      <left style="dashed">
        <color theme="1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6" fillId="2" borderId="32" xfId="0" applyNumberFormat="1" applyFont="1" applyFill="1" applyBorder="1" applyAlignment="1">
      <alignment horizontal="center" vertical="center" wrapText="1"/>
    </xf>
    <xf numFmtId="3" fontId="6" fillId="2" borderId="33" xfId="0" applyNumberFormat="1" applyFont="1" applyFill="1" applyBorder="1" applyAlignment="1">
      <alignment horizontal="center" vertical="center" wrapText="1"/>
    </xf>
    <xf numFmtId="3" fontId="6" fillId="2" borderId="34" xfId="0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37" xfId="0" applyNumberFormat="1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center" vertical="center" wrapText="1"/>
    </xf>
    <xf numFmtId="44" fontId="6" fillId="2" borderId="39" xfId="1" applyFont="1" applyFill="1" applyBorder="1" applyAlignment="1">
      <alignment horizontal="center" vertical="center" wrapText="1"/>
    </xf>
    <xf numFmtId="44" fontId="6" fillId="2" borderId="42" xfId="1" applyFont="1" applyFill="1" applyBorder="1" applyAlignment="1">
      <alignment horizontal="center" vertical="center" wrapText="1"/>
    </xf>
    <xf numFmtId="44" fontId="6" fillId="2" borderId="37" xfId="1" applyFont="1" applyFill="1" applyBorder="1" applyAlignment="1">
      <alignment horizontal="center" vertical="center" wrapText="1"/>
    </xf>
    <xf numFmtId="44" fontId="6" fillId="2" borderId="43" xfId="1" applyFont="1" applyFill="1" applyBorder="1" applyAlignment="1">
      <alignment horizontal="center" vertical="center" wrapText="1"/>
    </xf>
    <xf numFmtId="10" fontId="0" fillId="4" borderId="36" xfId="0" applyNumberForma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10" fontId="0" fillId="4" borderId="16" xfId="0" applyNumberFormat="1" applyFill="1" applyBorder="1" applyAlignment="1">
      <alignment horizontal="center" vertical="center" wrapText="1"/>
    </xf>
    <xf numFmtId="3" fontId="6" fillId="5" borderId="32" xfId="0" applyNumberFormat="1" applyFont="1" applyFill="1" applyBorder="1" applyAlignment="1">
      <alignment horizontal="center" vertical="center" wrapText="1"/>
    </xf>
    <xf numFmtId="3" fontId="6" fillId="5" borderId="33" xfId="0" applyNumberFormat="1" applyFont="1" applyFill="1" applyBorder="1" applyAlignment="1">
      <alignment horizontal="center" vertical="center" wrapText="1"/>
    </xf>
    <xf numFmtId="3" fontId="6" fillId="5" borderId="3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3" fillId="3" borderId="49" xfId="0" applyFont="1" applyFill="1" applyBorder="1" applyAlignment="1">
      <alignment horizontal="center" vertical="center" wrapText="1"/>
    </xf>
    <xf numFmtId="3" fontId="6" fillId="2" borderId="4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vertical="center" wrapText="1"/>
    </xf>
    <xf numFmtId="0" fontId="12" fillId="7" borderId="48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vertical="center" wrapText="1"/>
    </xf>
    <xf numFmtId="0" fontId="8" fillId="5" borderId="58" xfId="0" applyFont="1" applyFill="1" applyBorder="1" applyAlignment="1">
      <alignment vertical="center" wrapText="1"/>
    </xf>
    <xf numFmtId="10" fontId="0" fillId="4" borderId="12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 wrapText="1"/>
    </xf>
    <xf numFmtId="10" fontId="0" fillId="4" borderId="62" xfId="0" applyNumberForma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0" fontId="0" fillId="4" borderId="63" xfId="0" applyNumberFormat="1" applyFill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164" fontId="4" fillId="3" borderId="46" xfId="0" applyNumberFormat="1" applyFont="1" applyFill="1" applyBorder="1" applyAlignment="1">
      <alignment horizontal="center" vertical="center" wrapText="1"/>
    </xf>
    <xf numFmtId="10" fontId="0" fillId="4" borderId="19" xfId="0" applyNumberFormat="1" applyFill="1" applyBorder="1" applyAlignment="1">
      <alignment horizontal="center" vertical="center" wrapText="1"/>
    </xf>
    <xf numFmtId="10" fontId="0" fillId="4" borderId="20" xfId="0" applyNumberFormat="1" applyFill="1" applyBorder="1" applyAlignment="1">
      <alignment horizontal="center" vertical="center" wrapText="1"/>
    </xf>
    <xf numFmtId="10" fontId="0" fillId="4" borderId="64" xfId="0" applyNumberFormat="1" applyFill="1" applyBorder="1" applyAlignment="1">
      <alignment horizontal="center" vertical="center" wrapText="1"/>
    </xf>
    <xf numFmtId="0" fontId="16" fillId="0" borderId="0" xfId="0" applyFont="1"/>
    <xf numFmtId="0" fontId="0" fillId="10" borderId="0" xfId="0" applyFill="1"/>
    <xf numFmtId="0" fontId="0" fillId="0" borderId="0" xfId="0" applyAlignment="1">
      <alignment wrapText="1"/>
    </xf>
    <xf numFmtId="0" fontId="0" fillId="9" borderId="0" xfId="0" applyFill="1"/>
    <xf numFmtId="3" fontId="6" fillId="5" borderId="47" xfId="0" applyNumberFormat="1" applyFont="1" applyFill="1" applyBorder="1" applyAlignment="1">
      <alignment horizontal="center" vertical="center" wrapText="1"/>
    </xf>
    <xf numFmtId="0" fontId="4" fillId="8" borderId="6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5" borderId="0" xfId="0" applyFont="1" applyFill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3" fontId="6" fillId="2" borderId="56" xfId="0" applyNumberFormat="1" applyFont="1" applyFill="1" applyBorder="1" applyAlignment="1">
      <alignment horizontal="center" vertical="center" wrapText="1"/>
    </xf>
    <xf numFmtId="3" fontId="6" fillId="2" borderId="73" xfId="0" applyNumberFormat="1" applyFont="1" applyFill="1" applyBorder="1" applyAlignment="1">
      <alignment horizontal="center" vertical="center" wrapText="1"/>
    </xf>
    <xf numFmtId="3" fontId="6" fillId="2" borderId="74" xfId="0" applyNumberFormat="1" applyFont="1" applyFill="1" applyBorder="1" applyAlignment="1">
      <alignment horizontal="center" vertical="center" wrapText="1"/>
    </xf>
    <xf numFmtId="3" fontId="6" fillId="2" borderId="75" xfId="0" applyNumberFormat="1" applyFont="1" applyFill="1" applyBorder="1" applyAlignment="1">
      <alignment horizontal="center" vertical="center" wrapText="1"/>
    </xf>
    <xf numFmtId="3" fontId="6" fillId="2" borderId="72" xfId="0" applyNumberFormat="1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left" vertical="center" wrapText="1"/>
    </xf>
    <xf numFmtId="10" fontId="0" fillId="4" borderId="77" xfId="0" applyNumberFormat="1" applyFill="1" applyBorder="1" applyAlignment="1">
      <alignment horizontal="center" vertical="center" wrapText="1"/>
    </xf>
    <xf numFmtId="3" fontId="6" fillId="2" borderId="77" xfId="0" applyNumberFormat="1" applyFont="1" applyFill="1" applyBorder="1" applyAlignment="1">
      <alignment horizontal="center" vertical="center" wrapText="1"/>
    </xf>
    <xf numFmtId="0" fontId="4" fillId="8" borderId="78" xfId="0" applyFont="1" applyFill="1" applyBorder="1" applyAlignment="1">
      <alignment horizontal="justify" vertical="center" wrapText="1"/>
    </xf>
    <xf numFmtId="0" fontId="4" fillId="3" borderId="78" xfId="0" applyFont="1" applyFill="1" applyBorder="1" applyAlignment="1">
      <alignment horizontal="justify" vertical="center" wrapText="1"/>
    </xf>
    <xf numFmtId="0" fontId="6" fillId="8" borderId="79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8" borderId="70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justify" vertical="center" wrapText="1"/>
    </xf>
    <xf numFmtId="0" fontId="6" fillId="8" borderId="82" xfId="0" applyFont="1" applyFill="1" applyBorder="1" applyAlignment="1">
      <alignment horizontal="justify" vertical="center" wrapText="1"/>
    </xf>
    <xf numFmtId="0" fontId="6" fillId="3" borderId="82" xfId="0" applyFont="1" applyFill="1" applyBorder="1" applyAlignment="1">
      <alignment horizontal="justify" vertical="center" wrapText="1"/>
    </xf>
    <xf numFmtId="0" fontId="6" fillId="3" borderId="80" xfId="0" applyFont="1" applyFill="1" applyBorder="1" applyAlignment="1">
      <alignment horizontal="justify" vertical="center" wrapText="1"/>
    </xf>
    <xf numFmtId="0" fontId="6" fillId="8" borderId="70" xfId="0" applyFont="1" applyFill="1" applyBorder="1" applyAlignment="1">
      <alignment horizontal="justify" vertical="center" wrapText="1"/>
    </xf>
    <xf numFmtId="0" fontId="6" fillId="3" borderId="70" xfId="0" applyFont="1" applyFill="1" applyBorder="1" applyAlignment="1">
      <alignment horizontal="justify" vertical="center" wrapText="1"/>
    </xf>
    <xf numFmtId="0" fontId="6" fillId="3" borderId="71" xfId="0" applyFont="1" applyFill="1" applyBorder="1" applyAlignment="1">
      <alignment horizontal="justify" vertical="center" wrapText="1"/>
    </xf>
    <xf numFmtId="0" fontId="4" fillId="8" borderId="78" xfId="0" applyFont="1" applyFill="1" applyBorder="1" applyAlignment="1">
      <alignment horizontal="left" vertical="center" wrapText="1"/>
    </xf>
    <xf numFmtId="0" fontId="4" fillId="3" borderId="78" xfId="0" applyFont="1" applyFill="1" applyBorder="1" applyAlignment="1">
      <alignment horizontal="left" vertical="center" wrapText="1"/>
    </xf>
    <xf numFmtId="0" fontId="4" fillId="3" borderId="83" xfId="0" applyFont="1" applyFill="1" applyBorder="1" applyAlignment="1">
      <alignment horizontal="left" vertical="center" wrapText="1"/>
    </xf>
    <xf numFmtId="0" fontId="4" fillId="8" borderId="84" xfId="0" applyFont="1" applyFill="1" applyBorder="1" applyAlignment="1">
      <alignment horizontal="left" vertical="center" wrapText="1"/>
    </xf>
    <xf numFmtId="0" fontId="4" fillId="3" borderId="84" xfId="0" applyFont="1" applyFill="1" applyBorder="1" applyAlignment="1">
      <alignment horizontal="left" vertical="center" wrapText="1"/>
    </xf>
    <xf numFmtId="0" fontId="4" fillId="3" borderId="85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3" fontId="6" fillId="2" borderId="42" xfId="0" applyNumberFormat="1" applyFont="1" applyFill="1" applyBorder="1" applyAlignment="1">
      <alignment horizontal="center" vertical="center" wrapText="1"/>
    </xf>
    <xf numFmtId="3" fontId="6" fillId="2" borderId="87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10" fontId="1" fillId="0" borderId="13" xfId="2" applyNumberFormat="1" applyFont="1" applyBorder="1" applyAlignment="1">
      <alignment horizontal="center" vertical="center"/>
    </xf>
    <xf numFmtId="10" fontId="1" fillId="0" borderId="88" xfId="2" applyNumberFormat="1" applyFont="1" applyBorder="1" applyAlignment="1">
      <alignment horizontal="center" vertical="center"/>
    </xf>
    <xf numFmtId="10" fontId="7" fillId="0" borderId="55" xfId="0" applyNumberFormat="1" applyFont="1" applyBorder="1" applyAlignment="1">
      <alignment horizontal="center" vertical="center" wrapText="1"/>
    </xf>
    <xf numFmtId="10" fontId="1" fillId="0" borderId="89" xfId="2" applyNumberFormat="1" applyFont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 wrapText="1"/>
    </xf>
    <xf numFmtId="0" fontId="8" fillId="6" borderId="93" xfId="0" applyFont="1" applyFill="1" applyBorder="1" applyAlignment="1">
      <alignment horizontal="left" vertical="center" wrapText="1"/>
    </xf>
    <xf numFmtId="0" fontId="9" fillId="6" borderId="94" xfId="0" applyFont="1" applyFill="1" applyBorder="1" applyAlignment="1">
      <alignment horizontal="left" vertical="center" wrapText="1"/>
    </xf>
    <xf numFmtId="0" fontId="9" fillId="6" borderId="95" xfId="0" applyFont="1" applyFill="1" applyBorder="1" applyAlignment="1">
      <alignment horizontal="center" vertical="center" wrapText="1"/>
    </xf>
    <xf numFmtId="0" fontId="8" fillId="6" borderId="96" xfId="0" applyFont="1" applyFill="1" applyBorder="1" applyAlignment="1">
      <alignment horizontal="left" vertical="center" wrapText="1"/>
    </xf>
    <xf numFmtId="0" fontId="5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justify" vertical="center" wrapText="1"/>
    </xf>
    <xf numFmtId="0" fontId="6" fillId="0" borderId="98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justify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4" fillId="8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6" fillId="2" borderId="39" xfId="1" applyNumberFormat="1" applyFont="1" applyFill="1" applyBorder="1" applyAlignment="1">
      <alignment horizontal="center" vertical="center" wrapText="1"/>
    </xf>
    <xf numFmtId="0" fontId="6" fillId="2" borderId="33" xfId="1" applyNumberFormat="1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2" borderId="40" xfId="1" applyNumberFormat="1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left" vertical="center" wrapText="1"/>
    </xf>
    <xf numFmtId="9" fontId="0" fillId="0" borderId="0" xfId="3" applyFont="1"/>
    <xf numFmtId="9" fontId="2" fillId="6" borderId="8" xfId="3" applyFont="1" applyFill="1" applyBorder="1" applyAlignment="1">
      <alignment vertical="center" wrapText="1"/>
    </xf>
    <xf numFmtId="9" fontId="4" fillId="8" borderId="10" xfId="3" applyFont="1" applyFill="1" applyBorder="1" applyAlignment="1">
      <alignment horizontal="center" vertical="center" wrapText="1"/>
    </xf>
    <xf numFmtId="9" fontId="13" fillId="0" borderId="0" xfId="3" applyFont="1" applyAlignment="1">
      <alignment horizontal="center" vertical="top"/>
    </xf>
    <xf numFmtId="9" fontId="7" fillId="3" borderId="17" xfId="3" applyFont="1" applyFill="1" applyBorder="1" applyAlignment="1">
      <alignment horizontal="center" vertical="center" wrapText="1"/>
    </xf>
    <xf numFmtId="9" fontId="0" fillId="4" borderId="13" xfId="3" applyFont="1" applyFill="1" applyBorder="1" applyAlignment="1">
      <alignment horizontal="center" vertical="center" wrapText="1"/>
    </xf>
    <xf numFmtId="9" fontId="0" fillId="4" borderId="20" xfId="3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41" xfId="1" applyNumberFormat="1" applyFont="1" applyFill="1" applyBorder="1" applyAlignment="1">
      <alignment horizontal="center" vertical="center" wrapText="1"/>
    </xf>
    <xf numFmtId="44" fontId="6" fillId="0" borderId="44" xfId="1" applyFont="1" applyFill="1" applyBorder="1" applyAlignment="1">
      <alignment horizontal="center" vertical="center" wrapText="1"/>
    </xf>
    <xf numFmtId="0" fontId="6" fillId="0" borderId="35" xfId="1" applyNumberFormat="1" applyFont="1" applyFill="1" applyBorder="1" applyAlignment="1">
      <alignment horizontal="center" vertical="center" wrapText="1"/>
    </xf>
    <xf numFmtId="44" fontId="6" fillId="0" borderId="38" xfId="1" applyFont="1" applyFill="1" applyBorder="1" applyAlignment="1">
      <alignment horizontal="center" vertical="center" wrapText="1"/>
    </xf>
    <xf numFmtId="10" fontId="0" fillId="0" borderId="62" xfId="0" applyNumberFormat="1" applyBorder="1" applyAlignment="1">
      <alignment horizontal="center" vertical="center" wrapText="1"/>
    </xf>
    <xf numFmtId="10" fontId="0" fillId="0" borderId="63" xfId="0" applyNumberFormat="1" applyBorder="1" applyAlignment="1">
      <alignment horizontal="center" vertical="center" wrapText="1"/>
    </xf>
    <xf numFmtId="10" fontId="0" fillId="0" borderId="64" xfId="0" applyNumberFormat="1" applyBorder="1" applyAlignment="1">
      <alignment horizontal="center" vertical="center" wrapText="1"/>
    </xf>
    <xf numFmtId="10" fontId="6" fillId="5" borderId="33" xfId="3" applyNumberFormat="1" applyFont="1" applyFill="1" applyBorder="1" applyAlignment="1">
      <alignment horizontal="center" vertical="center" wrapText="1"/>
    </xf>
    <xf numFmtId="10" fontId="0" fillId="4" borderId="101" xfId="0" applyNumberFormat="1" applyFill="1" applyBorder="1" applyAlignment="1">
      <alignment horizontal="center" vertical="center" wrapText="1"/>
    </xf>
    <xf numFmtId="10" fontId="0" fillId="4" borderId="102" xfId="0" applyNumberFormat="1" applyFill="1" applyBorder="1" applyAlignment="1">
      <alignment horizontal="center" vertical="center" wrapText="1"/>
    </xf>
    <xf numFmtId="10" fontId="0" fillId="4" borderId="103" xfId="0" applyNumberFormat="1" applyFill="1" applyBorder="1" applyAlignment="1">
      <alignment horizontal="center" vertical="center" wrapText="1"/>
    </xf>
    <xf numFmtId="0" fontId="0" fillId="0" borderId="3" xfId="0" applyBorder="1"/>
    <xf numFmtId="0" fontId="13" fillId="0" borderId="3" xfId="0" applyFont="1" applyBorder="1" applyAlignment="1">
      <alignment horizontal="center" vertical="top" wrapText="1"/>
    </xf>
    <xf numFmtId="9" fontId="13" fillId="0" borderId="3" xfId="3" applyFont="1" applyBorder="1" applyAlignment="1">
      <alignment horizontal="center" vertical="top"/>
    </xf>
    <xf numFmtId="10" fontId="0" fillId="4" borderId="104" xfId="0" applyNumberForma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9" fontId="1" fillId="0" borderId="13" xfId="2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73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10" fontId="6" fillId="0" borderId="33" xfId="3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0" fontId="6" fillId="2" borderId="33" xfId="3" applyNumberFormat="1" applyFont="1" applyFill="1" applyBorder="1" applyAlignment="1">
      <alignment horizontal="center" vertical="center" wrapText="1"/>
    </xf>
    <xf numFmtId="9" fontId="6" fillId="2" borderId="77" xfId="3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0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5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10" fontId="1" fillId="0" borderId="90" xfId="2" applyNumberFormat="1" applyFont="1" applyBorder="1" applyAlignment="1">
      <alignment horizontal="center" vertical="center"/>
    </xf>
    <xf numFmtId="10" fontId="1" fillId="0" borderId="91" xfId="2" applyNumberFormat="1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top" wrapText="1"/>
    </xf>
    <xf numFmtId="0" fontId="12" fillId="7" borderId="54" xfId="0" applyFont="1" applyFill="1" applyBorder="1" applyAlignment="1">
      <alignment horizontal="center" vertical="top" wrapText="1"/>
    </xf>
    <xf numFmtId="0" fontId="12" fillId="7" borderId="58" xfId="0" applyFont="1" applyFill="1" applyBorder="1" applyAlignment="1">
      <alignment horizontal="center" vertical="center" wrapText="1"/>
    </xf>
    <xf numFmtId="0" fontId="12" fillId="7" borderId="100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/>
    </xf>
    <xf numFmtId="3" fontId="8" fillId="6" borderId="4" xfId="0" applyNumberFormat="1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1" fillId="6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23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FF"/>
      <color rgb="FFFF5353"/>
      <color rgb="FFA9D08E"/>
      <color rgb="FFFADD89"/>
      <color rgb="FFF6BA12"/>
      <color rgb="FFFFFF00"/>
      <color rgb="FFFFEB9C"/>
      <color rgb="FFFF4C29"/>
      <color rgb="FFFF0C49"/>
      <color rgb="FFAED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</xdr:colOff>
      <xdr:row>1</xdr:row>
      <xdr:rowOff>34958</xdr:rowOff>
    </xdr:from>
    <xdr:to>
      <xdr:col>2</xdr:col>
      <xdr:colOff>346075</xdr:colOff>
      <xdr:row>8</xdr:row>
      <xdr:rowOff>156210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327EB9-D378-4A08-9593-3C626A48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" y="244508"/>
          <a:ext cx="1674495" cy="2654902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0</xdr:row>
      <xdr:rowOff>142875</xdr:rowOff>
    </xdr:from>
    <xdr:to>
      <xdr:col>3</xdr:col>
      <xdr:colOff>723900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DD0383-F9A5-3F9E-D5B1-43E989C3655C}"/>
            </a:ext>
            <a:ext uri="{147F2762-F138-4A5C-976F-8EAC2B608ADB}">
              <a16:predDERef xmlns:a16="http://schemas.microsoft.com/office/drawing/2014/main" pred="{FD327EB9-D378-4A08-9593-3C626A48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048000" y="142875"/>
          <a:ext cx="2076450" cy="2152650"/>
        </a:xfrm>
        <a:prstGeom prst="rect">
          <a:avLst/>
        </a:prstGeom>
      </xdr:spPr>
    </xdr:pic>
    <xdr:clientData/>
  </xdr:twoCellAnchor>
  <xdr:twoCellAnchor editAs="oneCell">
    <xdr:from>
      <xdr:col>21</xdr:col>
      <xdr:colOff>1066800</xdr:colOff>
      <xdr:row>0</xdr:row>
      <xdr:rowOff>91440</xdr:rowOff>
    </xdr:from>
    <xdr:to>
      <xdr:col>23</xdr:col>
      <xdr:colOff>5733621</xdr:colOff>
      <xdr:row>6</xdr:row>
      <xdr:rowOff>136999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47159-4189-416D-BB93-E91FA17A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87720" y="91440"/>
          <a:ext cx="7379540" cy="239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5"/>
  <sheetViews>
    <sheetView tabSelected="1" topLeftCell="C13" zoomScale="50" zoomScaleNormal="59" zoomScaleSheetLayoutView="25" workbookViewId="0">
      <selection activeCell="W22" sqref="W22"/>
    </sheetView>
  </sheetViews>
  <sheetFormatPr baseColWidth="10" defaultColWidth="11.5" defaultRowHeight="15" x14ac:dyDescent="0.2"/>
  <cols>
    <col min="1" max="1" width="11.5" customWidth="1"/>
    <col min="2" max="2" width="21.5" bestFit="1" customWidth="1"/>
    <col min="3" max="3" width="32.6640625" bestFit="1" customWidth="1"/>
    <col min="4" max="4" width="26.1640625" customWidth="1"/>
    <col min="5" max="5" width="36.5" bestFit="1" customWidth="1"/>
    <col min="6" max="6" width="53.5" bestFit="1" customWidth="1"/>
    <col min="7" max="7" width="21" bestFit="1" customWidth="1"/>
    <col min="8" max="15" width="20" bestFit="1" customWidth="1"/>
    <col min="16" max="16" width="19.6640625" customWidth="1"/>
    <col min="17" max="17" width="24" style="121" customWidth="1"/>
    <col min="18" max="23" width="19.6640625" customWidth="1"/>
    <col min="24" max="24" width="88.1640625" customWidth="1"/>
  </cols>
  <sheetData>
    <row r="1" spans="2:24" ht="16" thickBot="1" x14ac:dyDescent="0.25"/>
    <row r="2" spans="2:24" ht="63" customHeight="1" x14ac:dyDescent="0.2">
      <c r="E2" s="167" t="s">
        <v>0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9"/>
    </row>
    <row r="3" spans="2:24" ht="30" customHeight="1" x14ac:dyDescent="0.2">
      <c r="E3" s="170" t="s">
        <v>1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</row>
    <row r="4" spans="2:24" ht="30" customHeight="1" x14ac:dyDescent="0.2">
      <c r="E4" s="170" t="s">
        <v>41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2"/>
    </row>
    <row r="5" spans="2:24" ht="30" customHeight="1" x14ac:dyDescent="0.2">
      <c r="E5" s="170" t="s">
        <v>43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2:24" ht="15.75" customHeight="1" thickBot="1" x14ac:dyDescent="0.25">
      <c r="E6" s="24"/>
      <c r="F6" s="25"/>
      <c r="G6" s="25"/>
      <c r="H6" s="25"/>
      <c r="I6" s="25"/>
      <c r="J6" s="128"/>
      <c r="K6" s="25"/>
      <c r="L6" s="25"/>
      <c r="M6" s="25"/>
      <c r="N6" s="128"/>
      <c r="O6" s="25"/>
      <c r="P6" s="25"/>
      <c r="Q6" s="122"/>
      <c r="R6" s="128"/>
      <c r="S6" s="26"/>
    </row>
    <row r="10" spans="2:24" ht="21" thickBot="1" x14ac:dyDescent="0.25">
      <c r="G10" s="184" t="s">
        <v>2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</row>
    <row r="11" spans="2:24" ht="33" customHeight="1" thickBot="1" x14ac:dyDescent="0.25">
      <c r="B11" s="192" t="s">
        <v>3</v>
      </c>
      <c r="C11" s="192" t="s">
        <v>4</v>
      </c>
      <c r="D11" s="173" t="s">
        <v>5</v>
      </c>
      <c r="E11" s="174"/>
      <c r="F11" s="175"/>
      <c r="G11" s="181" t="s">
        <v>6</v>
      </c>
      <c r="H11" s="182"/>
      <c r="I11" s="182"/>
      <c r="J11" s="182"/>
      <c r="K11" s="183"/>
      <c r="L11" s="176" t="s">
        <v>7</v>
      </c>
      <c r="M11" s="176"/>
      <c r="N11" s="176"/>
      <c r="O11" s="177"/>
      <c r="P11" s="178" t="s">
        <v>8</v>
      </c>
      <c r="Q11" s="179"/>
      <c r="R11" s="179"/>
      <c r="S11" s="180"/>
      <c r="T11" s="179" t="s">
        <v>9</v>
      </c>
      <c r="U11" s="179"/>
      <c r="V11" s="179"/>
      <c r="W11" s="204"/>
      <c r="X11" s="194" t="s">
        <v>10</v>
      </c>
    </row>
    <row r="12" spans="2:24" ht="115" thickBot="1" x14ac:dyDescent="0.25">
      <c r="B12" s="193"/>
      <c r="C12" s="193"/>
      <c r="D12" s="27" t="s">
        <v>11</v>
      </c>
      <c r="E12" s="27" t="s">
        <v>12</v>
      </c>
      <c r="F12" s="27" t="s">
        <v>13</v>
      </c>
      <c r="G12" s="28" t="s">
        <v>14</v>
      </c>
      <c r="H12" s="22" t="s">
        <v>15</v>
      </c>
      <c r="I12" s="29" t="s">
        <v>16</v>
      </c>
      <c r="J12" s="146" t="s">
        <v>17</v>
      </c>
      <c r="K12" s="30" t="s">
        <v>18</v>
      </c>
      <c r="L12" s="2" t="s">
        <v>15</v>
      </c>
      <c r="M12" s="31" t="s">
        <v>16</v>
      </c>
      <c r="N12" s="129" t="s">
        <v>17</v>
      </c>
      <c r="O12" s="32" t="s">
        <v>18</v>
      </c>
      <c r="P12" s="2" t="s">
        <v>15</v>
      </c>
      <c r="Q12" s="123" t="s">
        <v>16</v>
      </c>
      <c r="R12" s="129" t="s">
        <v>17</v>
      </c>
      <c r="S12" s="32" t="s">
        <v>18</v>
      </c>
      <c r="T12" s="2" t="s">
        <v>15</v>
      </c>
      <c r="U12" s="31" t="s">
        <v>16</v>
      </c>
      <c r="V12" s="1" t="s">
        <v>17</v>
      </c>
      <c r="W12" s="32" t="s">
        <v>18</v>
      </c>
      <c r="X12" s="195"/>
    </row>
    <row r="13" spans="2:24" ht="408" customHeight="1" x14ac:dyDescent="0.2">
      <c r="B13" s="105" t="s">
        <v>19</v>
      </c>
      <c r="C13" s="106" t="s">
        <v>42</v>
      </c>
      <c r="D13" s="106" t="s">
        <v>20</v>
      </c>
      <c r="E13" s="107" t="s">
        <v>21</v>
      </c>
      <c r="F13" s="108" t="s">
        <v>22</v>
      </c>
      <c r="G13" s="186">
        <v>0.8478</v>
      </c>
      <c r="H13" s="99">
        <v>0.21199999999999999</v>
      </c>
      <c r="I13" s="96">
        <v>0.21199999999999999</v>
      </c>
      <c r="J13" s="147">
        <v>0.21199999999999999</v>
      </c>
      <c r="K13" s="97">
        <v>0.21199999999999999</v>
      </c>
      <c r="L13" s="98">
        <v>0.21199999999999999</v>
      </c>
      <c r="M13" s="138">
        <v>0.21199999999999999</v>
      </c>
      <c r="N13" s="152">
        <v>0.21199999999999999</v>
      </c>
      <c r="O13" s="154">
        <v>0.21199999999999999</v>
      </c>
      <c r="P13" s="139">
        <f t="shared" ref="P13:S22" si="0">IFERROR((L13/H13),"100%")</f>
        <v>1</v>
      </c>
      <c r="Q13" s="15">
        <v>1</v>
      </c>
      <c r="R13" s="145">
        <v>1</v>
      </c>
      <c r="S13" s="155">
        <v>1</v>
      </c>
      <c r="T13" s="139">
        <f>IFERROR((L13/G13),"No Programado")</f>
        <v>0.25005897617362582</v>
      </c>
      <c r="U13" s="15">
        <f>IFERROR((L13+M13)/$G$13, "No Programado")</f>
        <v>0.50011795234725165</v>
      </c>
      <c r="V13" s="15">
        <f>IFERROR((L13+M13+N13)/$G$13, "No Programado")</f>
        <v>0.75017692852087758</v>
      </c>
      <c r="W13" s="63">
        <v>1</v>
      </c>
      <c r="X13" s="109" t="s">
        <v>76</v>
      </c>
    </row>
    <row r="14" spans="2:24" ht="322" hidden="1" customHeight="1" x14ac:dyDescent="0.2">
      <c r="B14" s="165" t="s">
        <v>23</v>
      </c>
      <c r="C14" s="166"/>
      <c r="D14" s="166"/>
      <c r="E14" s="166"/>
      <c r="F14" s="166"/>
      <c r="G14" s="187"/>
      <c r="H14" s="51">
        <v>25</v>
      </c>
      <c r="I14" s="19">
        <v>25</v>
      </c>
      <c r="J14" s="148">
        <v>25</v>
      </c>
      <c r="K14" s="20">
        <v>25</v>
      </c>
      <c r="L14" s="18">
        <v>20</v>
      </c>
      <c r="M14" s="6"/>
      <c r="N14" s="148"/>
      <c r="O14" s="6"/>
      <c r="P14" s="139">
        <f t="shared" si="0"/>
        <v>0.8</v>
      </c>
      <c r="Q14" s="15"/>
      <c r="R14" s="145"/>
      <c r="S14" s="64"/>
      <c r="T14" s="139" t="str">
        <f t="shared" ref="T14" si="1">IFERROR((L14/G14),"No Programado")</f>
        <v>No Programado</v>
      </c>
      <c r="U14" s="15"/>
      <c r="V14" s="15">
        <f t="shared" ref="V14" si="2">IFERROR((L14+M14+N14)/$G$13, "No Programado")</f>
        <v>23.590469450342063</v>
      </c>
      <c r="W14" s="63"/>
      <c r="X14" s="110"/>
    </row>
    <row r="15" spans="2:24" ht="123.5" customHeight="1" x14ac:dyDescent="0.2">
      <c r="B15" s="100" t="s">
        <v>44</v>
      </c>
      <c r="C15" s="101" t="s">
        <v>47</v>
      </c>
      <c r="D15" s="102" t="s">
        <v>55</v>
      </c>
      <c r="E15" s="103" t="s">
        <v>63</v>
      </c>
      <c r="F15" s="104" t="s">
        <v>64</v>
      </c>
      <c r="G15" s="86">
        <v>1800</v>
      </c>
      <c r="H15" s="23">
        <v>450</v>
      </c>
      <c r="I15" s="6">
        <v>450</v>
      </c>
      <c r="J15" s="148">
        <v>450</v>
      </c>
      <c r="K15" s="7">
        <v>450</v>
      </c>
      <c r="L15" s="5">
        <v>500</v>
      </c>
      <c r="M15" s="6">
        <v>429</v>
      </c>
      <c r="N15" s="148">
        <v>469</v>
      </c>
      <c r="O15" s="6">
        <v>1479</v>
      </c>
      <c r="P15" s="139">
        <f t="shared" si="0"/>
        <v>1.1111111111111112</v>
      </c>
      <c r="Q15" s="139">
        <f t="shared" si="0"/>
        <v>0.95333333333333337</v>
      </c>
      <c r="R15" s="139">
        <f t="shared" si="0"/>
        <v>1.0422222222222222</v>
      </c>
      <c r="S15" s="139">
        <f t="shared" si="0"/>
        <v>3.2866666666666666</v>
      </c>
      <c r="T15" s="139">
        <f>IFERROR((L15/G15),"No Programado")</f>
        <v>0.27777777777777779</v>
      </c>
      <c r="U15" s="15">
        <v>0.5161</v>
      </c>
      <c r="V15" s="15">
        <f>IFERROR((L15+M15+N15)/G15, "No Programado")</f>
        <v>0.77666666666666662</v>
      </c>
      <c r="W15" s="15">
        <f>IFERROR((M15+N15+O15+L15)/G15, "No Programado")</f>
        <v>1.5983333333333334</v>
      </c>
      <c r="X15" s="111" t="s">
        <v>78</v>
      </c>
    </row>
    <row r="16" spans="2:24" ht="123.5" customHeight="1" x14ac:dyDescent="0.2">
      <c r="B16" s="52" t="s">
        <v>45</v>
      </c>
      <c r="C16" s="65" t="s">
        <v>48</v>
      </c>
      <c r="D16" s="74" t="s">
        <v>56</v>
      </c>
      <c r="E16" s="67" t="s">
        <v>63</v>
      </c>
      <c r="F16" s="80" t="s">
        <v>65</v>
      </c>
      <c r="G16" s="87">
        <v>303</v>
      </c>
      <c r="H16" s="23">
        <v>75</v>
      </c>
      <c r="I16" s="6">
        <v>75</v>
      </c>
      <c r="J16" s="148">
        <v>75</v>
      </c>
      <c r="K16" s="7">
        <v>78</v>
      </c>
      <c r="L16" s="5">
        <v>45</v>
      </c>
      <c r="M16" s="6">
        <v>50</v>
      </c>
      <c r="N16" s="148">
        <v>118</v>
      </c>
      <c r="O16" s="8">
        <v>125</v>
      </c>
      <c r="P16" s="139">
        <f>IFERROR((L16/H16),"100%")</f>
        <v>0.6</v>
      </c>
      <c r="Q16" s="15">
        <v>0.66659999999999997</v>
      </c>
      <c r="R16" s="145">
        <f t="shared" ref="R16:R21" si="3">N16*1/J16</f>
        <v>1.5733333333333333</v>
      </c>
      <c r="S16" s="139">
        <f t="shared" si="0"/>
        <v>1.6025641025641026</v>
      </c>
      <c r="T16" s="139">
        <f t="shared" ref="T16:T22" si="4">IFERROR((L16/G16),"No Programado")</f>
        <v>0.14851485148514851</v>
      </c>
      <c r="U16" s="15">
        <v>0.3135</v>
      </c>
      <c r="V16" s="15">
        <f t="shared" ref="V16:V22" si="5">IFERROR((L16+M16+N16)/G16, "No Programado")</f>
        <v>0.70297029702970293</v>
      </c>
      <c r="W16" s="15">
        <f t="shared" ref="W16:W22" si="6">IFERROR((M16+N16+O16+L16)/G16, "No Programado")</f>
        <v>1.1155115511551155</v>
      </c>
      <c r="X16" s="112" t="s">
        <v>79</v>
      </c>
    </row>
    <row r="17" spans="2:24" ht="123.5" customHeight="1" x14ac:dyDescent="0.2">
      <c r="B17" s="53" t="s">
        <v>24</v>
      </c>
      <c r="C17" s="66" t="s">
        <v>49</v>
      </c>
      <c r="D17" s="75" t="s">
        <v>57</v>
      </c>
      <c r="E17" s="68" t="s">
        <v>63</v>
      </c>
      <c r="F17" s="81" t="s">
        <v>66</v>
      </c>
      <c r="G17" s="88">
        <v>137</v>
      </c>
      <c r="H17" s="23">
        <v>34</v>
      </c>
      <c r="I17" s="6">
        <v>34</v>
      </c>
      <c r="J17" s="148">
        <v>34</v>
      </c>
      <c r="K17" s="7">
        <v>35</v>
      </c>
      <c r="L17" s="5">
        <v>15</v>
      </c>
      <c r="M17" s="6">
        <v>21</v>
      </c>
      <c r="N17" s="148">
        <v>54</v>
      </c>
      <c r="O17" s="8">
        <v>50</v>
      </c>
      <c r="P17" s="139">
        <f>IFERROR((L17/H17),"100%")</f>
        <v>0.44117647058823528</v>
      </c>
      <c r="Q17" s="15">
        <v>0.61760000000000004</v>
      </c>
      <c r="R17" s="145">
        <f t="shared" si="3"/>
        <v>1.588235294117647</v>
      </c>
      <c r="S17" s="139">
        <f t="shared" si="0"/>
        <v>1.4285714285714286</v>
      </c>
      <c r="T17" s="139">
        <f t="shared" si="4"/>
        <v>0.10948905109489052</v>
      </c>
      <c r="U17" s="15">
        <v>0.26279999999999998</v>
      </c>
      <c r="V17" s="15">
        <f t="shared" si="5"/>
        <v>0.65693430656934304</v>
      </c>
      <c r="W17" s="15">
        <f t="shared" si="6"/>
        <v>1.0218978102189782</v>
      </c>
      <c r="X17" s="113" t="s">
        <v>80</v>
      </c>
    </row>
    <row r="18" spans="2:24" ht="123.5" customHeight="1" x14ac:dyDescent="0.2">
      <c r="B18" s="53" t="s">
        <v>24</v>
      </c>
      <c r="C18" s="66" t="s">
        <v>50</v>
      </c>
      <c r="D18" s="76" t="s">
        <v>58</v>
      </c>
      <c r="E18" s="69" t="s">
        <v>63</v>
      </c>
      <c r="F18" s="82" t="s">
        <v>67</v>
      </c>
      <c r="G18" s="89">
        <v>166</v>
      </c>
      <c r="H18" s="57">
        <v>41</v>
      </c>
      <c r="I18" s="58">
        <v>41</v>
      </c>
      <c r="J18" s="149">
        <v>41</v>
      </c>
      <c r="K18" s="59">
        <v>43</v>
      </c>
      <c r="L18" s="60">
        <v>30</v>
      </c>
      <c r="M18" s="58">
        <v>29</v>
      </c>
      <c r="N18" s="149">
        <v>64</v>
      </c>
      <c r="O18" s="61">
        <v>75</v>
      </c>
      <c r="P18" s="139">
        <f t="shared" si="0"/>
        <v>0.73170731707317072</v>
      </c>
      <c r="Q18" s="15">
        <v>0.70730000000000004</v>
      </c>
      <c r="R18" s="145">
        <f t="shared" si="3"/>
        <v>1.5609756097560976</v>
      </c>
      <c r="S18" s="139">
        <f t="shared" si="0"/>
        <v>1.7441860465116279</v>
      </c>
      <c r="T18" s="139">
        <f t="shared" si="4"/>
        <v>0.18072289156626506</v>
      </c>
      <c r="U18" s="15">
        <v>0.35539999999999999</v>
      </c>
      <c r="V18" s="15">
        <f t="shared" si="5"/>
        <v>0.74096385542168675</v>
      </c>
      <c r="W18" s="15">
        <f t="shared" si="6"/>
        <v>1.1927710843373494</v>
      </c>
      <c r="X18" s="62" t="s">
        <v>81</v>
      </c>
    </row>
    <row r="19" spans="2:24" ht="123.5" customHeight="1" x14ac:dyDescent="0.2">
      <c r="B19" s="52" t="s">
        <v>46</v>
      </c>
      <c r="C19" s="65" t="s">
        <v>51</v>
      </c>
      <c r="D19" s="77" t="s">
        <v>59</v>
      </c>
      <c r="E19" s="70" t="s">
        <v>63</v>
      </c>
      <c r="F19" s="83" t="s">
        <v>68</v>
      </c>
      <c r="G19" s="90">
        <v>1496</v>
      </c>
      <c r="H19" s="23">
        <v>374</v>
      </c>
      <c r="I19" s="6">
        <v>374</v>
      </c>
      <c r="J19" s="148">
        <v>374</v>
      </c>
      <c r="K19" s="7">
        <v>374</v>
      </c>
      <c r="L19" s="5">
        <v>455</v>
      </c>
      <c r="M19" s="6">
        <v>379</v>
      </c>
      <c r="N19" s="148">
        <v>351</v>
      </c>
      <c r="O19" s="8">
        <v>1354</v>
      </c>
      <c r="P19" s="139">
        <f t="shared" si="0"/>
        <v>1.2165775401069518</v>
      </c>
      <c r="Q19" s="15">
        <v>1.0133000000000001</v>
      </c>
      <c r="R19" s="145">
        <f t="shared" si="3"/>
        <v>0.93850267379679142</v>
      </c>
      <c r="S19" s="139">
        <f t="shared" si="0"/>
        <v>3.6203208556149731</v>
      </c>
      <c r="T19" s="139">
        <f>IFERROR((L19/G19),"No Programado")</f>
        <v>0.30414438502673796</v>
      </c>
      <c r="U19" s="15">
        <v>0.55740000000000001</v>
      </c>
      <c r="V19" s="15">
        <f t="shared" si="5"/>
        <v>0.79211229946524064</v>
      </c>
      <c r="W19" s="15">
        <f t="shared" si="6"/>
        <v>1.697192513368984</v>
      </c>
      <c r="X19" s="120" t="s">
        <v>82</v>
      </c>
    </row>
    <row r="20" spans="2:24" ht="123.5" customHeight="1" x14ac:dyDescent="0.2">
      <c r="B20" s="53" t="s">
        <v>24</v>
      </c>
      <c r="C20" s="66" t="s">
        <v>52</v>
      </c>
      <c r="D20" s="78" t="s">
        <v>60</v>
      </c>
      <c r="E20" s="71" t="s">
        <v>63</v>
      </c>
      <c r="F20" s="84" t="s">
        <v>69</v>
      </c>
      <c r="G20" s="91">
        <v>151</v>
      </c>
      <c r="H20" s="23">
        <v>37</v>
      </c>
      <c r="I20" s="6">
        <v>37</v>
      </c>
      <c r="J20" s="148">
        <v>37</v>
      </c>
      <c r="K20" s="7">
        <v>40</v>
      </c>
      <c r="L20" s="60">
        <v>15</v>
      </c>
      <c r="M20" s="6">
        <v>21</v>
      </c>
      <c r="N20" s="148">
        <v>57</v>
      </c>
      <c r="O20" s="8">
        <v>85</v>
      </c>
      <c r="P20" s="139">
        <f t="shared" si="0"/>
        <v>0.40540540540540543</v>
      </c>
      <c r="Q20" s="15">
        <v>1.76</v>
      </c>
      <c r="R20" s="145">
        <f t="shared" si="3"/>
        <v>1.5405405405405406</v>
      </c>
      <c r="S20" s="139">
        <f t="shared" si="0"/>
        <v>2.125</v>
      </c>
      <c r="T20" s="139">
        <f t="shared" si="4"/>
        <v>9.9337748344370855E-2</v>
      </c>
      <c r="U20" s="15">
        <v>0.2384</v>
      </c>
      <c r="V20" s="15">
        <f t="shared" si="5"/>
        <v>0.61589403973509937</v>
      </c>
      <c r="W20" s="15">
        <f t="shared" si="6"/>
        <v>1.1788079470198676</v>
      </c>
      <c r="X20" s="16" t="s">
        <v>83</v>
      </c>
    </row>
    <row r="21" spans="2:24" ht="123.5" customHeight="1" x14ac:dyDescent="0.2">
      <c r="B21" s="53" t="s">
        <v>24</v>
      </c>
      <c r="C21" s="66" t="s">
        <v>53</v>
      </c>
      <c r="D21" s="78" t="s">
        <v>61</v>
      </c>
      <c r="E21" s="71" t="s">
        <v>63</v>
      </c>
      <c r="F21" s="84" t="s">
        <v>70</v>
      </c>
      <c r="G21" s="91">
        <v>275</v>
      </c>
      <c r="H21" s="23">
        <v>68</v>
      </c>
      <c r="I21" s="6">
        <v>68</v>
      </c>
      <c r="J21" s="148">
        <v>68</v>
      </c>
      <c r="K21" s="7">
        <v>71</v>
      </c>
      <c r="L21" s="5">
        <v>70</v>
      </c>
      <c r="M21" s="6">
        <v>85</v>
      </c>
      <c r="N21" s="148">
        <v>53</v>
      </c>
      <c r="O21" s="8">
        <v>69</v>
      </c>
      <c r="P21" s="139">
        <f t="shared" si="0"/>
        <v>1.0294117647058822</v>
      </c>
      <c r="Q21" s="15">
        <v>1.25</v>
      </c>
      <c r="R21" s="145">
        <f t="shared" si="3"/>
        <v>0.77941176470588236</v>
      </c>
      <c r="S21" s="139">
        <f t="shared" si="0"/>
        <v>0.971830985915493</v>
      </c>
      <c r="T21" s="139">
        <f t="shared" si="4"/>
        <v>0.25454545454545452</v>
      </c>
      <c r="U21" s="15">
        <v>0.56359999999999999</v>
      </c>
      <c r="V21" s="15">
        <f t="shared" si="5"/>
        <v>0.75636363636363635</v>
      </c>
      <c r="W21" s="15">
        <f t="shared" si="6"/>
        <v>1.0072727272727273</v>
      </c>
      <c r="X21" s="62" t="s">
        <v>84</v>
      </c>
    </row>
    <row r="22" spans="2:24" ht="123.5" customHeight="1" thickBot="1" x14ac:dyDescent="0.25">
      <c r="B22" s="56" t="s">
        <v>24</v>
      </c>
      <c r="C22" s="73" t="s">
        <v>54</v>
      </c>
      <c r="D22" s="79" t="s">
        <v>62</v>
      </c>
      <c r="E22" s="72" t="s">
        <v>63</v>
      </c>
      <c r="F22" s="85" t="s">
        <v>71</v>
      </c>
      <c r="G22" s="92">
        <v>1066</v>
      </c>
      <c r="H22" s="93">
        <v>266</v>
      </c>
      <c r="I22" s="9">
        <v>266</v>
      </c>
      <c r="J22" s="150">
        <v>266</v>
      </c>
      <c r="K22" s="10">
        <v>268</v>
      </c>
      <c r="L22" s="94">
        <v>370</v>
      </c>
      <c r="M22" s="9">
        <v>273</v>
      </c>
      <c r="N22" s="150">
        <v>241</v>
      </c>
      <c r="O22" s="10">
        <v>1200</v>
      </c>
      <c r="P22" s="140">
        <f t="shared" si="0"/>
        <v>1.3909774436090225</v>
      </c>
      <c r="Q22" s="17">
        <v>1.0263</v>
      </c>
      <c r="R22" s="17">
        <f>N22*1/J22</f>
        <v>0.90601503759398494</v>
      </c>
      <c r="S22" s="139">
        <f t="shared" si="0"/>
        <v>4.4776119402985071</v>
      </c>
      <c r="T22" s="140">
        <f t="shared" si="4"/>
        <v>0.34709193245778613</v>
      </c>
      <c r="U22" s="141">
        <v>0.60309999999999997</v>
      </c>
      <c r="V22" s="15">
        <f t="shared" si="5"/>
        <v>0.82926829268292679</v>
      </c>
      <c r="W22" s="15">
        <f t="shared" si="6"/>
        <v>1.9549718574108819</v>
      </c>
      <c r="X22" s="95" t="s">
        <v>85</v>
      </c>
    </row>
    <row r="23" spans="2:24" ht="123.5" customHeight="1" x14ac:dyDescent="0.2">
      <c r="B23" s="55"/>
      <c r="G23" s="21"/>
      <c r="L23" s="54"/>
      <c r="M23" s="21"/>
      <c r="N23" s="21"/>
      <c r="O23" s="21"/>
      <c r="P23" s="21"/>
      <c r="Q23" s="144"/>
      <c r="R23" s="142"/>
      <c r="U23" s="142"/>
      <c r="V23" s="143"/>
      <c r="W23" s="21"/>
      <c r="X23" s="21"/>
    </row>
    <row r="24" spans="2:24" ht="123.5" customHeight="1" x14ac:dyDescent="0.2">
      <c r="B24" s="55"/>
      <c r="C24" s="54"/>
      <c r="D24" s="21"/>
      <c r="E24" s="21"/>
      <c r="F24" s="21"/>
      <c r="G24" s="21"/>
      <c r="L24" s="54"/>
      <c r="M24" s="21"/>
      <c r="N24" s="21"/>
      <c r="O24" s="21"/>
      <c r="P24" s="21"/>
      <c r="Q24" s="124"/>
      <c r="V24" s="54"/>
      <c r="W24" s="21"/>
      <c r="X24" s="21"/>
    </row>
    <row r="25" spans="2:24" ht="123.5" customHeight="1" x14ac:dyDescent="0.2">
      <c r="B25" s="55"/>
      <c r="C25" s="198" t="s">
        <v>72</v>
      </c>
      <c r="D25" s="199"/>
      <c r="E25" s="199"/>
      <c r="F25" s="199"/>
      <c r="G25" s="21"/>
      <c r="L25" s="198" t="s">
        <v>77</v>
      </c>
      <c r="M25" s="199"/>
      <c r="N25" s="199"/>
      <c r="O25" s="199"/>
      <c r="P25" s="199"/>
      <c r="Q25" s="199"/>
      <c r="V25" s="198" t="s">
        <v>73</v>
      </c>
      <c r="W25" s="199"/>
      <c r="X25" s="199"/>
    </row>
    <row r="28" spans="2:24" ht="16" thickBot="1" x14ac:dyDescent="0.25"/>
    <row r="29" spans="2:24" ht="15.75" customHeight="1" thickBot="1" x14ac:dyDescent="0.25">
      <c r="E29" s="200" t="s">
        <v>25</v>
      </c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2"/>
    </row>
    <row r="30" spans="2:24" ht="27" customHeight="1" thickBot="1" x14ac:dyDescent="0.25">
      <c r="E30" s="196" t="s">
        <v>26</v>
      </c>
      <c r="F30" s="196" t="s">
        <v>27</v>
      </c>
      <c r="G30" s="156" t="s">
        <v>28</v>
      </c>
      <c r="H30" s="157"/>
      <c r="I30" s="157"/>
      <c r="J30" s="203"/>
      <c r="K30" s="156" t="s">
        <v>29</v>
      </c>
      <c r="L30" s="157"/>
      <c r="M30" s="157"/>
      <c r="N30" s="203"/>
      <c r="O30" s="156" t="s">
        <v>30</v>
      </c>
      <c r="P30" s="157"/>
      <c r="Q30" s="157"/>
      <c r="R30" s="203"/>
      <c r="S30" s="156" t="s">
        <v>31</v>
      </c>
      <c r="T30" s="157"/>
      <c r="U30" s="157"/>
      <c r="V30" s="158"/>
      <c r="W30" s="159" t="s">
        <v>32</v>
      </c>
      <c r="X30" s="160"/>
    </row>
    <row r="31" spans="2:24" ht="27" customHeight="1" thickBot="1" x14ac:dyDescent="0.25">
      <c r="E31" s="197"/>
      <c r="F31" s="197"/>
      <c r="G31" s="3" t="s">
        <v>33</v>
      </c>
      <c r="H31" s="33" t="s">
        <v>34</v>
      </c>
      <c r="I31" s="4" t="s">
        <v>35</v>
      </c>
      <c r="J31" s="130" t="s">
        <v>36</v>
      </c>
      <c r="K31" s="3" t="s">
        <v>33</v>
      </c>
      <c r="L31" s="33" t="s">
        <v>34</v>
      </c>
      <c r="M31" s="4" t="s">
        <v>35</v>
      </c>
      <c r="N31" s="130" t="s">
        <v>36</v>
      </c>
      <c r="O31" s="3" t="s">
        <v>33</v>
      </c>
      <c r="P31" s="33" t="s">
        <v>34</v>
      </c>
      <c r="Q31" s="125" t="s">
        <v>35</v>
      </c>
      <c r="R31" s="130" t="s">
        <v>36</v>
      </c>
      <c r="S31" s="3" t="s">
        <v>33</v>
      </c>
      <c r="T31" s="33" t="s">
        <v>34</v>
      </c>
      <c r="U31" s="4" t="s">
        <v>35</v>
      </c>
      <c r="V31" s="34" t="s">
        <v>36</v>
      </c>
      <c r="W31" s="161"/>
      <c r="X31" s="162"/>
    </row>
    <row r="32" spans="2:24" ht="16" x14ac:dyDescent="0.2">
      <c r="E32" s="35"/>
      <c r="F32" s="36"/>
      <c r="G32" s="11"/>
      <c r="H32" s="19"/>
      <c r="I32" s="19"/>
      <c r="J32" s="151"/>
      <c r="K32" s="117"/>
      <c r="L32" s="118"/>
      <c r="M32" s="118"/>
      <c r="N32" s="153"/>
      <c r="O32" s="37" t="str">
        <f>IFERROR((K32/G32),"NO APLICA")</f>
        <v>NO APLICA</v>
      </c>
      <c r="P32" s="38" t="str">
        <f>IFERROR((L32/H32),"NO APLICA")</f>
        <v>NO APLICA</v>
      </c>
      <c r="Q32" s="126" t="str">
        <f t="shared" ref="Q32:R35" si="7">IFERROR((M32/I32),"NO APLICA")</f>
        <v>NO APLICA</v>
      </c>
      <c r="R32" s="135" t="str">
        <f t="shared" si="7"/>
        <v>NO APLICA</v>
      </c>
      <c r="S32" s="37" t="str">
        <f>IFERROR(((K32)/(G32)),"NO APLICA")</f>
        <v>NO APLICA</v>
      </c>
      <c r="T32" s="38" t="str">
        <f>IFERROR(((K32+L32)/(G32+H32)),"NO APLICA")</f>
        <v>NO APLICA</v>
      </c>
      <c r="U32" s="38" t="str">
        <f>IFERROR(((K32+L32+M32)/(G32+H32+I32)),"NO APLICA")</f>
        <v>NO APLICA</v>
      </c>
      <c r="V32" s="39" t="str">
        <f>IFERROR(((K32+L32+M32+N32)/(G32+H32+I32+J32)),"NO APLICA")</f>
        <v>NO APLICA</v>
      </c>
      <c r="W32" s="163"/>
      <c r="X32" s="164"/>
    </row>
    <row r="33" spans="5:24" ht="16" x14ac:dyDescent="0.2">
      <c r="E33" s="40" t="s">
        <v>74</v>
      </c>
      <c r="F33" s="114"/>
      <c r="G33" s="115"/>
      <c r="H33" s="116"/>
      <c r="I33" s="116"/>
      <c r="J33" s="133"/>
      <c r="K33" s="115"/>
      <c r="L33" s="119"/>
      <c r="M33" s="119"/>
      <c r="N33" s="131"/>
      <c r="O33" s="37" t="str">
        <f t="shared" ref="O33:O35" si="8">IFERROR((K33/G33),"NO APLICA")</f>
        <v>NO APLICA</v>
      </c>
      <c r="P33" s="38" t="str">
        <f t="shared" ref="P33:P35" si="9">IFERROR((L33/H33),"NO APLICA")</f>
        <v>NO APLICA</v>
      </c>
      <c r="Q33" s="126" t="str">
        <f t="shared" si="7"/>
        <v>NO APLICA</v>
      </c>
      <c r="R33" s="136" t="str">
        <f t="shared" si="7"/>
        <v>NO APLICA</v>
      </c>
      <c r="S33" s="37" t="str">
        <f>IFERROR(((K33)/(G33)),"NO APLICA")</f>
        <v>NO APLICA</v>
      </c>
      <c r="T33" s="38" t="str">
        <f>IFERROR(((K33+L33)/(G33+H33)),"NO APLICA")</f>
        <v>NO APLICA</v>
      </c>
      <c r="U33" s="38" t="str">
        <f>IFERROR(((K33+L33+M33)/(G33+H33+I33)),"NO APLICA")</f>
        <v>NO APLICA</v>
      </c>
      <c r="V33" s="41" t="str">
        <f>IFERROR(((K33+L33+M33+N33)/(G33+H33+I33+J33)),"NO APLICA")</f>
        <v>NO APLICA</v>
      </c>
      <c r="W33" s="188"/>
      <c r="X33" s="189"/>
    </row>
    <row r="34" spans="5:24" ht="16" x14ac:dyDescent="0.2">
      <c r="E34" s="40" t="s">
        <v>75</v>
      </c>
      <c r="F34" s="114"/>
      <c r="G34" s="115"/>
      <c r="H34" s="116"/>
      <c r="I34" s="116"/>
      <c r="J34" s="133"/>
      <c r="K34" s="115"/>
      <c r="L34" s="119"/>
      <c r="M34" s="119"/>
      <c r="N34" s="131"/>
      <c r="O34" s="37" t="str">
        <f>IFERROR((K34/G34),"NO APLICA")</f>
        <v>NO APLICA</v>
      </c>
      <c r="P34" s="38" t="str">
        <f t="shared" si="9"/>
        <v>NO APLICA</v>
      </c>
      <c r="Q34" s="126" t="str">
        <f t="shared" si="7"/>
        <v>NO APLICA</v>
      </c>
      <c r="R34" s="136" t="str">
        <f t="shared" si="7"/>
        <v>NO APLICA</v>
      </c>
      <c r="S34" s="37" t="str">
        <f>IFERROR(((K34)/(G34)),"NO APLICA")</f>
        <v>NO APLICA</v>
      </c>
      <c r="T34" s="38" t="str">
        <f>IFERROR(((K34+L34)/(G34+H34)),"NO APLICA")</f>
        <v>NO APLICA</v>
      </c>
      <c r="U34" s="38" t="str">
        <f>IFERROR(((K34+L34+M34)/(G34+H34+I34)),"NO APLICA")</f>
        <v>NO APLICA</v>
      </c>
      <c r="V34" s="41" t="str">
        <f>IFERROR(((K34+L34+M34+N34)/(G34+H34+I34+J34)),"NO APLICA")</f>
        <v>NO APLICA</v>
      </c>
      <c r="W34" s="188"/>
      <c r="X34" s="189"/>
    </row>
    <row r="35" spans="5:24" ht="17" thickBot="1" x14ac:dyDescent="0.25">
      <c r="E35" s="42"/>
      <c r="F35" s="43"/>
      <c r="G35" s="12"/>
      <c r="H35" s="13"/>
      <c r="I35" s="13"/>
      <c r="J35" s="134"/>
      <c r="K35" s="12"/>
      <c r="L35" s="14"/>
      <c r="M35" s="14"/>
      <c r="N35" s="132"/>
      <c r="O35" s="44" t="str">
        <f t="shared" si="8"/>
        <v>NO APLICA</v>
      </c>
      <c r="P35" s="45" t="str">
        <f t="shared" si="9"/>
        <v>NO APLICA</v>
      </c>
      <c r="Q35" s="127" t="str">
        <f t="shared" si="7"/>
        <v>NO APLICA</v>
      </c>
      <c r="R35" s="137" t="str">
        <f t="shared" si="7"/>
        <v>NO APLICA</v>
      </c>
      <c r="S35" s="44" t="str">
        <f t="shared" ref="S35" si="10">IFERROR(((K35)/(G35)),"NO APLICA")</f>
        <v>NO APLICA</v>
      </c>
      <c r="T35" s="45" t="str">
        <f t="shared" ref="T35" si="11">IFERROR(((K35+L35)/(G35+H35)),"NO APLICA")</f>
        <v>NO APLICA</v>
      </c>
      <c r="U35" s="45" t="str">
        <f t="shared" ref="U35" si="12">IFERROR(((K35+L35+M35)/(G35+H35+I35)),"NO APLICA")</f>
        <v>NO APLICA</v>
      </c>
      <c r="V35" s="46" t="str">
        <f t="shared" ref="V35" si="13">IFERROR(((K35+L35+M35+N35)/(G35+H35+I35+J35)),"NO APLICA")</f>
        <v>NO APLICA</v>
      </c>
      <c r="W35" s="190"/>
      <c r="X35" s="191"/>
    </row>
  </sheetData>
  <mergeCells count="30">
    <mergeCell ref="W33:X33"/>
    <mergeCell ref="W34:X34"/>
    <mergeCell ref="W35:X35"/>
    <mergeCell ref="B11:B12"/>
    <mergeCell ref="C11:C12"/>
    <mergeCell ref="X11:X12"/>
    <mergeCell ref="F30:F31"/>
    <mergeCell ref="L25:Q25"/>
    <mergeCell ref="V25:X25"/>
    <mergeCell ref="C25:F25"/>
    <mergeCell ref="E29:X29"/>
    <mergeCell ref="E30:E31"/>
    <mergeCell ref="G30:J30"/>
    <mergeCell ref="K30:N30"/>
    <mergeCell ref="O30:R30"/>
    <mergeCell ref="T11:W11"/>
    <mergeCell ref="S30:V30"/>
    <mergeCell ref="W30:X31"/>
    <mergeCell ref="W32:X32"/>
    <mergeCell ref="B14:F14"/>
    <mergeCell ref="E2:S2"/>
    <mergeCell ref="E3:S3"/>
    <mergeCell ref="D11:F11"/>
    <mergeCell ref="L11:O11"/>
    <mergeCell ref="P11:S11"/>
    <mergeCell ref="E4:S4"/>
    <mergeCell ref="E5:S5"/>
    <mergeCell ref="G11:K11"/>
    <mergeCell ref="G10:X10"/>
    <mergeCell ref="G13:G14"/>
  </mergeCells>
  <conditionalFormatting sqref="G32:J35">
    <cfRule type="containsBlanks" dxfId="22" priority="140">
      <formula>LEN(TRIM(G32))=0</formula>
    </cfRule>
  </conditionalFormatting>
  <conditionalFormatting sqref="H13">
    <cfRule type="cellIs" priority="56" operator="equal">
      <formula>"NO DISPONIBLE"</formula>
    </cfRule>
  </conditionalFormatting>
  <conditionalFormatting sqref="H14:K22">
    <cfRule type="containsBlanks" dxfId="21" priority="16">
      <formula>LEN(TRIM(H14))=0</formula>
    </cfRule>
  </conditionalFormatting>
  <conditionalFormatting sqref="I13:K13">
    <cfRule type="cellIs" dxfId="20" priority="55" operator="equal">
      <formula>"NO DISPONIBLE"</formula>
    </cfRule>
  </conditionalFormatting>
  <conditionalFormatting sqref="K32:N35">
    <cfRule type="containsBlanks" dxfId="19" priority="87">
      <formula>LEN(TRIM(K32))=0</formula>
    </cfRule>
  </conditionalFormatting>
  <conditionalFormatting sqref="L13">
    <cfRule type="cellIs" priority="54" operator="equal">
      <formula>"NO DISPONIBLE"</formula>
    </cfRule>
  </conditionalFormatting>
  <conditionalFormatting sqref="M13:O14 L14 L15:O22">
    <cfRule type="containsBlanks" dxfId="18" priority="14">
      <formula>LEN(TRIM(L13))=0</formula>
    </cfRule>
  </conditionalFormatting>
  <conditionalFormatting sqref="O32:V35">
    <cfRule type="cellIs" dxfId="17" priority="45" operator="greaterThan">
      <formula>1.2</formula>
    </cfRule>
    <cfRule type="cellIs" dxfId="16" priority="44" operator="lessThan">
      <formula>0.5</formula>
    </cfRule>
    <cfRule type="cellIs" dxfId="15" priority="43" operator="between">
      <formula>0.5</formula>
      <formula>0.7</formula>
    </cfRule>
    <cfRule type="cellIs" dxfId="14" priority="42" operator="between">
      <formula>0.7</formula>
      <formula>1.2</formula>
    </cfRule>
    <cfRule type="cellIs" dxfId="13" priority="41" operator="equal">
      <formula>"NO APLICA"</formula>
    </cfRule>
  </conditionalFormatting>
  <conditionalFormatting sqref="P13:R22 S15:S22">
    <cfRule type="cellIs" dxfId="12" priority="1" stopIfTrue="1" operator="equal">
      <formula>"100%"</formula>
    </cfRule>
    <cfRule type="containsBlanks" dxfId="11" priority="6" stopIfTrue="1">
      <formula>LEN(TRIM(P13))=0</formula>
    </cfRule>
    <cfRule type="cellIs" dxfId="10" priority="5" stopIfTrue="1" operator="greaterThanOrEqual">
      <formula>1.2</formula>
    </cfRule>
    <cfRule type="cellIs" dxfId="9" priority="4" stopIfTrue="1" operator="between">
      <formula>0.7</formula>
      <formula>1.2</formula>
    </cfRule>
    <cfRule type="cellIs" dxfId="8" priority="3" stopIfTrue="1" operator="between">
      <formula>0.5</formula>
      <formula>0.7</formula>
    </cfRule>
    <cfRule type="cellIs" dxfId="7" priority="2" stopIfTrue="1" operator="lessThan">
      <formula>0.5</formula>
    </cfRule>
  </conditionalFormatting>
  <conditionalFormatting sqref="S13:S14 W13:W14">
    <cfRule type="containsBlanks" dxfId="6" priority="7">
      <formula>LEN(TRIM(S13))=0</formula>
    </cfRule>
  </conditionalFormatting>
  <conditionalFormatting sqref="W13:W14">
    <cfRule type="cellIs" dxfId="5" priority="12" stopIfTrue="1" operator="greaterThanOrEqual">
      <formula>1.2</formula>
    </cfRule>
    <cfRule type="cellIs" dxfId="4" priority="11" stopIfTrue="1" operator="between">
      <formula>0.7</formula>
      <formula>1.2</formula>
    </cfRule>
    <cfRule type="cellIs" dxfId="3" priority="10" stopIfTrue="1" operator="between">
      <formula>0.5</formula>
      <formula>0.7</formula>
    </cfRule>
    <cfRule type="cellIs" dxfId="2" priority="9" stopIfTrue="1" operator="lessThan">
      <formula>0.5</formula>
    </cfRule>
    <cfRule type="cellIs" dxfId="1" priority="8" stopIfTrue="1" operator="equal">
      <formula>"100%"</formula>
    </cfRule>
    <cfRule type="containsBlanks" dxfId="0" priority="13" stopIfTrue="1">
      <formula>LEN(TRIM(W13))=0</formula>
    </cfRule>
  </conditionalFormatting>
  <printOptions horizontalCentered="1"/>
  <pageMargins left="0.7" right="0.7" top="0.75" bottom="0.75" header="0.3" footer="0.3"/>
  <pageSetup paperSize="5" scale="22" orientation="landscape" r:id="rId1"/>
  <rowBreaks count="1" manualBreakCount="1">
    <brk id="1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7" sqref="B17"/>
    </sheetView>
  </sheetViews>
  <sheetFormatPr baseColWidth="10" defaultColWidth="11.5" defaultRowHeight="15" x14ac:dyDescent="0.2"/>
  <cols>
    <col min="1" max="1" width="20.33203125" customWidth="1"/>
    <col min="2" max="2" width="34.6640625" customWidth="1"/>
  </cols>
  <sheetData>
    <row r="1" spans="1:2" x14ac:dyDescent="0.2">
      <c r="A1" s="47" t="s">
        <v>37</v>
      </c>
    </row>
    <row r="3" spans="1:2" ht="120" customHeight="1" x14ac:dyDescent="0.2">
      <c r="A3" s="205" t="s">
        <v>38</v>
      </c>
      <c r="B3" s="205"/>
    </row>
    <row r="5" spans="1:2" ht="48" x14ac:dyDescent="0.2">
      <c r="A5" s="48"/>
      <c r="B5" s="49" t="s">
        <v>39</v>
      </c>
    </row>
    <row r="6" spans="1:2" ht="48" x14ac:dyDescent="0.2">
      <c r="A6" s="50"/>
      <c r="B6" s="49" t="s">
        <v>40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2025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ADOLFO ROMO</cp:lastModifiedBy>
  <cp:revision/>
  <cp:lastPrinted>2026-01-09T19:03:50Z</cp:lastPrinted>
  <dcterms:created xsi:type="dcterms:W3CDTF">2021-03-11T02:28:07Z</dcterms:created>
  <dcterms:modified xsi:type="dcterms:W3CDTF">2026-01-13T15:04:16Z</dcterms:modified>
  <cp:category/>
  <cp:contentStatus/>
</cp:coreProperties>
</file>