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UEVALUACION5\Desktop\Administración 2025-2027\2025\MIR 2025\4to. TRIMESTRE\2.-Formato de Seguimiento DIF 4TR25\"/>
    </mc:Choice>
  </mc:AlternateContent>
  <xr:revisionPtr revIDLastSave="0" documentId="13_ncr:1_{40CCAC3B-F5F1-40D5-BC28-26F04609860C}" xr6:coauthVersionLast="47" xr6:coauthVersionMax="47" xr10:uidLastSave="{00000000-0000-0000-0000-000000000000}"/>
  <bookViews>
    <workbookView xWindow="-105" yWindow="0" windowWidth="14610" windowHeight="15585" xr2:uid="{00000000-000D-0000-FFFF-FFFF00000000}"/>
  </bookViews>
  <sheets>
    <sheet name="SEGUIMIENTO 2025" sheetId="1" r:id="rId1"/>
    <sheet name="SEGUIMIENTO 2026" sheetId="5" r:id="rId2"/>
    <sheet name="SEGUIMIENTO 2027" sheetId="4" r:id="rId3"/>
    <sheet name="Instrucciones" sheetId="2" r:id="rId4"/>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5" i="1" l="1"/>
  <c r="R21" i="1" l="1"/>
  <c r="S17" i="1"/>
  <c r="S16" i="1"/>
  <c r="S15" i="1"/>
  <c r="S13" i="1"/>
  <c r="V13" i="1" l="1"/>
  <c r="W13" i="1"/>
  <c r="U13" i="1"/>
  <c r="T13" i="1"/>
  <c r="R13" i="1"/>
  <c r="S18" i="1" l="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U178" i="1"/>
  <c r="U177" i="1"/>
  <c r="S178"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36" i="1"/>
  <c r="Q178"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36" i="1"/>
  <c r="R58" i="1"/>
  <c r="V19" i="1" l="1"/>
  <c r="R17" i="1"/>
  <c r="R18" i="1"/>
  <c r="R19" i="1"/>
  <c r="R20" i="1"/>
  <c r="R22" i="1"/>
  <c r="R23" i="1"/>
  <c r="R24" i="1"/>
  <c r="R25" i="1"/>
  <c r="R26" i="1"/>
  <c r="R27" i="1"/>
  <c r="R28" i="1"/>
  <c r="R29" i="1"/>
  <c r="R30" i="1"/>
  <c r="R31" i="1"/>
  <c r="R32" i="1"/>
  <c r="R33" i="1"/>
  <c r="R34" i="1"/>
  <c r="R36" i="1"/>
  <c r="R37" i="1"/>
  <c r="R38" i="1"/>
  <c r="R39" i="1"/>
  <c r="R40" i="1"/>
  <c r="R41" i="1"/>
  <c r="R42" i="1"/>
  <c r="R43" i="1"/>
  <c r="R44" i="1"/>
  <c r="R45" i="1"/>
  <c r="R46" i="1"/>
  <c r="R47" i="1"/>
  <c r="R48" i="1"/>
  <c r="R49" i="1"/>
  <c r="R50" i="1"/>
  <c r="R51" i="1"/>
  <c r="R52" i="1"/>
  <c r="R53" i="1"/>
  <c r="R54" i="1"/>
  <c r="R55" i="1"/>
  <c r="R56" i="1"/>
  <c r="R57"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6" i="1"/>
  <c r="R15" i="1"/>
  <c r="G34" i="1"/>
  <c r="G33" i="1"/>
  <c r="G19" i="1"/>
  <c r="W19" i="1" s="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38" i="1"/>
  <c r="T137" i="1"/>
  <c r="T136" i="1"/>
  <c r="V34" i="1" l="1"/>
  <c r="W34" i="1"/>
  <c r="V33" i="1"/>
  <c r="W33" i="1"/>
  <c r="Q13" i="1"/>
  <c r="P13" i="1"/>
  <c r="Q75" i="1" l="1"/>
  <c r="U34" i="1" l="1"/>
  <c r="U33"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P178" i="1"/>
  <c r="O178" i="1"/>
  <c r="S177" i="1"/>
  <c r="P177" i="1"/>
  <c r="O177" i="1"/>
  <c r="S176" i="1"/>
  <c r="P176" i="1"/>
  <c r="O176" i="1"/>
  <c r="S175" i="1"/>
  <c r="P175" i="1"/>
  <c r="O175" i="1"/>
  <c r="S174" i="1"/>
  <c r="P174" i="1"/>
  <c r="O174" i="1"/>
  <c r="S173" i="1"/>
  <c r="P173" i="1"/>
  <c r="O173" i="1"/>
  <c r="S172" i="1"/>
  <c r="P172" i="1"/>
  <c r="O172" i="1"/>
  <c r="V171" i="1"/>
  <c r="S171" i="1"/>
  <c r="P171" i="1"/>
  <c r="O171" i="1"/>
  <c r="S170" i="1"/>
  <c r="P170" i="1"/>
  <c r="O170" i="1"/>
  <c r="S169" i="1"/>
  <c r="P169" i="1"/>
  <c r="O169" i="1"/>
  <c r="S168" i="1"/>
  <c r="P168" i="1"/>
  <c r="O168" i="1"/>
  <c r="S167" i="1"/>
  <c r="P167" i="1"/>
  <c r="O167" i="1"/>
  <c r="S166" i="1"/>
  <c r="P166" i="1"/>
  <c r="O166" i="1"/>
  <c r="S165" i="1"/>
  <c r="P165" i="1"/>
  <c r="O165" i="1"/>
  <c r="S164" i="1"/>
  <c r="P164" i="1"/>
  <c r="O164" i="1"/>
  <c r="S163" i="1"/>
  <c r="P163" i="1"/>
  <c r="O163" i="1"/>
  <c r="S162" i="1"/>
  <c r="P162" i="1"/>
  <c r="O162" i="1"/>
  <c r="S161" i="1"/>
  <c r="P161" i="1"/>
  <c r="O161" i="1"/>
  <c r="S160" i="1"/>
  <c r="P160" i="1"/>
  <c r="O160" i="1"/>
  <c r="S159" i="1"/>
  <c r="P159" i="1"/>
  <c r="O159" i="1"/>
  <c r="S158" i="1"/>
  <c r="P158" i="1"/>
  <c r="O158" i="1"/>
  <c r="S157" i="1"/>
  <c r="P157" i="1"/>
  <c r="O157" i="1"/>
  <c r="S156" i="1"/>
  <c r="P156" i="1"/>
  <c r="O156" i="1"/>
  <c r="S155" i="1"/>
  <c r="P155" i="1"/>
  <c r="O155" i="1"/>
  <c r="S154" i="1"/>
  <c r="P154" i="1"/>
  <c r="O154" i="1"/>
  <c r="S153" i="1"/>
  <c r="P153" i="1"/>
  <c r="O153" i="1"/>
  <c r="S152" i="1"/>
  <c r="P152" i="1"/>
  <c r="O152" i="1"/>
  <c r="S151" i="1"/>
  <c r="P151" i="1"/>
  <c r="O151" i="1"/>
  <c r="S150" i="1"/>
  <c r="P150" i="1"/>
  <c r="O150" i="1"/>
  <c r="S149" i="1"/>
  <c r="P149" i="1"/>
  <c r="O149" i="1"/>
  <c r="S148" i="1"/>
  <c r="P148" i="1"/>
  <c r="O148" i="1"/>
  <c r="S147" i="1"/>
  <c r="P147" i="1"/>
  <c r="O147" i="1"/>
  <c r="S146" i="1"/>
  <c r="P146" i="1"/>
  <c r="O146" i="1"/>
  <c r="S145" i="1"/>
  <c r="P145" i="1"/>
  <c r="O145" i="1"/>
  <c r="S144" i="1"/>
  <c r="P144" i="1"/>
  <c r="O144" i="1"/>
  <c r="S143" i="1"/>
  <c r="P143" i="1"/>
  <c r="O143" i="1"/>
  <c r="S142" i="1"/>
  <c r="P142" i="1"/>
  <c r="O142" i="1"/>
  <c r="S141" i="1"/>
  <c r="P141" i="1"/>
  <c r="O141" i="1"/>
  <c r="S140" i="1"/>
  <c r="P140" i="1"/>
  <c r="O140" i="1"/>
  <c r="S139" i="1"/>
  <c r="P139" i="1"/>
  <c r="O139" i="1"/>
  <c r="S138" i="1"/>
  <c r="P138" i="1"/>
  <c r="O138" i="1"/>
  <c r="S137" i="1"/>
  <c r="P137" i="1"/>
  <c r="O137" i="1"/>
  <c r="S136" i="1"/>
  <c r="P136" i="1"/>
  <c r="O136" i="1"/>
  <c r="V135" i="1"/>
  <c r="U135" i="1"/>
  <c r="T135" i="1"/>
  <c r="S135" i="1"/>
  <c r="R135" i="1"/>
  <c r="Q135" i="1"/>
  <c r="P135" i="1"/>
  <c r="O135"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4" i="1"/>
  <c r="P85" i="1"/>
  <c r="P86" i="1"/>
  <c r="P87" i="1"/>
  <c r="P88" i="1"/>
  <c r="P89" i="1"/>
  <c r="P90" i="1"/>
  <c r="P91" i="1"/>
  <c r="P92" i="1"/>
  <c r="P93" i="1"/>
  <c r="P95" i="1"/>
  <c r="P96" i="1"/>
  <c r="P97" i="1"/>
  <c r="P98" i="1"/>
  <c r="P99" i="1"/>
  <c r="P100" i="1"/>
  <c r="P101" i="1"/>
  <c r="P102" i="1"/>
  <c r="P103" i="1"/>
  <c r="P104" i="1"/>
  <c r="P105" i="1"/>
  <c r="P106" i="1"/>
  <c r="P107" i="1"/>
  <c r="P108" i="1"/>
  <c r="P46" i="1"/>
  <c r="P47" i="1"/>
  <c r="P48" i="1"/>
  <c r="P49" i="1"/>
  <c r="P50" i="1"/>
  <c r="P51" i="1"/>
  <c r="P52" i="1"/>
  <c r="P44" i="1"/>
  <c r="P45" i="1"/>
  <c r="P43" i="1"/>
  <c r="P42" i="1" l="1"/>
  <c r="P41" i="1"/>
  <c r="P40" i="1"/>
  <c r="P39" i="1"/>
  <c r="P38" i="1"/>
  <c r="P37" i="1"/>
  <c r="P36" i="1"/>
  <c r="T34" i="1"/>
  <c r="P34" i="1"/>
  <c r="T33" i="1"/>
  <c r="P33" i="1"/>
  <c r="P32" i="1"/>
  <c r="P31" i="1"/>
  <c r="P30" i="1"/>
  <c r="P29" i="1"/>
  <c r="T14" i="1"/>
  <c r="P28" i="1"/>
  <c r="P27" i="1"/>
  <c r="P22" i="1"/>
  <c r="P23" i="1"/>
  <c r="P24" i="1"/>
  <c r="P25" i="1"/>
  <c r="P26" i="1"/>
  <c r="P21" i="1"/>
  <c r="P20" i="1"/>
  <c r="P18" i="1"/>
  <c r="P19" i="1"/>
  <c r="P17" i="1"/>
  <c r="P16" i="1"/>
  <c r="K92" i="5"/>
  <c r="J92" i="5"/>
  <c r="I92" i="5"/>
  <c r="H92" i="5"/>
  <c r="K88" i="5"/>
  <c r="J88" i="5"/>
  <c r="I88" i="5"/>
  <c r="H88" i="5"/>
  <c r="K61" i="5"/>
  <c r="J61" i="5"/>
  <c r="I61" i="5"/>
  <c r="H61" i="5"/>
  <c r="K60" i="5"/>
  <c r="J60" i="5"/>
  <c r="I60" i="5"/>
  <c r="H60" i="5"/>
  <c r="K59" i="5"/>
  <c r="J59" i="5"/>
  <c r="I59" i="5"/>
  <c r="H59" i="5"/>
  <c r="K26" i="5"/>
  <c r="J26" i="5"/>
  <c r="I26" i="5"/>
  <c r="H26" i="5"/>
  <c r="V129" i="5"/>
  <c r="U129" i="5"/>
  <c r="T129" i="5"/>
  <c r="S129" i="5"/>
  <c r="R129" i="5"/>
  <c r="Q129" i="5"/>
  <c r="P129" i="5"/>
  <c r="O129" i="5"/>
  <c r="V128" i="5"/>
  <c r="U128" i="5"/>
  <c r="T128" i="5"/>
  <c r="S128" i="5"/>
  <c r="R128" i="5"/>
  <c r="Q128" i="5"/>
  <c r="P128" i="5"/>
  <c r="O128" i="5"/>
  <c r="V127" i="5"/>
  <c r="U127" i="5"/>
  <c r="T127" i="5"/>
  <c r="S127" i="5"/>
  <c r="R127" i="5"/>
  <c r="Q127" i="5"/>
  <c r="P127" i="5"/>
  <c r="O127" i="5"/>
  <c r="V126" i="5"/>
  <c r="U126" i="5"/>
  <c r="T126" i="5"/>
  <c r="S126" i="5"/>
  <c r="R126" i="5"/>
  <c r="Q126" i="5"/>
  <c r="P126" i="5"/>
  <c r="O126" i="5"/>
  <c r="G108" i="5"/>
  <c r="G107" i="5"/>
  <c r="G106" i="5"/>
  <c r="G105" i="5"/>
  <c r="G104" i="5"/>
  <c r="G103" i="5"/>
  <c r="G102" i="5"/>
  <c r="G101" i="5"/>
  <c r="G100" i="5"/>
  <c r="G99" i="5"/>
  <c r="G98" i="5"/>
  <c r="G97" i="5"/>
  <c r="G96" i="5"/>
  <c r="G95" i="5"/>
  <c r="G94" i="5"/>
  <c r="G93" i="5"/>
  <c r="G91" i="5"/>
  <c r="G90" i="5"/>
  <c r="G89" i="5"/>
  <c r="G87" i="5"/>
  <c r="G86" i="5"/>
  <c r="G85" i="5"/>
  <c r="G84" i="5"/>
  <c r="G83" i="5"/>
  <c r="G82" i="5"/>
  <c r="G81" i="5"/>
  <c r="G80" i="5"/>
  <c r="G79" i="5"/>
  <c r="G78" i="5"/>
  <c r="G77" i="5"/>
  <c r="G76" i="5"/>
  <c r="G75" i="5"/>
  <c r="G74" i="5"/>
  <c r="G73" i="5"/>
  <c r="G72" i="5"/>
  <c r="G71" i="5"/>
  <c r="G70" i="5"/>
  <c r="G69" i="5"/>
  <c r="G68" i="5"/>
  <c r="G67" i="5"/>
  <c r="G66" i="5"/>
  <c r="G65" i="5"/>
  <c r="G64" i="5"/>
  <c r="G63" i="5"/>
  <c r="G62"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5" i="5"/>
  <c r="G24" i="5"/>
  <c r="G23" i="5"/>
  <c r="G22" i="5"/>
  <c r="G21" i="5"/>
  <c r="G20" i="5"/>
  <c r="G19" i="5"/>
  <c r="G18" i="5"/>
  <c r="G17" i="5"/>
  <c r="G16" i="5"/>
  <c r="P15" i="5"/>
  <c r="G15" i="5"/>
  <c r="T15" i="5" s="1"/>
  <c r="W14" i="5"/>
  <c r="V14" i="5"/>
  <c r="U14" i="5"/>
  <c r="T14" i="5"/>
  <c r="S14" i="5"/>
  <c r="R14" i="5"/>
  <c r="Q14" i="5"/>
  <c r="P14" i="5"/>
  <c r="W13" i="5"/>
  <c r="V13" i="5"/>
  <c r="U13" i="5"/>
  <c r="T13" i="5"/>
  <c r="G94" i="1"/>
  <c r="T94" i="1" l="1"/>
  <c r="W94" i="1"/>
  <c r="V94" i="1"/>
  <c r="G59" i="5"/>
  <c r="U94" i="1"/>
  <c r="G88" i="5"/>
  <c r="G92" i="5"/>
  <c r="G26" i="5"/>
  <c r="G60" i="5"/>
  <c r="G61" i="5"/>
  <c r="G108" i="1"/>
  <c r="G107" i="1"/>
  <c r="G106" i="1"/>
  <c r="G104" i="1"/>
  <c r="G105" i="1"/>
  <c r="G103" i="1"/>
  <c r="G102" i="1"/>
  <c r="G100" i="1"/>
  <c r="G101" i="1"/>
  <c r="G99" i="1"/>
  <c r="G98" i="1"/>
  <c r="G97" i="1"/>
  <c r="G96" i="1"/>
  <c r="G95" i="1"/>
  <c r="G93" i="1"/>
  <c r="G92" i="1"/>
  <c r="G90" i="1"/>
  <c r="G91" i="1"/>
  <c r="G89" i="1"/>
  <c r="G88" i="1"/>
  <c r="G86" i="1"/>
  <c r="G87" i="1"/>
  <c r="G85" i="1"/>
  <c r="G84" i="1"/>
  <c r="G81" i="1"/>
  <c r="G82" i="1"/>
  <c r="G83" i="1"/>
  <c r="G80" i="1"/>
  <c r="G79" i="1"/>
  <c r="G78" i="1"/>
  <c r="G77" i="1"/>
  <c r="G76" i="1"/>
  <c r="G75" i="1"/>
  <c r="G74" i="1"/>
  <c r="G72" i="1"/>
  <c r="G73" i="1"/>
  <c r="G71" i="1"/>
  <c r="G70" i="1"/>
  <c r="G66" i="1"/>
  <c r="G67" i="1"/>
  <c r="G68" i="1"/>
  <c r="G69" i="1"/>
  <c r="G65" i="1"/>
  <c r="G64" i="1"/>
  <c r="G60" i="1"/>
  <c r="G61" i="1"/>
  <c r="G62" i="1"/>
  <c r="G63" i="1"/>
  <c r="G59" i="1"/>
  <c r="G58" i="1"/>
  <c r="G55" i="1"/>
  <c r="G56" i="1"/>
  <c r="G57" i="1"/>
  <c r="G54" i="1"/>
  <c r="G53" i="1"/>
  <c r="G49" i="1"/>
  <c r="G18" i="1"/>
  <c r="G17" i="1"/>
  <c r="G16" i="1"/>
  <c r="G15" i="1"/>
  <c r="G26" i="1"/>
  <c r="G20" i="1"/>
  <c r="G21" i="1"/>
  <c r="G22" i="1"/>
  <c r="G23" i="1"/>
  <c r="G24" i="1"/>
  <c r="G25" i="1"/>
  <c r="G27" i="1"/>
  <c r="G28" i="1"/>
  <c r="G29" i="1"/>
  <c r="G30" i="1"/>
  <c r="G31" i="1"/>
  <c r="G32" i="1"/>
  <c r="G35" i="1"/>
  <c r="G36" i="1"/>
  <c r="G37" i="1"/>
  <c r="G38" i="1"/>
  <c r="G39" i="1"/>
  <c r="G40" i="1"/>
  <c r="G41" i="1"/>
  <c r="G42" i="1"/>
  <c r="G43" i="1"/>
  <c r="G44" i="1"/>
  <c r="G45" i="1"/>
  <c r="G46" i="1"/>
  <c r="G47" i="1"/>
  <c r="G48" i="1"/>
  <c r="G50" i="1"/>
  <c r="G51" i="1"/>
  <c r="G52" i="1"/>
  <c r="W14" i="1"/>
  <c r="V14" i="1"/>
  <c r="U14" i="1"/>
  <c r="P15" i="1"/>
  <c r="S14" i="1"/>
  <c r="R14" i="1"/>
  <c r="Q14" i="1"/>
  <c r="P14" i="1"/>
  <c r="V46" i="1" l="1"/>
  <c r="W46" i="1"/>
  <c r="V48" i="1"/>
  <c r="W48" i="1"/>
  <c r="V87" i="1"/>
  <c r="W87" i="1"/>
  <c r="W28" i="1"/>
  <c r="V28" i="1"/>
  <c r="V73" i="1"/>
  <c r="W73" i="1"/>
  <c r="V55" i="1"/>
  <c r="W55" i="1"/>
  <c r="V74" i="1"/>
  <c r="W74" i="1"/>
  <c r="V91" i="1"/>
  <c r="W91" i="1"/>
  <c r="V107" i="1"/>
  <c r="W107" i="1"/>
  <c r="V108" i="1"/>
  <c r="W108" i="1"/>
  <c r="V105" i="1"/>
  <c r="W105" i="1"/>
  <c r="V106" i="1"/>
  <c r="W106" i="1"/>
  <c r="V43" i="1"/>
  <c r="W43" i="1"/>
  <c r="V42" i="1"/>
  <c r="W42" i="1"/>
  <c r="V75" i="1"/>
  <c r="W75" i="1"/>
  <c r="V22" i="1"/>
  <c r="W22" i="1"/>
  <c r="V63" i="1"/>
  <c r="W63" i="1"/>
  <c r="V76" i="1"/>
  <c r="W76" i="1"/>
  <c r="V92" i="1"/>
  <c r="W92" i="1"/>
  <c r="V53" i="1"/>
  <c r="W53" i="1"/>
  <c r="V103" i="1"/>
  <c r="W103" i="1"/>
  <c r="V45" i="1"/>
  <c r="W45" i="1"/>
  <c r="V25" i="1"/>
  <c r="W25" i="1"/>
  <c r="V78" i="1"/>
  <c r="W78" i="1"/>
  <c r="V30" i="1"/>
  <c r="W30" i="1"/>
  <c r="V29" i="1"/>
  <c r="W29" i="1"/>
  <c r="V71" i="1"/>
  <c r="W71" i="1"/>
  <c r="V27" i="1"/>
  <c r="W27" i="1"/>
  <c r="V89" i="1"/>
  <c r="W89" i="1"/>
  <c r="V24" i="1"/>
  <c r="W24" i="1"/>
  <c r="V23" i="1"/>
  <c r="W23" i="1"/>
  <c r="V40" i="1"/>
  <c r="W40" i="1"/>
  <c r="V77" i="1"/>
  <c r="W77" i="1"/>
  <c r="V38" i="1"/>
  <c r="W38" i="1"/>
  <c r="V26" i="1"/>
  <c r="W26" i="1"/>
  <c r="V79" i="1"/>
  <c r="W79" i="1"/>
  <c r="V96" i="1"/>
  <c r="W96" i="1"/>
  <c r="V66" i="1"/>
  <c r="W66" i="1"/>
  <c r="V70" i="1"/>
  <c r="W70" i="1"/>
  <c r="V57" i="1"/>
  <c r="W57" i="1"/>
  <c r="V88" i="1"/>
  <c r="W88" i="1"/>
  <c r="V72" i="1"/>
  <c r="W72" i="1"/>
  <c r="V90" i="1"/>
  <c r="W90" i="1"/>
  <c r="V41" i="1"/>
  <c r="W41" i="1"/>
  <c r="V21" i="1"/>
  <c r="W21" i="1"/>
  <c r="V93" i="1"/>
  <c r="W93" i="1"/>
  <c r="V39" i="1"/>
  <c r="W39" i="1"/>
  <c r="V15" i="1"/>
  <c r="W15" i="1"/>
  <c r="V36" i="1"/>
  <c r="W36" i="1"/>
  <c r="V65" i="1"/>
  <c r="W65" i="1"/>
  <c r="T83" i="1"/>
  <c r="W83" i="1"/>
  <c r="V83" i="1"/>
  <c r="W35" i="1"/>
  <c r="V35" i="1"/>
  <c r="U35" i="1"/>
  <c r="V69" i="1"/>
  <c r="W69" i="1"/>
  <c r="V82" i="1"/>
  <c r="W82" i="1"/>
  <c r="V99" i="1"/>
  <c r="W99" i="1"/>
  <c r="V85" i="1"/>
  <c r="W85" i="1"/>
  <c r="V54" i="1"/>
  <c r="W54" i="1"/>
  <c r="V104" i="1"/>
  <c r="W104" i="1"/>
  <c r="V37" i="1"/>
  <c r="W37" i="1"/>
  <c r="V64" i="1"/>
  <c r="W64" i="1"/>
  <c r="V80" i="1"/>
  <c r="W80" i="1"/>
  <c r="V97" i="1"/>
  <c r="W97" i="1"/>
  <c r="V16" i="1"/>
  <c r="W16" i="1"/>
  <c r="V98" i="1"/>
  <c r="W98" i="1"/>
  <c r="V32" i="1"/>
  <c r="W32" i="1"/>
  <c r="V68" i="1"/>
  <c r="W68" i="1"/>
  <c r="V81" i="1"/>
  <c r="W81" i="1"/>
  <c r="V101" i="1"/>
  <c r="W101" i="1"/>
  <c r="V102" i="1"/>
  <c r="W102" i="1"/>
  <c r="V47" i="1"/>
  <c r="W47" i="1"/>
  <c r="V86" i="1"/>
  <c r="W86" i="1"/>
  <c r="V56" i="1"/>
  <c r="W56" i="1"/>
  <c r="V44" i="1"/>
  <c r="W44" i="1"/>
  <c r="V59" i="1"/>
  <c r="W59" i="1"/>
  <c r="V62" i="1"/>
  <c r="W62" i="1"/>
  <c r="V20" i="1"/>
  <c r="W20" i="1"/>
  <c r="V95" i="1"/>
  <c r="T95" i="1"/>
  <c r="W95" i="1"/>
  <c r="V52" i="1"/>
  <c r="W52" i="1"/>
  <c r="V17" i="1"/>
  <c r="W17" i="1"/>
  <c r="V51" i="1"/>
  <c r="W51" i="1"/>
  <c r="V18" i="1"/>
  <c r="W18" i="1"/>
  <c r="V50" i="1"/>
  <c r="W50" i="1"/>
  <c r="V31" i="1"/>
  <c r="W31" i="1"/>
  <c r="V49" i="1"/>
  <c r="W49" i="1"/>
  <c r="V67" i="1"/>
  <c r="W67" i="1"/>
  <c r="V84" i="1"/>
  <c r="W84" i="1"/>
  <c r="V100" i="1"/>
  <c r="W100" i="1"/>
  <c r="V61" i="1"/>
  <c r="W61" i="1"/>
  <c r="V58" i="1"/>
  <c r="W58" i="1"/>
  <c r="V60" i="1"/>
  <c r="W60" i="1"/>
  <c r="U83" i="1"/>
  <c r="T43" i="1"/>
  <c r="U43" i="1"/>
  <c r="T26" i="1"/>
  <c r="U26" i="1"/>
  <c r="T52" i="1"/>
  <c r="U52" i="1"/>
  <c r="T98" i="1"/>
  <c r="U98" i="1"/>
  <c r="T17" i="1"/>
  <c r="U17" i="1"/>
  <c r="T65" i="1"/>
  <c r="U65" i="1"/>
  <c r="T51" i="1"/>
  <c r="U51" i="1"/>
  <c r="T32" i="1"/>
  <c r="U32" i="1"/>
  <c r="T18" i="1"/>
  <c r="U18" i="1"/>
  <c r="T69" i="1"/>
  <c r="U69" i="1"/>
  <c r="T82" i="1"/>
  <c r="U82" i="1"/>
  <c r="T99" i="1"/>
  <c r="U99" i="1"/>
  <c r="T101" i="1"/>
  <c r="U101" i="1"/>
  <c r="T100" i="1"/>
  <c r="U100" i="1"/>
  <c r="T59" i="1"/>
  <c r="U59" i="1"/>
  <c r="T62" i="1"/>
  <c r="U62" i="1"/>
  <c r="T19" i="1"/>
  <c r="U19" i="1"/>
  <c r="T102" i="1"/>
  <c r="U102" i="1"/>
  <c r="T42" i="1"/>
  <c r="U42" i="1"/>
  <c r="T63" i="1"/>
  <c r="U63" i="1"/>
  <c r="T103" i="1"/>
  <c r="U103" i="1"/>
  <c r="T75" i="1"/>
  <c r="U75" i="1"/>
  <c r="T77" i="1"/>
  <c r="U77" i="1"/>
  <c r="T50" i="1"/>
  <c r="U50" i="1"/>
  <c r="T68" i="1"/>
  <c r="U68" i="1"/>
  <c r="T48" i="1"/>
  <c r="U48" i="1"/>
  <c r="T49" i="1"/>
  <c r="U49" i="1"/>
  <c r="T67" i="1"/>
  <c r="U67" i="1"/>
  <c r="T29" i="1"/>
  <c r="U29" i="1"/>
  <c r="T53" i="1"/>
  <c r="U53" i="1"/>
  <c r="T66" i="1"/>
  <c r="U66" i="1"/>
  <c r="T85" i="1"/>
  <c r="U85" i="1"/>
  <c r="T46" i="1"/>
  <c r="U46" i="1"/>
  <c r="T28" i="1"/>
  <c r="U28" i="1"/>
  <c r="T54" i="1"/>
  <c r="U54" i="1"/>
  <c r="T70" i="1"/>
  <c r="U70" i="1"/>
  <c r="T87" i="1"/>
  <c r="U87" i="1"/>
  <c r="T45" i="1"/>
  <c r="U45" i="1"/>
  <c r="T27" i="1"/>
  <c r="U27" i="1"/>
  <c r="T57" i="1"/>
  <c r="U57" i="1"/>
  <c r="T71" i="1"/>
  <c r="U71" i="1"/>
  <c r="T86" i="1"/>
  <c r="U86" i="1"/>
  <c r="T105" i="1"/>
  <c r="U105" i="1"/>
  <c r="T22" i="1"/>
  <c r="U22" i="1"/>
  <c r="T38" i="1"/>
  <c r="U38" i="1"/>
  <c r="T31" i="1"/>
  <c r="U31" i="1"/>
  <c r="T81" i="1"/>
  <c r="U81" i="1"/>
  <c r="T30" i="1"/>
  <c r="U30" i="1"/>
  <c r="T84" i="1"/>
  <c r="U84" i="1"/>
  <c r="T47" i="1"/>
  <c r="U47" i="1"/>
  <c r="T44" i="1"/>
  <c r="U44" i="1"/>
  <c r="T25" i="1"/>
  <c r="U25" i="1"/>
  <c r="T56" i="1"/>
  <c r="U56" i="1"/>
  <c r="T73" i="1"/>
  <c r="U73" i="1"/>
  <c r="T88" i="1"/>
  <c r="U88" i="1"/>
  <c r="T104" i="1"/>
  <c r="U104" i="1"/>
  <c r="T55" i="1"/>
  <c r="U55" i="1"/>
  <c r="T72" i="1"/>
  <c r="U72" i="1"/>
  <c r="T89" i="1"/>
  <c r="U89" i="1"/>
  <c r="T106" i="1"/>
  <c r="U106" i="1"/>
  <c r="T23" i="1"/>
  <c r="U23" i="1"/>
  <c r="T58" i="1"/>
  <c r="U58" i="1"/>
  <c r="T74" i="1"/>
  <c r="U74" i="1"/>
  <c r="T91" i="1"/>
  <c r="U91" i="1"/>
  <c r="T107" i="1"/>
  <c r="U107" i="1"/>
  <c r="T108" i="1"/>
  <c r="U108" i="1"/>
  <c r="T76" i="1"/>
  <c r="U76" i="1"/>
  <c r="T92" i="1"/>
  <c r="U92" i="1"/>
  <c r="T90" i="1"/>
  <c r="U90" i="1"/>
  <c r="T93" i="1"/>
  <c r="U93" i="1"/>
  <c r="T20" i="1"/>
  <c r="U20" i="1"/>
  <c r="T61" i="1"/>
  <c r="U61" i="1"/>
  <c r="T78" i="1"/>
  <c r="U78" i="1"/>
  <c r="U95" i="1"/>
  <c r="T21" i="1"/>
  <c r="U21" i="1"/>
  <c r="T37" i="1"/>
  <c r="U37" i="1"/>
  <c r="T15" i="1"/>
  <c r="U15" i="1"/>
  <c r="T60" i="1"/>
  <c r="U60" i="1"/>
  <c r="T79" i="1"/>
  <c r="U79" i="1"/>
  <c r="T96" i="1"/>
  <c r="U96" i="1"/>
  <c r="T24" i="1"/>
  <c r="U24" i="1"/>
  <c r="T41" i="1"/>
  <c r="U41" i="1"/>
  <c r="T40" i="1"/>
  <c r="U40" i="1"/>
  <c r="T39" i="1"/>
  <c r="U39" i="1"/>
  <c r="T36" i="1"/>
  <c r="U36" i="1"/>
  <c r="T16" i="1"/>
  <c r="U16" i="1"/>
  <c r="T64" i="1"/>
  <c r="U64" i="1"/>
  <c r="T80" i="1"/>
  <c r="U80" i="1"/>
  <c r="T97" i="1"/>
  <c r="U97" i="1"/>
  <c r="V32" i="4"/>
  <c r="U32" i="4"/>
  <c r="T32" i="4"/>
  <c r="S32" i="4"/>
  <c r="R32" i="4"/>
  <c r="Q32" i="4"/>
  <c r="P32" i="4"/>
  <c r="O32" i="4"/>
  <c r="V31" i="4"/>
  <c r="U31" i="4"/>
  <c r="T31" i="4"/>
  <c r="S31" i="4"/>
  <c r="R31" i="4"/>
  <c r="Q31" i="4"/>
  <c r="P31" i="4"/>
  <c r="O31" i="4"/>
  <c r="V30" i="4"/>
  <c r="U30" i="4"/>
  <c r="T30" i="4"/>
  <c r="S30" i="4"/>
  <c r="R30" i="4"/>
  <c r="Q30" i="4"/>
  <c r="P30" i="4"/>
  <c r="O30" i="4"/>
  <c r="V29" i="4"/>
  <c r="U29" i="4"/>
  <c r="T29" i="4"/>
  <c r="S29" i="4"/>
  <c r="R29" i="4"/>
  <c r="Q29" i="4"/>
  <c r="P29" i="4"/>
  <c r="O29" i="4"/>
  <c r="W14" i="4"/>
  <c r="V14" i="4"/>
  <c r="U14" i="4"/>
  <c r="T14" i="4"/>
  <c r="W13" i="4"/>
  <c r="V13" i="4"/>
  <c r="U13" i="4"/>
  <c r="T13" i="4"/>
</calcChain>
</file>

<file path=xl/sharedStrings.xml><?xml version="1.0" encoding="utf-8"?>
<sst xmlns="http://schemas.openxmlformats.org/spreadsheetml/2006/main" count="1371" uniqueCount="886">
  <si>
    <t>FORMATO PARA LA PROGRAMACIÓN, SEGUIMIENTO Y EVALUACIÓN DEL AVANCE EN CUMPLIMIENTO DE METAS Y OBJETIVOS DEL PROGRAMA PRESUPUESTARIO ANUAL 2025</t>
  </si>
  <si>
    <t>EJE 4: PROSPERIDAD COMPARTIDA Y JUSTICIA SOCIAL</t>
  </si>
  <si>
    <t>CLAVE Y NOMBRE DEL PPA:</t>
  </si>
  <si>
    <t>NOMBRE DE LA DEPENDENCIA QUE ATIENDE AL PROGRAMA:</t>
  </si>
  <si>
    <t>AVANCE EN CUMPLIMIENTO DE OBJETIVOS Y METAS TRIMESTRAL Y ACUMULADO RESPECTO A LOS TRIMESTRES 2025</t>
  </si>
  <si>
    <t>Nivel.
(unidad administrativa responsable)</t>
  </si>
  <si>
    <t>Resumen narrativo u objetivos.
Clave: Número del Eje, Número del Programa, 1 para el Fin, 1 para el Propósito, Número del Componente, Número de las Actividades.</t>
  </si>
  <si>
    <t>INDICADOR</t>
  </si>
  <si>
    <t>META PROGRAMADA ANUAL Y TRIMESTRAL2025</t>
  </si>
  <si>
    <t>META LOGRADA 2025</t>
  </si>
  <si>
    <t>PORCENTAJE DE AVANCE TRIMESTRAL 2025</t>
  </si>
  <si>
    <t>PORCENTAJE DE AVANCE ACUMULADO TRIMESTRALMENTE 2025</t>
  </si>
  <si>
    <t>Nombre del Indicador.
Siglas y descripción.</t>
  </si>
  <si>
    <t>Frecuencia de medición del Indicador.
Con base a las recomendaciones del nivel de objetivos.</t>
  </si>
  <si>
    <t>Unidad de medida del Indicador y unidad de medida de sus variables.</t>
  </si>
  <si>
    <t>ANUAL
PMD 2021-2024 ACTUALIZADO</t>
  </si>
  <si>
    <t>TRIMESTRE 1</t>
  </si>
  <si>
    <t>TRIMESTRE 2</t>
  </si>
  <si>
    <t>TRIMESTRE 3</t>
  </si>
  <si>
    <t>TRIMESTRE 4</t>
  </si>
  <si>
    <t>Fin
(DGPM / DP)</t>
  </si>
  <si>
    <r>
      <rPr>
        <b/>
        <sz val="11"/>
        <color theme="1"/>
        <rFont val="Arial"/>
        <family val="2"/>
      </rPr>
      <t>4.X.1: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</si>
  <si>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</si>
  <si>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</si>
  <si>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</si>
  <si>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No Aplica</t>
  </si>
  <si>
    <t>EJEMPLO</t>
  </si>
  <si>
    <t>Propósito
(              )</t>
  </si>
  <si>
    <t>Justificacion Trimestral</t>
  </si>
  <si>
    <t>Componente
(        )</t>
  </si>
  <si>
    <t>Justificacion Trimestral:</t>
  </si>
  <si>
    <t>Actividad</t>
  </si>
  <si>
    <t>ELABORÓ
(nombre, cargo y firma)</t>
  </si>
  <si>
    <t>REVISÓ
Dr. Enrique E. Encalada Sánchez
Dirección de Planeación de la DGPM</t>
  </si>
  <si>
    <t>AUTORIZÓ
(nombre, cargo y firma)</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</si>
  <si>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</si>
  <si>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</si>
  <si>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</si>
  <si>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</si>
  <si>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</si>
  <si>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</si>
  <si>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</si>
  <si>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DE AVANCE DE RESULTADOS 2025</t>
  </si>
  <si>
    <t>TRIMESTRE 1 2025</t>
  </si>
  <si>
    <t>TRIMESTRE 2 2025</t>
  </si>
  <si>
    <t>TRIMESTRE 3 2025</t>
  </si>
  <si>
    <t>TRIMESTRE 4 2025</t>
  </si>
  <si>
    <r>
      <rPr>
        <b/>
        <sz val="11"/>
        <color theme="1"/>
        <rFont val="Arial"/>
        <family val="2"/>
      </rPr>
      <t xml:space="preserve">Justificación Trimestral:  </t>
    </r>
    <r>
      <rPr>
        <sz val="11"/>
        <color theme="1"/>
        <rFont val="Arial"/>
        <family val="2"/>
      </rPr>
      <t xml:space="preserve">
Se considera que no aplica para el primer trimestre del 2025, debido a que es un Índice de nueva creación para el eje 4 Prosperidad Compartida y Justicia Social y que tiene una periodicidad trianual sin línea base y con una meta establecida hasta diciembre 2027, fecha en que se verificará si la meta programada se logró.
</t>
    </r>
  </si>
  <si>
    <t>Unidad de Medida del Indicador:  
Unidad de Medida de la Variable:</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</si>
  <si>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</si>
  <si>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</si>
  <si>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</si>
  <si>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</si>
  <si>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FORMATO PARA LA PROGRAMACIÓN, SEGUIMIENTO Y EVALUACIÓN DEL AVANCE EN CUMPLIMIENTO DE METAS Y OBJETIVOS DEL PROGRAMA PRESUPUESTARIO ANUAL 2026</t>
  </si>
  <si>
    <t>AVANCE EN CUMPLIMIENTO DE OBJETIVOS Y METAS TRIMESTRAL Y ACUMULADO RESPECTO A LOS TRIMESTRES 2026</t>
  </si>
  <si>
    <t>META LOGRADA 2026</t>
  </si>
  <si>
    <t>PORCENTAJE DE AVANCE TRIMESTRAL 2026</t>
  </si>
  <si>
    <t>PORCENTAJE DE AVANCE ACUMULADO TRIMESTRALMENTE 2026</t>
  </si>
  <si>
    <t>JUSTIFICACION TRIMESTRAL Y ANUAL DE AVANCE DE RESULTADOS 2026</t>
  </si>
  <si>
    <t>PRESUPUESTO ANUAL AUTORIZADO 2026</t>
  </si>
  <si>
    <t>JUSTIFICACION TRIMESTRAL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</si>
  <si>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</si>
  <si>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</si>
  <si>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</si>
  <si>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</si>
  <si>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</si>
  <si>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OBJETIVOS Y METAS TRIMESTRAL Y ACUMULADO RESPECTO A LOS TRIMESTRES 2027</t>
  </si>
  <si>
    <t>META PROGRAMADA ANUAL Y TRIMESTRAL2027</t>
  </si>
  <si>
    <t>META LOGRADA 2027</t>
  </si>
  <si>
    <t>PORCENTAJE DE AVANCE TRIMESTRAL 2027</t>
  </si>
  <si>
    <t>PORCENTAJE DE AVANCE ACUMULADO TRIMESTRALMENTE 2027</t>
  </si>
  <si>
    <t>JUSTIFICACION TRIMESTRAL Y ANUAL DE AVANCE DE RESULTADOS 2027</t>
  </si>
  <si>
    <t xml:space="preserve">Justificación Trimestral:  
Se considera que no aplica para el primer trimestre del 2027, debido a que es un Índice de nueva creación para el eje 4 Prosperidad Compartida y Justicia Social y que tiene una periodicidad trianual sin línea base y con una meta establecida hasta diciembre 2027, fecha en que se verificará si la meta programada se logró.
</t>
  </si>
  <si>
    <t>PRESUPUESTO ANUAL AUTORIZADO 2027</t>
  </si>
  <si>
    <t>JUSTIFICACION TRIMESTRAL DE AVANCE DE RESULTADOS 2027</t>
  </si>
  <si>
    <t>TRIMESTRE 1 2027</t>
  </si>
  <si>
    <t>TRIMESTRE 2 2027</t>
  </si>
  <si>
    <t>TRIMESTRE 3 2027</t>
  </si>
  <si>
    <t>TRIMESTRE 4 2027</t>
  </si>
  <si>
    <r>
      <rPr>
        <b/>
        <sz val="11"/>
        <rFont val="Arial"/>
        <family val="2"/>
      </rPr>
      <t>4.2.1.1.</t>
    </r>
    <r>
      <rPr>
        <sz val="11"/>
        <rFont val="Arial"/>
        <family val="2"/>
      </rPr>
      <t xml:space="preserve"> Los grupos en situación prioritaria del Municipio  de Benito Juárez reciben atención, asistencia, apoyo y protección para su desarrollo integral.</t>
    </r>
  </si>
  <si>
    <t>Componente (Dirección General)</t>
  </si>
  <si>
    <r>
      <rPr>
        <b/>
        <sz val="11"/>
        <rFont val="Arial"/>
        <family val="2"/>
      </rPr>
      <t>4.2.1.1.1.</t>
    </r>
    <r>
      <rPr>
        <sz val="11"/>
        <rFont val="Arial"/>
        <family val="2"/>
      </rPr>
      <t xml:space="preserve"> Propuestas, políticas, acuerdos, planes y programas que en la Junta Directiva, Comités y Consejos fueron presentados.</t>
    </r>
  </si>
  <si>
    <r>
      <rPr>
        <b/>
        <sz val="11"/>
        <rFont val="Arial"/>
        <family val="2"/>
      </rPr>
      <t>PPAPPP</t>
    </r>
    <r>
      <rPr>
        <sz val="11"/>
        <rFont val="Arial"/>
        <family val="2"/>
      </rPr>
      <t>: Porcentaje de Políticas, Acuerdos, Planes y Programas Presentados.</t>
    </r>
  </si>
  <si>
    <t>Actividad
(Dirección General)</t>
  </si>
  <si>
    <r>
      <rPr>
        <b/>
        <sz val="11"/>
        <rFont val="Arial"/>
        <family val="2"/>
      </rPr>
      <t>PADGR:</t>
    </r>
    <r>
      <rPr>
        <sz val="11"/>
        <rFont val="Arial"/>
        <family val="2"/>
      </rPr>
      <t xml:space="preserve"> Porcentaje de  Actividades de la Dirección General Realizadas.</t>
    </r>
  </si>
  <si>
    <t>Actividad
(Unidad Jurídica)</t>
  </si>
  <si>
    <r>
      <rPr>
        <b/>
        <sz val="11"/>
        <rFont val="Arial"/>
        <family val="2"/>
      </rPr>
      <t>PCLC</t>
    </r>
    <r>
      <rPr>
        <sz val="11"/>
        <rFont val="Arial"/>
        <family val="2"/>
      </rPr>
      <t>: Porcentaje de Contratos, Reglamentos, Lineamientos, Convenios, Acuerdos, Actas</t>
    </r>
    <r>
      <rPr>
        <b/>
        <sz val="11"/>
        <rFont val="Arial"/>
        <family val="2"/>
      </rPr>
      <t xml:space="preserve"> </t>
    </r>
    <r>
      <rPr>
        <sz val="11"/>
        <rFont val="Arial"/>
        <family val="2"/>
      </rPr>
      <t>y Actos Jurídicos realizados.</t>
    </r>
  </si>
  <si>
    <t>Actividad
(Coordinación de Transparencia, Datos Personales y Gestión Documental)</t>
  </si>
  <si>
    <r>
      <t xml:space="preserve">4.2.1.1.1.3. </t>
    </r>
    <r>
      <rPr>
        <sz val="11"/>
        <rFont val="Arial"/>
        <family val="2"/>
      </rPr>
      <t>Realización de Procesos de Transparencia, Acceso a la Información Pública, Protección de Datos Personales, Archivo y Gestión Documental, y Cuentas Claras.</t>
    </r>
  </si>
  <si>
    <r>
      <rPr>
        <b/>
        <sz val="11"/>
        <rFont val="Arial"/>
        <family val="2"/>
      </rPr>
      <t>PPR:</t>
    </r>
    <r>
      <rPr>
        <sz val="11"/>
        <rFont val="Arial"/>
        <family val="2"/>
      </rPr>
      <t xml:space="preserve"> Porcentaje de Procesos Realizados.</t>
    </r>
  </si>
  <si>
    <t>Actividad 
(Coordinación de Relaciones Públicas)</t>
  </si>
  <si>
    <r>
      <rPr>
        <b/>
        <sz val="11"/>
        <rFont val="Arial"/>
        <family val="2"/>
      </rPr>
      <t>PAIR:</t>
    </r>
    <r>
      <rPr>
        <sz val="11"/>
        <rFont val="Arial"/>
        <family val="2"/>
      </rPr>
      <t xml:space="preserve"> Porcentaje de Acciones Integrales Realizadas.</t>
    </r>
  </si>
  <si>
    <t>Actividad
(Coordinación de Planeación y Evaluación)</t>
  </si>
  <si>
    <r>
      <rPr>
        <b/>
        <sz val="11"/>
        <rFont val="Arial"/>
        <family val="2"/>
      </rPr>
      <t xml:space="preserve">4.2.1.1.1.5. </t>
    </r>
    <r>
      <rPr>
        <sz val="11"/>
        <rFont val="Arial"/>
        <family val="2"/>
      </rPr>
      <t>Realización de</t>
    </r>
    <r>
      <rPr>
        <b/>
        <sz val="11"/>
        <rFont val="Arial"/>
        <family val="2"/>
      </rPr>
      <t xml:space="preserve"> </t>
    </r>
    <r>
      <rPr>
        <sz val="11"/>
        <rFont val="Arial"/>
        <family val="2"/>
      </rPr>
      <t>informes de planeación, programación, seguimiento, evaluación y rendición de cuentas alineados al modelo de Presupuesto Basado en Resultados y del Sistema de Evaluación del Desempeño.</t>
    </r>
  </si>
  <si>
    <r>
      <rPr>
        <b/>
        <sz val="11"/>
        <rFont val="Arial"/>
        <family val="2"/>
      </rPr>
      <t>PIR:</t>
    </r>
    <r>
      <rPr>
        <sz val="11"/>
        <rFont val="Arial"/>
        <family val="2"/>
      </rPr>
      <t xml:space="preserve"> Porcentaje de Informes  Realizados.</t>
    </r>
  </si>
  <si>
    <t>Actividad
(Coordinación de Comunicación Social)</t>
  </si>
  <si>
    <r>
      <rPr>
        <b/>
        <sz val="11"/>
        <rFont val="Arial"/>
        <family val="2"/>
      </rPr>
      <t xml:space="preserve">4.2.1.1.1.6. </t>
    </r>
    <r>
      <rPr>
        <sz val="11"/>
        <rFont val="Arial"/>
        <family val="2"/>
      </rPr>
      <t xml:space="preserve">Difusión de los Programas y Acciones del Sistema Municipal DIF Benito Juárez. </t>
    </r>
  </si>
  <si>
    <r>
      <rPr>
        <b/>
        <sz val="11"/>
        <rFont val="Arial"/>
        <family val="2"/>
      </rPr>
      <t xml:space="preserve">PPAD: </t>
    </r>
    <r>
      <rPr>
        <sz val="11"/>
        <rFont val="Arial"/>
        <family val="2"/>
      </rPr>
      <t>Porcentaje de Programas y Acciones del Sistema DIF de Benito Juárez Difundidas.</t>
    </r>
  </si>
  <si>
    <t>Actividad
(Coordinación Operativa y Logística de Eventos)</t>
  </si>
  <si>
    <r>
      <t xml:space="preserve">PSLEA: </t>
    </r>
    <r>
      <rPr>
        <sz val="11"/>
        <rFont val="Arial"/>
        <family val="2"/>
      </rPr>
      <t>Porcentaje de Solicitudes de Logística de Eventos Atendidos.</t>
    </r>
  </si>
  <si>
    <t>Actividad (Secretaría Particular)</t>
  </si>
  <si>
    <r>
      <rPr>
        <b/>
        <sz val="11"/>
        <rFont val="Arial"/>
        <family val="2"/>
      </rPr>
      <t xml:space="preserve">4.2.1.1.1.8. </t>
    </r>
    <r>
      <rPr>
        <sz val="11"/>
        <rFont val="Arial"/>
        <family val="2"/>
      </rPr>
      <t>Planeación y coordinación de la calendarización de las actividades del Voluntariado, en coordinación con la Dirección General. Representación e interrelación con  autoridades, organismos, entre otros, para llevar a cabo gestiones y mesas de trabajo.</t>
    </r>
  </si>
  <si>
    <t>Actividad
(Coordinación del Voluntariado)</t>
  </si>
  <si>
    <t>Componente
(Coordinación de Asistencia Social y Atención Ciudadana)</t>
  </si>
  <si>
    <r>
      <rPr>
        <b/>
        <sz val="11"/>
        <rFont val="Arial"/>
        <family val="2"/>
      </rPr>
      <t xml:space="preserve">4.2.1.1.2. </t>
    </r>
    <r>
      <rPr>
        <sz val="11"/>
        <rFont val="Arial"/>
        <family val="2"/>
      </rPr>
      <t>Servicios y apoyos de asistencia social a los sujetos y grupos de atención prioritaria del municipio de Benito Juárez otorgados.</t>
    </r>
  </si>
  <si>
    <r>
      <rPr>
        <b/>
        <sz val="11"/>
        <rFont val="Arial"/>
        <family val="2"/>
      </rPr>
      <t>PSAO:</t>
    </r>
    <r>
      <rPr>
        <sz val="11"/>
        <rFont val="Arial"/>
        <family val="2"/>
      </rPr>
      <t xml:space="preserve"> Porcentaje de Servicios  y Apoyos de Asistencia Social Otorgados.</t>
    </r>
  </si>
  <si>
    <t>Actividad
(Coordinación de Asistencia Social y Atención Ciudadana)</t>
  </si>
  <si>
    <r>
      <rPr>
        <b/>
        <sz val="11"/>
        <rFont val="Arial"/>
        <family val="2"/>
      </rPr>
      <t>4.2.1.1.2.1</t>
    </r>
    <r>
      <rPr>
        <sz val="11"/>
        <rFont val="Arial"/>
        <family val="2"/>
      </rPr>
      <t>. Entrega de apoyos de asistencia social  a personas de atención prioritaria.</t>
    </r>
  </si>
  <si>
    <r>
      <rPr>
        <b/>
        <sz val="11"/>
        <rFont val="Arial"/>
        <family val="2"/>
      </rPr>
      <t xml:space="preserve">PASE: </t>
    </r>
    <r>
      <rPr>
        <sz val="11"/>
        <rFont val="Arial"/>
        <family val="2"/>
      </rPr>
      <t>Porcentaje de Apoyos de Asistencia Social Entregados.</t>
    </r>
  </si>
  <si>
    <r>
      <rPr>
        <b/>
        <sz val="11"/>
        <rFont val="Arial"/>
        <family val="2"/>
      </rPr>
      <t>4.2.1.1.2.2.</t>
    </r>
    <r>
      <rPr>
        <sz val="11"/>
        <rFont val="Arial"/>
        <family val="2"/>
      </rPr>
      <t xml:space="preserve"> Realización de estudios socioeconómicos  a personas de atención prioritaria.</t>
    </r>
  </si>
  <si>
    <r>
      <rPr>
        <b/>
        <sz val="11"/>
        <rFont val="Arial"/>
        <family val="2"/>
      </rPr>
      <t xml:space="preserve">PESR: </t>
    </r>
    <r>
      <rPr>
        <sz val="11"/>
        <rFont val="Arial"/>
        <family val="2"/>
      </rPr>
      <t>Porcentaje de Estudios Socioeconómicos Realizados.</t>
    </r>
  </si>
  <si>
    <r>
      <rPr>
        <b/>
        <sz val="11"/>
        <color theme="1"/>
        <rFont val="Arial"/>
        <family val="2"/>
      </rPr>
      <t>POAB:</t>
    </r>
    <r>
      <rPr>
        <sz val="11"/>
        <color theme="1"/>
        <rFont val="Arial"/>
        <family val="2"/>
      </rPr>
      <t xml:space="preserve"> Porcentaje de Orientaciones y Atenciones Brindadas.</t>
    </r>
  </si>
  <si>
    <t>Componente (Dirección Administrativa y de Finanzas)</t>
  </si>
  <si>
    <r>
      <rPr>
        <b/>
        <sz val="11"/>
        <rFont val="Arial"/>
        <family val="2"/>
      </rPr>
      <t xml:space="preserve">PPAR: </t>
    </r>
    <r>
      <rPr>
        <sz val="11"/>
        <rFont val="Arial"/>
        <family val="2"/>
      </rPr>
      <t>Porcentaje de Procedimientos Administrativos  Realizados.</t>
    </r>
  </si>
  <si>
    <t>Actividad
(Coordinación de Recursos Financieros)</t>
  </si>
  <si>
    <r>
      <t xml:space="preserve">4.2.1.1.3.1. </t>
    </r>
    <r>
      <rPr>
        <sz val="11"/>
        <rFont val="Arial"/>
        <family val="2"/>
      </rPr>
      <t>Realización de reportes contables, presupuestarios y financieros para la integración de la cuenta pública.</t>
    </r>
  </si>
  <si>
    <r>
      <t>PRCPFE:</t>
    </r>
    <r>
      <rPr>
        <sz val="11"/>
        <rFont val="Arial"/>
        <family val="2"/>
      </rPr>
      <t xml:space="preserve"> Porcentaje de Reportes Contables, Presupuestarios y Financieros Elaborados</t>
    </r>
    <r>
      <rPr>
        <b/>
        <sz val="11"/>
        <rFont val="Arial"/>
        <family val="2"/>
      </rPr>
      <t>.</t>
    </r>
  </si>
  <si>
    <t>Actividad
(Coordinación de Recursos Humanos)</t>
  </si>
  <si>
    <r>
      <rPr>
        <b/>
        <sz val="11"/>
        <rFont val="Arial"/>
        <family val="2"/>
      </rPr>
      <t>4.2.1.1.3.2.</t>
    </r>
    <r>
      <rPr>
        <sz val="11"/>
        <rFont val="Arial"/>
        <family val="2"/>
      </rPr>
      <t xml:space="preserve"> Elaboración de cédulas nominales quincenales por medio de un control de incidencias.</t>
    </r>
  </si>
  <si>
    <r>
      <rPr>
        <b/>
        <sz val="11"/>
        <rFont val="Arial"/>
        <family val="2"/>
      </rPr>
      <t>PCNE:</t>
    </r>
    <r>
      <rPr>
        <sz val="11"/>
        <rFont val="Arial"/>
        <family val="2"/>
      </rPr>
      <t xml:space="preserve"> Porcentaje de Cédulas Nominales Elaboradas.</t>
    </r>
  </si>
  <si>
    <t>Actividad
(Jefatura de Capacitación)</t>
  </si>
  <si>
    <r>
      <rPr>
        <b/>
        <sz val="11"/>
        <rFont val="Arial"/>
        <family val="2"/>
      </rPr>
      <t>4.2.1.1.3.3.</t>
    </r>
    <r>
      <rPr>
        <sz val="11"/>
        <rFont val="Arial"/>
        <family val="2"/>
      </rPr>
      <t xml:space="preserve"> Capacitación interna al personal de conformidad a la legislación aplicable en el Sistema Municipal DIF Benito Juárez.</t>
    </r>
  </si>
  <si>
    <r>
      <rPr>
        <b/>
        <sz val="11"/>
        <rFont val="Arial"/>
        <family val="2"/>
      </rPr>
      <t>PCC:</t>
    </r>
    <r>
      <rPr>
        <sz val="11"/>
        <rFont val="Arial"/>
        <family val="2"/>
      </rPr>
      <t xml:space="preserve"> Porcentaje de Colaboradores Capacitados.</t>
    </r>
  </si>
  <si>
    <r>
      <rPr>
        <b/>
        <sz val="11"/>
        <rFont val="Arial"/>
        <family val="2"/>
      </rPr>
      <t>PCB:</t>
    </r>
    <r>
      <rPr>
        <sz val="11"/>
        <rFont val="Arial"/>
        <family val="2"/>
      </rPr>
      <t xml:space="preserve"> Porcentaje de Capacitaciones Brindadas.</t>
    </r>
  </si>
  <si>
    <t>Actividad
(Coordinación de Patrimonio)</t>
  </si>
  <si>
    <r>
      <rPr>
        <b/>
        <sz val="11"/>
        <rFont val="Arial"/>
        <family val="2"/>
      </rPr>
      <t>PIE:</t>
    </r>
    <r>
      <rPr>
        <sz val="11"/>
        <rFont val="Arial"/>
        <family val="2"/>
      </rPr>
      <t xml:space="preserve"> Porcentaje de Inventarios de bienes, muebles e inmuebles Elaborados.</t>
    </r>
  </si>
  <si>
    <t>Actividad 
(Coordinación de Suministros)</t>
  </si>
  <si>
    <r>
      <rPr>
        <b/>
        <sz val="11"/>
        <rFont val="Arial"/>
        <family val="2"/>
      </rPr>
      <t>PSE:</t>
    </r>
    <r>
      <rPr>
        <sz val="11"/>
        <rFont val="Arial"/>
        <family val="2"/>
      </rPr>
      <t xml:space="preserve"> Porcentaje de  Suministros  Entregados.</t>
    </r>
  </si>
  <si>
    <t xml:space="preserve">Actividad 
(Jefatura de Parque Vehicular)                     </t>
  </si>
  <si>
    <r>
      <rPr>
        <b/>
        <sz val="11"/>
        <rFont val="Arial"/>
        <family val="2"/>
      </rPr>
      <t>PSPVR:</t>
    </r>
    <r>
      <rPr>
        <sz val="11"/>
        <rFont val="Arial"/>
        <family val="2"/>
      </rPr>
      <t xml:space="preserve"> Porcentaje de Servicios de mantenimiento y reparación del Parque Vehicular Realizados.</t>
    </r>
  </si>
  <si>
    <t>Actividad
(Coordinación de Sistemas)</t>
  </si>
  <si>
    <r>
      <rPr>
        <b/>
        <sz val="11"/>
        <rFont val="Arial"/>
        <family val="2"/>
      </rPr>
      <t>4.2.1.1.3.7</t>
    </r>
    <r>
      <rPr>
        <sz val="11"/>
        <rFont val="Arial"/>
        <family val="2"/>
      </rPr>
      <t xml:space="preserve"> Atención a las necesidades de mantenimiento y reparación de equipos de cómputo, líneas telefónicas y red informática para su correcto funcionamiento  y operación.</t>
    </r>
  </si>
  <si>
    <r>
      <rPr>
        <b/>
        <sz val="11"/>
        <rFont val="Arial"/>
        <family val="2"/>
      </rPr>
      <t xml:space="preserve">PMRA: </t>
    </r>
    <r>
      <rPr>
        <sz val="11"/>
        <rFont val="Arial"/>
        <family val="2"/>
      </rPr>
      <t>Porcentaje de Mantenimientos y Reparaciones de equipos de cómputo, líneas telefónicas y red informática, Atendidas.</t>
    </r>
  </si>
  <si>
    <t>Actividad
(Coordinación de Mantenimiento)</t>
  </si>
  <si>
    <r>
      <t xml:space="preserve">PSMR: </t>
    </r>
    <r>
      <rPr>
        <sz val="11"/>
        <rFont val="Arial"/>
        <family val="2"/>
      </rPr>
      <t>Porcentaje de Servicios  de mantenimiento, limpieza, reparación, remodelación y vigilancia Realizados.</t>
    </r>
  </si>
  <si>
    <t>Componente (Coordinación de Donativos)</t>
  </si>
  <si>
    <r>
      <t xml:space="preserve">PDE: </t>
    </r>
    <r>
      <rPr>
        <sz val="11"/>
        <rFont val="Arial"/>
        <family val="2"/>
      </rPr>
      <t>Porcentaje de Donativos Entregados.</t>
    </r>
  </si>
  <si>
    <t>Actividad
(Coordinación de Donativos)</t>
  </si>
  <si>
    <r>
      <rPr>
        <b/>
        <sz val="11"/>
        <rFont val="Arial"/>
        <family val="2"/>
      </rPr>
      <t>PDR:</t>
    </r>
    <r>
      <rPr>
        <sz val="11"/>
        <rFont val="Arial"/>
        <family val="2"/>
      </rPr>
      <t xml:space="preserve"> Porcentaje de Donativos Recibidos.</t>
    </r>
  </si>
  <si>
    <r>
      <rPr>
        <b/>
        <sz val="11"/>
        <rFont val="Arial"/>
        <family val="2"/>
      </rPr>
      <t>4.2.1.1.4.2</t>
    </r>
    <r>
      <rPr>
        <sz val="11"/>
        <rFont val="Arial"/>
        <family val="2"/>
      </rPr>
      <t>. Participación de Instituciones públicas, privadas, fundaciones, asociaciones, empresas socialmente responsables y sociedad civil que entregan donativos al SMDIF BJ.</t>
    </r>
  </si>
  <si>
    <r>
      <rPr>
        <b/>
        <sz val="11"/>
        <rFont val="Arial"/>
        <family val="2"/>
      </rPr>
      <t xml:space="preserve">PIFAESP: </t>
    </r>
    <r>
      <rPr>
        <sz val="11"/>
        <rFont val="Arial"/>
        <family val="2"/>
      </rPr>
      <t>Porcentaje de Instituciones Públicas y Privadas, Fundaciones, Asociaciones, Empresas Socialmente Responsables y la Sociedad Civil Participantes.</t>
    </r>
  </si>
  <si>
    <t>Componente
(Dirección de Prevención de Riesgos Psicosociales de Niñas, Niños y Adolescentes)</t>
  </si>
  <si>
    <r>
      <t xml:space="preserve">PAPRPB: </t>
    </r>
    <r>
      <rPr>
        <sz val="11"/>
        <rFont val="Arial"/>
        <family val="2"/>
      </rPr>
      <t>Porcentaje de Atenciones para la Prevención de Riesgos Psicosociales Brindadas.</t>
    </r>
  </si>
  <si>
    <t>Actividad
(Dirección de Prevención de Riesgos Psicosociales de Niñas, Niños y Adolescentes)</t>
  </si>
  <si>
    <t>Actividad
(Coordinación de Prevención de Riesgos Psicosociales)</t>
  </si>
  <si>
    <r>
      <rPr>
        <b/>
        <sz val="11"/>
        <rFont val="Arial"/>
        <family val="2"/>
      </rPr>
      <t>PAPRPR:</t>
    </r>
    <r>
      <rPr>
        <sz val="11"/>
        <rFont val="Arial"/>
        <family val="2"/>
      </rPr>
      <t xml:space="preserve"> Porcentaje de Actividades de Prevención de Riesgos Psicosociales, Realizadas.</t>
    </r>
  </si>
  <si>
    <r>
      <t xml:space="preserve">4.2.1.1.5.3. </t>
    </r>
    <r>
      <rPr>
        <sz val="11"/>
        <rFont val="Arial"/>
        <family val="2"/>
      </rPr>
      <t>Realización de</t>
    </r>
    <r>
      <rPr>
        <b/>
        <sz val="11"/>
        <rFont val="Arial"/>
        <family val="2"/>
      </rPr>
      <t xml:space="preserve"> </t>
    </r>
    <r>
      <rPr>
        <sz val="11"/>
        <rFont val="Arial"/>
        <family val="2"/>
      </rPr>
      <t>entregas de estímulo a la educación, alimentación y salud.</t>
    </r>
  </si>
  <si>
    <r>
      <rPr>
        <b/>
        <sz val="11"/>
        <rFont val="Arial"/>
        <family val="2"/>
      </rPr>
      <t>PEEAS</t>
    </r>
    <r>
      <rPr>
        <sz val="11"/>
        <rFont val="Arial"/>
        <family val="2"/>
      </rPr>
      <t>: Porcentaje de Estímulo a la Educación, Alimentación y Salud Entregados.</t>
    </r>
  </si>
  <si>
    <t>Actividad
(Coordinación de la Cultura de la Legalidad)</t>
  </si>
  <si>
    <r>
      <rPr>
        <b/>
        <sz val="11"/>
        <rFont val="Arial"/>
        <family val="2"/>
      </rPr>
      <t>PAI:</t>
    </r>
    <r>
      <rPr>
        <sz val="11"/>
        <rFont val="Arial"/>
        <family val="2"/>
      </rPr>
      <t xml:space="preserve"> Porcentaje de Acciones de prevención del delito Impartidas.</t>
    </r>
  </si>
  <si>
    <t>Actividad
(Coordinación de Recreación, Cultura y Deportes)</t>
  </si>
  <si>
    <t xml:space="preserve">Componente
(Coordinación de Centros Asistenciales de Desarrollo Infantil)    </t>
  </si>
  <si>
    <r>
      <rPr>
        <b/>
        <sz val="11"/>
        <rFont val="Arial"/>
        <family val="2"/>
      </rPr>
      <t>4.2.1.1.6.</t>
    </r>
    <r>
      <rPr>
        <sz val="11"/>
        <rFont val="Arial"/>
        <family val="2"/>
      </rPr>
      <t xml:space="preserve"> Servicios de escuelas de tiempo completo con atención educativa, asistencial, psicológica, alimentaria, trabajo social y de salud  brindados</t>
    </r>
  </si>
  <si>
    <r>
      <t xml:space="preserve">PSCADIB: </t>
    </r>
    <r>
      <rPr>
        <sz val="11"/>
        <rFont val="Arial"/>
        <family val="2"/>
      </rPr>
      <t>Porcentaje de Servicios en los Centros Asistenciales de Desarrollo Infantil Brindados.</t>
    </r>
  </si>
  <si>
    <t xml:space="preserve">Actividad
(Coordinación de Centros Asistenciales de Desarrollo Infantil)    </t>
  </si>
  <si>
    <r>
      <rPr>
        <b/>
        <sz val="11"/>
        <rFont val="Arial"/>
        <family val="2"/>
      </rPr>
      <t>4.2.1.1.6.1.</t>
    </r>
    <r>
      <rPr>
        <sz val="11"/>
        <rFont val="Arial"/>
        <family val="2"/>
      </rPr>
      <t xml:space="preserve"> Realización de actividades educativas, sociales, culturales, deportivas, recreativas, inclusivas y formativas (pláticas, talleres)  en los Centros Asistenciales de Desarrollo Infantil.</t>
    </r>
  </si>
  <si>
    <r>
      <t xml:space="preserve">PAR: </t>
    </r>
    <r>
      <rPr>
        <sz val="11"/>
        <rFont val="Arial"/>
        <family val="2"/>
      </rPr>
      <t>Porcentaje de Actividades educativas, sociales, culturales, deportivas, recreativas, inclusivas y formativas Realizadas.</t>
    </r>
  </si>
  <si>
    <r>
      <rPr>
        <b/>
        <sz val="11"/>
        <rFont val="Arial"/>
        <family val="2"/>
      </rPr>
      <t>4.2.1.1.6.2.</t>
    </r>
    <r>
      <rPr>
        <sz val="11"/>
        <rFont val="Arial"/>
        <family val="2"/>
      </rPr>
      <t xml:space="preserve"> Realización de entregas de raciones de comida para las niñas y niños inscritos en los Centros Asistenciales de Desarrollo Infantil.</t>
    </r>
  </si>
  <si>
    <r>
      <rPr>
        <b/>
        <sz val="11"/>
        <rFont val="Arial"/>
        <family val="2"/>
      </rPr>
      <t>PRE:</t>
    </r>
    <r>
      <rPr>
        <sz val="11"/>
        <rFont val="Arial"/>
        <family val="2"/>
      </rPr>
      <t xml:space="preserve"> Porcentaje de Raciones de Comida Entregadas.</t>
    </r>
  </si>
  <si>
    <t>Actividad
(Coordinación de Centros Asistenciales de Desarrollo Infantil)</t>
  </si>
  <si>
    <t>Componente
(Delegación de la Procuraduría de Protección de Niñas, Niños, Adolescentes y la Familia)</t>
  </si>
  <si>
    <r>
      <rPr>
        <b/>
        <sz val="11"/>
        <rFont val="Arial"/>
        <family val="2"/>
      </rPr>
      <t>PSB:</t>
    </r>
    <r>
      <rPr>
        <sz val="11"/>
        <rFont val="Arial"/>
        <family val="2"/>
      </rPr>
      <t xml:space="preserve"> Porcentaje de Servicios Brindados.</t>
    </r>
  </si>
  <si>
    <t>Actividad
(Delegación de la Procuraduría de Protección de Niñas, Niños, Adolescentes y la Familia)</t>
  </si>
  <si>
    <r>
      <rPr>
        <b/>
        <sz val="11"/>
        <rFont val="Arial"/>
        <family val="2"/>
      </rPr>
      <t>PAPRDR:</t>
    </r>
    <r>
      <rPr>
        <sz val="11"/>
        <rFont val="Arial"/>
        <family val="2"/>
      </rPr>
      <t xml:space="preserve"> Porcentaje de Acciones de Protección y Restitución de Derechos a NNA Realizadas</t>
    </r>
  </si>
  <si>
    <t>Actividad
(Coordinación de Trabajo Social)</t>
  </si>
  <si>
    <t>Actividad
(Coordinación de Psicología Jurídica)</t>
  </si>
  <si>
    <r>
      <rPr>
        <b/>
        <sz val="11"/>
        <rFont val="Arial"/>
        <family val="2"/>
      </rPr>
      <t>4.2.1.1.7.4.</t>
    </r>
    <r>
      <rPr>
        <sz val="11"/>
        <rFont val="Arial"/>
        <family val="2"/>
      </rPr>
      <t xml:space="preserve"> Atención psicológica a familias, personas; víctimas o generadoras de violencia y acompañamiento psicológico en atención a instancias jurídicas foráneas.</t>
    </r>
  </si>
  <si>
    <t>Componente 
(Coordinación del Centro de Asistencia Social de NNA Migrantes)</t>
  </si>
  <si>
    <r>
      <t xml:space="preserve">4.2.1.1.8. </t>
    </r>
    <r>
      <rPr>
        <sz val="11"/>
        <rFont val="Arial"/>
        <family val="2"/>
      </rPr>
      <t>Servicios integrales del Centro de Asistencia Social para la protección de los derechos de las niñas, niños y adolescentes migrantes, acompañados, no acompañados, separados otorgados.</t>
    </r>
    <r>
      <rPr>
        <b/>
        <sz val="11"/>
        <rFont val="Arial"/>
        <family val="2"/>
      </rPr>
      <t xml:space="preserve">
NNA: </t>
    </r>
    <r>
      <rPr>
        <sz val="11"/>
        <rFont val="Arial"/>
        <family val="2"/>
      </rPr>
      <t>Niñas, Niños y Adolescentes.</t>
    </r>
    <r>
      <rPr>
        <b/>
        <sz val="11"/>
        <rFont val="Arial"/>
        <family val="2"/>
      </rPr>
      <t xml:space="preserve">
CAS: </t>
    </r>
    <r>
      <rPr>
        <sz val="11"/>
        <rFont val="Arial"/>
        <family val="2"/>
      </rPr>
      <t>Centro de Asistencia Social.</t>
    </r>
  </si>
  <si>
    <r>
      <t xml:space="preserve">PSIO: </t>
    </r>
    <r>
      <rPr>
        <sz val="11"/>
        <rFont val="Arial"/>
        <family val="2"/>
      </rPr>
      <t>Porcentaje de Servicios Integrales del Centro de Asistencia Social Otorgados.</t>
    </r>
  </si>
  <si>
    <t>Actividad
(Coordinación del Centro de Asistencia Social de NNA Migrantes)</t>
  </si>
  <si>
    <r>
      <t xml:space="preserve">PEIC: </t>
    </r>
    <r>
      <rPr>
        <sz val="11"/>
        <rFont val="Arial"/>
        <family val="2"/>
      </rPr>
      <t>Porcentaje de expedientes de Ingresos al Centro de Asistencia Social Elaborados.</t>
    </r>
  </si>
  <si>
    <r>
      <t>PAIR:</t>
    </r>
    <r>
      <rPr>
        <sz val="11"/>
        <rFont val="Arial"/>
        <family val="2"/>
      </rPr>
      <t xml:space="preserve"> Porcentaje de Atenciones Integrales Realizadas a NNA y acompañantes.</t>
    </r>
  </si>
  <si>
    <r>
      <t>PEIU:</t>
    </r>
    <r>
      <rPr>
        <sz val="11"/>
        <rFont val="Arial"/>
        <family val="2"/>
      </rPr>
      <t xml:space="preserve"> Porcentaje de Entrega de  Insumos para uso Entregados.</t>
    </r>
  </si>
  <si>
    <r>
      <t>PEIC:</t>
    </r>
    <r>
      <rPr>
        <sz val="11"/>
        <rFont val="Arial"/>
        <family val="2"/>
      </rPr>
      <t xml:space="preserve"> Porcentaje de Entrega de Insumos para consumo Entregados.</t>
    </r>
  </si>
  <si>
    <t>Componente
(Coordinación de la Casa de Asistencia Temporal de NNA)</t>
  </si>
  <si>
    <t>Actividad
(Coordinación de la Casa de Asistencia Temporal de NNA)</t>
  </si>
  <si>
    <r>
      <rPr>
        <b/>
        <sz val="11"/>
        <rFont val="Arial"/>
        <family val="2"/>
      </rPr>
      <t xml:space="preserve">PALDEF: </t>
    </r>
    <r>
      <rPr>
        <sz val="11"/>
        <rFont val="Arial"/>
        <family val="2"/>
      </rPr>
      <t>Porcentaje de Actividades Recreativas, Lúdicas, Deportivas, Educativas y Formativas Realizadas.</t>
    </r>
  </si>
  <si>
    <r>
      <rPr>
        <b/>
        <sz val="11"/>
        <rFont val="Arial"/>
        <family val="2"/>
      </rPr>
      <t>PEIU:</t>
    </r>
    <r>
      <rPr>
        <sz val="11"/>
        <rFont val="Arial"/>
        <family val="2"/>
      </rPr>
      <t xml:space="preserve"> Porcentaje de Entrega de Insumos para Uso.</t>
    </r>
  </si>
  <si>
    <r>
      <rPr>
        <b/>
        <sz val="11"/>
        <rFont val="Arial"/>
        <family val="2"/>
      </rPr>
      <t>PEIC:</t>
    </r>
    <r>
      <rPr>
        <sz val="11"/>
        <rFont val="Arial"/>
        <family val="2"/>
      </rPr>
      <t xml:space="preserve"> Porcentaje de Entrega de Insumos para Consumos.</t>
    </r>
  </si>
  <si>
    <t>Componente
(Coordinación del Centro Especializado para la Atención a la Violencia)</t>
  </si>
  <si>
    <t>Actividad
(Coordinación del Centro Especializado Para la Atención a la Violencia)</t>
  </si>
  <si>
    <r>
      <rPr>
        <b/>
        <sz val="11"/>
        <rFont val="Arial"/>
        <family val="2"/>
      </rPr>
      <t xml:space="preserve">PAMR: </t>
    </r>
    <r>
      <rPr>
        <sz val="11"/>
        <rFont val="Arial"/>
        <family val="2"/>
      </rPr>
      <t>Porcentaje de Atenciones Multidisciplinarias Realizadas.</t>
    </r>
  </si>
  <si>
    <r>
      <rPr>
        <b/>
        <sz val="11"/>
        <rFont val="Arial"/>
        <family val="2"/>
      </rPr>
      <t>4.2.1.1.10.2.</t>
    </r>
    <r>
      <rPr>
        <sz val="11"/>
        <rFont val="Arial"/>
        <family val="2"/>
      </rPr>
      <t xml:space="preserve"> Impartición de pláticas y talleres con temas para la prevención de la violencia.</t>
    </r>
  </si>
  <si>
    <r>
      <rPr>
        <b/>
        <sz val="11"/>
        <rFont val="Arial"/>
        <family val="2"/>
      </rPr>
      <t>4.2.1.1.10.3.</t>
    </r>
    <r>
      <rPr>
        <sz val="11"/>
        <rFont val="Arial"/>
        <family val="2"/>
      </rPr>
      <t xml:space="preserve"> Impartición de capacitación para el autoempleo a mujeres receptoras de violencia en cualquiera de sus modalidades.</t>
    </r>
  </si>
  <si>
    <r>
      <rPr>
        <b/>
        <sz val="11"/>
        <rFont val="Arial"/>
        <family val="2"/>
      </rPr>
      <t>PCI:</t>
    </r>
    <r>
      <rPr>
        <sz val="11"/>
        <rFont val="Arial"/>
        <family val="2"/>
      </rPr>
      <t xml:space="preserve"> Porcentaje de Capacitaciones para el Autoempleo Impartidas.</t>
    </r>
  </si>
  <si>
    <t>Componente (Dirección de Desarrollo Social Comunitario)</t>
  </si>
  <si>
    <r>
      <rPr>
        <b/>
        <sz val="11"/>
        <rFont val="Arial"/>
        <family val="2"/>
      </rPr>
      <t>4.2.1.1.11.</t>
    </r>
    <r>
      <rPr>
        <sz val="11"/>
        <rFont val="Arial"/>
        <family val="2"/>
      </rPr>
      <t xml:space="preserve"> Atenciones en actividades sociales, brigadas y eventos  que contribuyen al  desarrollo y el mejoramiento de las condiciones de vida de los benitojuarenses realizados.</t>
    </r>
  </si>
  <si>
    <t>Actividad
(Dirección de Desarrollo Social Comunitario)</t>
  </si>
  <si>
    <r>
      <rPr>
        <b/>
        <sz val="11"/>
        <rFont val="Arial"/>
        <family val="2"/>
      </rPr>
      <t>4.2.1.1.11.1.</t>
    </r>
    <r>
      <rPr>
        <sz val="11"/>
        <rFont val="Arial"/>
        <family val="2"/>
      </rPr>
      <t xml:space="preserve"> Realización de actividades, brigadas y eventos que fomentan el fortalecimiento del desarrollo social y el desarrollo comunitario a niñas, niños, adolescentes y la familia.</t>
    </r>
  </si>
  <si>
    <t>Componente
( Coordinación de Centros de Desarrollo Comunitario)</t>
  </si>
  <si>
    <r>
      <t>4.2.1.1.12.</t>
    </r>
    <r>
      <rPr>
        <sz val="11"/>
        <rFont val="Arial"/>
        <family val="2"/>
      </rPr>
      <t xml:space="preserve"> Atenciones para el autoempleo en los Centros de Desarrollo Comunitario y en el Centro de Emprendimiento y Desarrollo Humano para las Juventudes, Realizadas.
</t>
    </r>
    <r>
      <rPr>
        <b/>
        <sz val="11"/>
        <rFont val="Arial"/>
        <family val="2"/>
      </rPr>
      <t xml:space="preserve">CDC: </t>
    </r>
    <r>
      <rPr>
        <sz val="11"/>
        <rFont val="Arial"/>
        <family val="2"/>
      </rPr>
      <t>Centros de Desarrollo Comunitario.</t>
    </r>
  </si>
  <si>
    <t>Actividad (Coordinación de Centros de Desarrollo Comunitario)</t>
  </si>
  <si>
    <r>
      <rPr>
        <b/>
        <sz val="11"/>
        <color theme="1"/>
        <rFont val="Arial"/>
        <family val="2"/>
      </rPr>
      <t>4.2.1.1.12.1.</t>
    </r>
    <r>
      <rPr>
        <sz val="11"/>
        <color theme="1"/>
        <rFont val="Arial"/>
        <family val="2"/>
      </rPr>
      <t xml:space="preserve"> Realización de Capacitaciones para el autoempleo y actividades recreativas y formativas.</t>
    </r>
  </si>
  <si>
    <r>
      <rPr>
        <b/>
        <sz val="11"/>
        <color rgb="FF000000"/>
        <rFont val="Arial"/>
        <family val="2"/>
      </rPr>
      <t>4.2.1.1.12.2.</t>
    </r>
    <r>
      <rPr>
        <sz val="11"/>
        <color rgb="FF000000"/>
        <rFont val="Arial"/>
        <family val="2"/>
      </rPr>
      <t xml:space="preserve"> Realización de eventos que fomentan la participación de las personas para obtener un constancia de capacitación, que ampare sus conocimientos</t>
    </r>
  </si>
  <si>
    <r>
      <rPr>
        <b/>
        <sz val="11"/>
        <color rgb="FF000000"/>
        <rFont val="Arial"/>
        <family val="2"/>
      </rPr>
      <t>PER:</t>
    </r>
    <r>
      <rPr>
        <sz val="11"/>
        <color rgb="FF000000"/>
        <rFont val="Arial"/>
        <family val="2"/>
      </rPr>
      <t xml:space="preserve"> Porcentaje  de eventos  realizados.</t>
    </r>
  </si>
  <si>
    <t>Componente
(Coordinación de Programas Sociales)</t>
  </si>
  <si>
    <t>Actividad (Coordinación de Programas Sociales)</t>
  </si>
  <si>
    <r>
      <t>4.2.1.1.13.1.</t>
    </r>
    <r>
      <rPr>
        <sz val="11"/>
        <rFont val="Arial"/>
        <family val="2"/>
      </rPr>
      <t xml:space="preserve"> Realización de eventos que fomentan el autoempleo.</t>
    </r>
  </si>
  <si>
    <r>
      <t>4.2.1.1.13.2.</t>
    </r>
    <r>
      <rPr>
        <sz val="11"/>
        <rFont val="Arial"/>
        <family val="2"/>
      </rPr>
      <t xml:space="preserve"> Implementación de  talleres  para el autoempleo para personas adultas mayores.</t>
    </r>
  </si>
  <si>
    <t>Actividad
(Coordinación de Programas Sociales)</t>
  </si>
  <si>
    <r>
      <rPr>
        <b/>
        <sz val="11"/>
        <rFont val="Arial"/>
        <family val="2"/>
      </rPr>
      <t>4.2.1.1.13.4.</t>
    </r>
    <r>
      <rPr>
        <sz val="11"/>
        <rFont val="Arial"/>
        <family val="2"/>
      </rPr>
      <t xml:space="preserve"> Realización de cursos vacacionales a niñas y niños en zonas prioritarias.</t>
    </r>
  </si>
  <si>
    <r>
      <rPr>
        <b/>
        <sz val="11"/>
        <rFont val="Arial"/>
        <family val="2"/>
      </rPr>
      <t>PCVI</t>
    </r>
    <r>
      <rPr>
        <sz val="11"/>
        <rFont val="Arial"/>
        <family val="2"/>
      </rPr>
      <t>: Porcentaje de Cursos Vacacionales Impartidos.</t>
    </r>
  </si>
  <si>
    <t>Componente (Coordinación de Programas de Asistencia Alimentaria)</t>
  </si>
  <si>
    <r>
      <t xml:space="preserve">4.2.1.1.14. </t>
    </r>
    <r>
      <rPr>
        <sz val="11"/>
        <rFont val="Arial"/>
        <family val="2"/>
      </rPr>
      <t>Apoyos de asistencia alimentaria a la población en general lo cual contribuye a revertir las tendencias y las cifras crecientes de los problemas de una mala nutrición, entregados.</t>
    </r>
  </si>
  <si>
    <r>
      <t xml:space="preserve">PAAAE: </t>
    </r>
    <r>
      <rPr>
        <sz val="11"/>
        <rFont val="Arial"/>
        <family val="2"/>
      </rPr>
      <t>Porcentaje de Apoyos de Asistencia Alimentaria, Entregados.</t>
    </r>
  </si>
  <si>
    <t>Actividad
(Coordinación de Programas de Asistencia Alimentaria)</t>
  </si>
  <si>
    <r>
      <t xml:space="preserve">4.2.1.1.14.1.  </t>
    </r>
    <r>
      <rPr>
        <sz val="11"/>
        <rFont val="Arial"/>
        <family val="2"/>
      </rPr>
      <t>Recepción y distribución de raciones  de desayunos fríos y  calientes a niñas y niños de las escuelas inscritas al programa.</t>
    </r>
  </si>
  <si>
    <r>
      <t xml:space="preserve">PRDFCE: </t>
    </r>
    <r>
      <rPr>
        <sz val="11"/>
        <rFont val="Arial"/>
        <family val="2"/>
      </rPr>
      <t>Porcentaje de Raciones de Desayunos Fríos y Calientes Entregados.</t>
    </r>
  </si>
  <si>
    <r>
      <t>PRAE:</t>
    </r>
    <r>
      <rPr>
        <sz val="11"/>
        <rFont val="Arial"/>
        <family val="2"/>
      </rPr>
      <t xml:space="preserve"> Porcentaje de Raciones Alimentarias en el comedor comunitario Entregadas.</t>
    </r>
  </si>
  <si>
    <r>
      <t>4.2.1.1.14.3.</t>
    </r>
    <r>
      <rPr>
        <sz val="11"/>
        <rFont val="Arial"/>
        <family val="2"/>
      </rPr>
      <t xml:space="preserve"> Entrega de apoyos  de asistencia alimentaria a sujetos de atención prioritaria.</t>
    </r>
  </si>
  <si>
    <r>
      <t xml:space="preserve">PAASE: </t>
    </r>
    <r>
      <rPr>
        <sz val="11"/>
        <rFont val="Arial"/>
        <family val="2"/>
      </rPr>
      <t>Porcentaje de Apoyos Alimentarios a Sujetos de atención prioritaria Entregados.</t>
    </r>
  </si>
  <si>
    <t>Componente
(Dirección de Servicios de Salud)</t>
  </si>
  <si>
    <t>Actividad
(Coordinación de Servicios Médicos)</t>
  </si>
  <si>
    <t>Actividad (Coordinación de Programas Médicos Especiales)</t>
  </si>
  <si>
    <t>Actividad
(Coordinación Salud Mental)</t>
  </si>
  <si>
    <t>Componente
(Coordinación de Atención a la Discapacidad)</t>
  </si>
  <si>
    <t>Actividad
(Coordinación de Atención a la Discapacidad)</t>
  </si>
  <si>
    <t>Componente (Dirección de la Familia)</t>
  </si>
  <si>
    <r>
      <rPr>
        <b/>
        <sz val="11"/>
        <color theme="1"/>
        <rFont val="Arial"/>
        <family val="2"/>
      </rPr>
      <t>4.2.1.1.17</t>
    </r>
    <r>
      <rPr>
        <sz val="11"/>
        <color theme="1"/>
        <rFont val="Arial"/>
        <family val="2"/>
      </rPr>
      <t xml:space="preserve">. Planear, Coordinar, y Supervisar, Eventos y Actividades, </t>
    </r>
    <r>
      <rPr>
        <sz val="11"/>
        <rFont val="Arial"/>
        <family val="2"/>
      </rPr>
      <t>que fomenten el Buen Trato en Familia y la Atención a las Personas Adultas Mayore</t>
    </r>
    <r>
      <rPr>
        <sz val="11"/>
        <color theme="1"/>
        <rFont val="Arial"/>
        <family val="2"/>
      </rPr>
      <t>s realizadas.</t>
    </r>
  </si>
  <si>
    <r>
      <rPr>
        <b/>
        <sz val="11"/>
        <color theme="1"/>
        <rFont val="Arial"/>
        <family val="2"/>
      </rPr>
      <t xml:space="preserve">PEAS: </t>
    </r>
    <r>
      <rPr>
        <sz val="11"/>
        <color theme="1"/>
        <rFont val="Arial"/>
        <family val="2"/>
      </rPr>
      <t>Porcentaje de Eventos y Actividades Coordinados y Supervisados.</t>
    </r>
  </si>
  <si>
    <t>Actividad
(Dirección de la Familia)</t>
  </si>
  <si>
    <r>
      <rPr>
        <b/>
        <sz val="11"/>
        <color theme="1"/>
        <rFont val="Arial"/>
        <family val="2"/>
      </rPr>
      <t>4.2.1.1.17.1.</t>
    </r>
    <r>
      <rPr>
        <sz val="11"/>
        <color theme="1"/>
        <rFont val="Arial"/>
        <family val="2"/>
      </rPr>
      <t xml:space="preserve">  Participación en actividades, brigadas y eventos, que fomenten la sana convivencia en el núcleo familiar y su comunidad. </t>
    </r>
  </si>
  <si>
    <r>
      <rPr>
        <b/>
        <sz val="11"/>
        <color theme="1"/>
        <rFont val="Arial"/>
        <family val="2"/>
      </rPr>
      <t xml:space="preserve">PPBER: </t>
    </r>
    <r>
      <rPr>
        <sz val="11"/>
        <color theme="1"/>
        <rFont val="Arial"/>
        <family val="2"/>
      </rPr>
      <t>Porcentaje  de Participación en Actividades, Brigadas y Eventos Realizados</t>
    </r>
  </si>
  <si>
    <t>Componente (Coordinación para las Personas Adultas Mayores)</t>
  </si>
  <si>
    <r>
      <rPr>
        <b/>
        <sz val="11"/>
        <color theme="1"/>
        <rFont val="Arial"/>
        <family val="2"/>
      </rPr>
      <t>4.2.1.1.18</t>
    </r>
    <r>
      <rPr>
        <sz val="11"/>
        <color theme="1"/>
        <rFont val="Arial"/>
        <family val="2"/>
      </rPr>
      <t xml:space="preserve">. Servicios integrales para personas adultas mayores, otorgados. </t>
    </r>
  </si>
  <si>
    <r>
      <rPr>
        <b/>
        <sz val="11"/>
        <color theme="1"/>
        <rFont val="Arial"/>
        <family val="2"/>
      </rPr>
      <t xml:space="preserve">PSAMO: </t>
    </r>
    <r>
      <rPr>
        <sz val="11"/>
        <color theme="1"/>
        <rFont val="Arial"/>
        <family val="2"/>
      </rPr>
      <t>Porcentaje de Servicios integrales a personas Adultas Mayores Otorgados.</t>
    </r>
  </si>
  <si>
    <t>Actividad
(Coordinación para las Personas Adultas Mayores)</t>
  </si>
  <si>
    <r>
      <rPr>
        <b/>
        <sz val="11"/>
        <color theme="1"/>
        <rFont val="Arial"/>
        <family val="2"/>
      </rPr>
      <t>4.2.1.1.18.1.</t>
    </r>
    <r>
      <rPr>
        <sz val="11"/>
        <color theme="1"/>
        <rFont val="Arial"/>
        <family val="2"/>
      </rPr>
      <t xml:space="preserve"> Realización de servicios psicológicos,  nutricionales, jurídicos, laborales y de trabajo social para mejorar el bienestar físico, emocional y social de las personas adultas mayores.</t>
    </r>
  </si>
  <si>
    <r>
      <rPr>
        <b/>
        <sz val="11"/>
        <color theme="1"/>
        <rFont val="Arial"/>
        <family val="2"/>
      </rPr>
      <t xml:space="preserve">PSR: </t>
    </r>
    <r>
      <rPr>
        <sz val="11"/>
        <color theme="1"/>
        <rFont val="Arial"/>
        <family val="2"/>
      </rPr>
      <t xml:space="preserve">Porcentaje de Servicios Psicológicos,  Nutricionales, Jurídicos,  laborales y de trabajo Social Realizados. </t>
    </r>
  </si>
  <si>
    <r>
      <t xml:space="preserve">4.2.1.1.18.2 </t>
    </r>
    <r>
      <rPr>
        <sz val="11"/>
        <color theme="1"/>
        <rFont val="Arial"/>
        <family val="2"/>
      </rPr>
      <t>Realización de actividades culturales, deportivas y sociales en los diferentes clubs de personas adultas mayores para fomentar la sana convivencia entre sus integrantes.</t>
    </r>
  </si>
  <si>
    <r>
      <rPr>
        <b/>
        <sz val="11"/>
        <rFont val="Arial"/>
        <family val="2"/>
      </rPr>
      <t>4.2.1.1.18.3</t>
    </r>
    <r>
      <rPr>
        <sz val="11"/>
        <rFont val="Arial"/>
        <family val="2"/>
      </rPr>
      <t xml:space="preserve"> Realización de entrega de raciones de alimentos para las personas adultas mayores en la estancia de día y club de la esperanza.</t>
    </r>
  </si>
  <si>
    <r>
      <rPr>
        <b/>
        <sz val="11"/>
        <rFont val="Arial"/>
        <family val="2"/>
      </rPr>
      <t>PRAE:</t>
    </r>
    <r>
      <rPr>
        <sz val="11"/>
        <rFont val="Arial"/>
        <family val="2"/>
      </rPr>
      <t xml:space="preserve"> Porcentaje de Raciones Alimenticias Entregadas.</t>
    </r>
  </si>
  <si>
    <r>
      <rPr>
        <b/>
        <sz val="11"/>
        <rFont val="Arial"/>
        <family val="2"/>
      </rPr>
      <t xml:space="preserve">PSR: </t>
    </r>
    <r>
      <rPr>
        <sz val="11"/>
        <rFont val="Arial"/>
        <family val="2"/>
      </rPr>
      <t>Porcentaje de</t>
    </r>
    <r>
      <rPr>
        <b/>
        <sz val="11"/>
        <rFont val="Arial"/>
        <family val="2"/>
      </rPr>
      <t xml:space="preserve"> </t>
    </r>
    <r>
      <rPr>
        <sz val="11"/>
        <rFont val="Arial"/>
        <family val="2"/>
      </rPr>
      <t xml:space="preserve">Servicios Psicológicos,  Nutricionales, Jurídicos, trabajo social , realizados.
</t>
    </r>
  </si>
  <si>
    <r>
      <rPr>
        <b/>
        <sz val="11"/>
        <rFont val="Arial"/>
        <family val="2"/>
      </rPr>
      <t>PIUCE:</t>
    </r>
    <r>
      <rPr>
        <sz val="11"/>
        <rFont val="Arial"/>
        <family val="2"/>
      </rPr>
      <t xml:space="preserve"> Porcentaje de Insumos de Uso y Consumo Entregados.</t>
    </r>
  </si>
  <si>
    <t>Componente
(Coordinación del Buen Trato en Familia)</t>
  </si>
  <si>
    <r>
      <rPr>
        <b/>
        <sz val="11"/>
        <rFont val="Arial"/>
        <family val="2"/>
      </rPr>
      <t>PSABR</t>
    </r>
    <r>
      <rPr>
        <sz val="11"/>
        <rFont val="Arial"/>
        <family val="2"/>
      </rPr>
      <t>: Porcentaje de Sensibilizaciones con Acciones del Buen trato de la no violencia Realizadas.</t>
    </r>
  </si>
  <si>
    <t>Actividad
(Coordinación del Buen Trato en Familia)</t>
  </si>
  <si>
    <r>
      <rPr>
        <b/>
        <sz val="11"/>
        <rFont val="Arial"/>
        <family val="2"/>
      </rPr>
      <t>4.2.1.1.20.1.</t>
    </r>
    <r>
      <rPr>
        <sz val="11"/>
        <rFont val="Arial"/>
        <family val="2"/>
      </rPr>
      <t xml:space="preserve"> Impartición de capacitaciones sobre el buen trato en familia para población en general.</t>
    </r>
  </si>
  <si>
    <r>
      <rPr>
        <b/>
        <sz val="11"/>
        <rFont val="Arial"/>
        <family val="2"/>
      </rPr>
      <t>4.2.1.1.20.2.</t>
    </r>
    <r>
      <rPr>
        <sz val="11"/>
        <rFont val="Arial"/>
        <family val="2"/>
      </rPr>
      <t xml:space="preserve"> Realización de eventos que promueven el fortalecimiento de los valores y la integración familiar de los benitojuareses. </t>
    </r>
  </si>
  <si>
    <r>
      <rPr>
        <b/>
        <sz val="11"/>
        <rFont val="Arial"/>
        <family val="2"/>
      </rPr>
      <t>PEFVIR:</t>
    </r>
    <r>
      <rPr>
        <sz val="11"/>
        <rFont val="Arial"/>
        <family val="2"/>
      </rPr>
      <t xml:space="preserve"> Porcentaje de Eventos que promueven el Fortalecimiento de los Valores y la Integración familiar Realizados.</t>
    </r>
  </si>
  <si>
    <r>
      <t xml:space="preserve">PVSR: </t>
    </r>
    <r>
      <rPr>
        <sz val="11"/>
        <rFont val="Arial"/>
        <family val="2"/>
      </rPr>
      <t>Porcentaje de verificaciones y supervisiones realizadas.</t>
    </r>
  </si>
  <si>
    <r>
      <t xml:space="preserve">PAR: </t>
    </r>
    <r>
      <rPr>
        <sz val="11"/>
        <rFont val="Arial"/>
        <family val="2"/>
      </rPr>
      <t>Porcentaje de Actividades   físicas y  de regularización Realizadas.</t>
    </r>
  </si>
  <si>
    <r>
      <rPr>
        <b/>
        <sz val="12"/>
        <color theme="1"/>
        <rFont val="Arial"/>
        <family val="2"/>
      </rPr>
      <t>4.2.1.1.15.</t>
    </r>
    <r>
      <rPr>
        <sz val="12"/>
        <color theme="1"/>
        <rFont val="Arial"/>
        <family val="2"/>
      </rPr>
      <t xml:space="preserve"> Servicios integrales de Salud  para la población de atención prioritaria otorgados.</t>
    </r>
  </si>
  <si>
    <r>
      <rPr>
        <b/>
        <sz val="12"/>
        <color theme="1"/>
        <rFont val="Arial"/>
        <family val="2"/>
      </rPr>
      <t>PSSO:</t>
    </r>
    <r>
      <rPr>
        <sz val="12"/>
        <color theme="1"/>
        <rFont val="Arial"/>
        <family val="2"/>
      </rPr>
      <t xml:space="preserve"> Porcentaje de Servicios de Salud Otorgados.</t>
    </r>
  </si>
  <si>
    <r>
      <rPr>
        <b/>
        <sz val="12"/>
        <color theme="1"/>
        <rFont val="Arial"/>
        <family val="2"/>
      </rPr>
      <t>PAMPR:</t>
    </r>
    <r>
      <rPr>
        <sz val="12"/>
        <color theme="1"/>
        <rFont val="Arial"/>
        <family val="2"/>
      </rPr>
      <t xml:space="preserve"> Porcentaje de Atenciones Médicas, odontológicas y Preventivas Realizadas.</t>
    </r>
  </si>
  <si>
    <r>
      <rPr>
        <b/>
        <sz val="12"/>
        <rFont val="Arial"/>
        <family val="2"/>
      </rPr>
      <t>4.2.1.1.15.2.</t>
    </r>
    <r>
      <rPr>
        <sz val="12"/>
        <rFont val="Arial"/>
        <family val="2"/>
      </rPr>
      <t xml:space="preserve"> Realización de atenciones en programas médicos especiales para las personas de atención prioritaria.</t>
    </r>
  </si>
  <si>
    <r>
      <rPr>
        <b/>
        <sz val="12"/>
        <color theme="1"/>
        <rFont val="Arial"/>
        <family val="2"/>
      </rPr>
      <t>PAMO:</t>
    </r>
    <r>
      <rPr>
        <sz val="12"/>
        <color theme="1"/>
        <rFont val="Arial"/>
        <family val="2"/>
      </rPr>
      <t xml:space="preserve"> Porcentaje de Atenciones Médicos Especiales Otorgados.</t>
    </r>
  </si>
  <si>
    <r>
      <rPr>
        <b/>
        <sz val="12"/>
        <rFont val="Arial"/>
        <family val="2"/>
      </rPr>
      <t>4.2.1.1.15.3</t>
    </r>
    <r>
      <rPr>
        <sz val="12"/>
        <rFont val="Arial"/>
        <family val="2"/>
      </rPr>
      <t xml:space="preserve"> Realización de atenciones de Salud Mental para la población benitojuarense.</t>
    </r>
  </si>
  <si>
    <r>
      <t>4.2.1.1.16.</t>
    </r>
    <r>
      <rPr>
        <sz val="12"/>
        <color theme="1"/>
        <rFont val="Arial"/>
        <family val="2"/>
      </rPr>
      <t xml:space="preserve"> Servicios Integrales a personas con discapacidad o en riesgo potencial de presentarlo en el Centro de Rehabilitación Integral Municipal, brindados.
</t>
    </r>
    <r>
      <rPr>
        <b/>
        <sz val="12"/>
        <color theme="1"/>
        <rFont val="Arial"/>
        <family val="2"/>
      </rPr>
      <t xml:space="preserve">CRIM: </t>
    </r>
    <r>
      <rPr>
        <sz val="12"/>
        <color theme="1"/>
        <rFont val="Arial"/>
        <family val="2"/>
      </rPr>
      <t>Centro de Rehabilitación Integral Municipal.</t>
    </r>
  </si>
  <si>
    <r>
      <t>PSIB:</t>
    </r>
    <r>
      <rPr>
        <sz val="12"/>
        <color theme="1"/>
        <rFont val="Arial"/>
        <family val="2"/>
      </rPr>
      <t xml:space="preserve"> Porcentaje de Servicios Integrales en el CRIM, Brindados.</t>
    </r>
  </si>
  <si>
    <r>
      <rPr>
        <b/>
        <sz val="12"/>
        <color theme="1"/>
        <rFont val="Arial"/>
        <family val="2"/>
      </rPr>
      <t>4.2.1.1.16.1.</t>
    </r>
    <r>
      <rPr>
        <sz val="12"/>
        <color theme="1"/>
        <rFont val="Arial"/>
        <family val="2"/>
      </rPr>
      <t xml:space="preserve"> Realización de terapias de rehabilitación para personas con discapacidad temporal y/o permanente.</t>
    </r>
  </si>
  <si>
    <r>
      <rPr>
        <b/>
        <sz val="12"/>
        <color theme="1"/>
        <rFont val="Arial"/>
        <family val="2"/>
      </rPr>
      <t>PTRR:</t>
    </r>
    <r>
      <rPr>
        <sz val="12"/>
        <color theme="1"/>
        <rFont val="Arial"/>
        <family val="2"/>
      </rPr>
      <t xml:space="preserve"> Porcentaje de Terapias de Rehabilitación Realizadas.</t>
    </r>
  </si>
  <si>
    <r>
      <rPr>
        <b/>
        <sz val="12"/>
        <rFont val="Arial"/>
        <family val="2"/>
      </rPr>
      <t xml:space="preserve">PSIR: </t>
    </r>
    <r>
      <rPr>
        <sz val="12"/>
        <rFont val="Arial"/>
        <family val="2"/>
      </rPr>
      <t>Porcentaje de Servicios de Inclusión Realizados.</t>
    </r>
  </si>
  <si>
    <t>Trimestral</t>
  </si>
  <si>
    <t xml:space="preserve">Trimestral </t>
  </si>
  <si>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Políticas, Acuerdos, Planes y Programas.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</si>
  <si>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Actividades.</t>
    </r>
  </si>
  <si>
    <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Contratos, Reglamentos, Lineamientos, Convenios, Acuerdos, Actas y Actos Jurídicos.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</si>
  <si>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Procesos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</si>
  <si>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 Integrales.</t>
    </r>
  </si>
  <si>
    <r>
      <rPr>
        <b/>
        <sz val="11"/>
        <rFont val="Arial"/>
        <family val="2"/>
      </rPr>
      <t>UNIDAD DE MEDIDA DEL INDICADOR:</t>
    </r>
    <r>
      <rPr>
        <sz val="11"/>
        <rFont val="Arial"/>
        <family val="2"/>
      </rPr>
      <t xml:space="preserve">
Porcentaje.</t>
    </r>
    <r>
      <rPr>
        <b/>
        <sz val="11"/>
        <rFont val="Arial"/>
        <family val="2"/>
      </rPr>
      <t xml:space="preserve">
UNIDAD DE MEDIDA DE LAS VARIABLES:
</t>
    </r>
    <r>
      <rPr>
        <sz val="11"/>
        <rFont val="Arial"/>
        <family val="2"/>
      </rPr>
      <t>Actividades Planeadas y Coordinadas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</si>
  <si>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Apoyos económicos, donativos y de recursos.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</si>
  <si>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 y apoyos de asistencia social.</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</si>
  <si>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Apoyos de asistencia social.</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</si>
  <si>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Estudios socioeconómicos.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</si>
  <si>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Procedimientos Administrativos.</t>
    </r>
  </si>
  <si>
    <r>
      <t xml:space="preserve">UNIDAD DE MEDIDA DEL INDICADOR:
</t>
    </r>
    <r>
      <rPr>
        <sz val="11"/>
        <rFont val="Arial"/>
        <family val="2"/>
      </rPr>
      <t>Porcentaje.</t>
    </r>
    <r>
      <rPr>
        <b/>
        <sz val="11"/>
        <rFont val="Arial"/>
        <family val="2"/>
      </rPr>
      <t xml:space="preserve">
UNIDAD DE MEDIDA DE LAS VARIABLES:
</t>
    </r>
    <r>
      <rPr>
        <sz val="11"/>
        <rFont val="Arial"/>
        <family val="2"/>
      </rPr>
      <t>Reportes Contables, Presupuestarios y Financieros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</si>
  <si>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Cédulas nominales.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</si>
  <si>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Colaboradores.</t>
    </r>
  </si>
  <si>
    <r>
      <t xml:space="preserve">UNIDAD DE MEDIDA DEL INDICADOR:
</t>
    </r>
    <r>
      <rPr>
        <sz val="11"/>
        <rFont val="Arial"/>
        <family val="2"/>
      </rPr>
      <t>Porcentaje.</t>
    </r>
    <r>
      <rPr>
        <b/>
        <sz val="11"/>
        <rFont val="Arial"/>
        <family val="2"/>
      </rPr>
      <t xml:space="preserve">
UNIDAD DE MEDIDA DE LAS VARIABLES:
</t>
    </r>
    <r>
      <rPr>
        <sz val="11"/>
        <rFont val="Arial"/>
        <family val="2"/>
      </rPr>
      <t>Capacitaciones.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</si>
  <si>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Inventarios.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</si>
  <si>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Suministros entregados.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</si>
  <si>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</si>
  <si>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Atenciones.</t>
    </r>
  </si>
  <si>
    <r>
      <t xml:space="preserve">UNIDAD DE MEDIDA DEL INDICADOR:
</t>
    </r>
    <r>
      <rPr>
        <sz val="11"/>
        <rFont val="Arial"/>
        <family val="2"/>
      </rPr>
      <t>Porcentaje.</t>
    </r>
    <r>
      <rPr>
        <b/>
        <sz val="11"/>
        <rFont val="Arial"/>
        <family val="2"/>
      </rPr>
      <t xml:space="preserve">
UNIDAD DE MEDIDA DE LAS </t>
    </r>
    <r>
      <rPr>
        <sz val="11"/>
        <rFont val="Arial"/>
        <family val="2"/>
      </rPr>
      <t>VARIABLES:
Servicios de mantenimiento.</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</si>
  <si>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Donativos Entregados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</si>
  <si>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Donativos Recibidos.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</si>
  <si>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Instituciones públicas y privadas, Fundaciones, Asociaciones, Empresas Socialmente Responsables y la Sociedad Civil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</si>
  <si>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t>
    </r>
  </si>
  <si>
    <r>
      <t xml:space="preserve">UNIDAD DE MEDIDA DEL INDICADOR:
</t>
    </r>
    <r>
      <rPr>
        <sz val="11"/>
        <rFont val="Arial"/>
        <family val="2"/>
      </rPr>
      <t>Porcentaje</t>
    </r>
    <r>
      <rPr>
        <b/>
        <sz val="11"/>
        <rFont val="Arial"/>
        <family val="2"/>
      </rPr>
      <t xml:space="preserve">.
UNIDAD DE MEDIDA DE LAS VARIABLES:
</t>
    </r>
    <r>
      <rPr>
        <sz val="11"/>
        <rFont val="Arial"/>
        <family val="2"/>
      </rPr>
      <t>Actividades.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</si>
  <si>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Estímulos de educación, alimentación y salud.</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</si>
  <si>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</si>
  <si>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Clases.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</si>
  <si>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Actividades educativas sociales, culturales, deportivas, recreativas inclusivas y formativas. Realizadas.</t>
    </r>
  </si>
  <si>
    <r>
      <rPr>
        <b/>
        <sz val="11"/>
        <rFont val="Arial"/>
        <family val="2"/>
      </rP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 xml:space="preserve">
Raciones.</t>
    </r>
  </si>
  <si>
    <r>
      <t>UNIDAD DE MEDIDA DEL INDICADOR:</t>
    </r>
    <r>
      <rPr>
        <sz val="11"/>
        <rFont val="Arial"/>
        <family val="2"/>
      </rPr>
      <t xml:space="preserve"> 
Porcentaje.
</t>
    </r>
    <r>
      <rPr>
        <b/>
        <sz val="11"/>
        <rFont val="Arial"/>
        <family val="2"/>
      </rPr>
      <t xml:space="preserve">UNIDAD DE MEDIDA DE LAS VARIABLES:
</t>
    </r>
    <r>
      <rPr>
        <sz val="11"/>
        <rFont val="Arial"/>
        <family val="2"/>
      </rPr>
      <t>Verificaciones y Supervisiones</t>
    </r>
  </si>
  <si>
    <r>
      <t xml:space="preserve">UNIDAD DE MEDIDA DEL INDICADOR: 
</t>
    </r>
    <r>
      <rPr>
        <sz val="11"/>
        <rFont val="Arial"/>
        <family val="2"/>
      </rPr>
      <t>Porcentaje.</t>
    </r>
    <r>
      <rPr>
        <b/>
        <sz val="11"/>
        <rFont val="Arial"/>
        <family val="2"/>
      </rPr>
      <t xml:space="preserve">
UNIDAD DE MEDIA DE LAS VARIABLES: 
</t>
    </r>
    <r>
      <rPr>
        <sz val="11"/>
        <rFont val="Arial"/>
        <family val="2"/>
      </rPr>
      <t>Servicios.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</si>
  <si>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Atenciones y Acompañamientos Psicológicos.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</si>
  <si>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Servicios Integrales.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</si>
  <si>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Ingresos.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</si>
  <si>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Atenciones.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</si>
  <si>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Insumos.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</si>
  <si>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Actividades.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</si>
  <si>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Actividades Recreativas, Lúdicas, Deportivas, Educativas y Formativas.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</si>
  <si>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 xml:space="preserve">
Atenciones.</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</si>
  <si>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Pláticas y talleres.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</si>
  <si>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 xml:space="preserve">
Capacitaciones.</t>
    </r>
  </si>
  <si>
    <r>
      <rPr>
        <b/>
        <sz val="11"/>
        <rFont val="Arial"/>
        <family val="2"/>
      </rPr>
      <t>UNIDAD DE MEDIDA DEL INDICADOR:</t>
    </r>
    <r>
      <rPr>
        <sz val="11"/>
        <rFont val="Arial"/>
        <family val="2"/>
      </rPr>
      <t xml:space="preserve">
Porcentaje.
</t>
    </r>
    <r>
      <rPr>
        <b/>
        <sz val="11"/>
        <rFont val="Arial"/>
        <family val="2"/>
      </rPr>
      <t xml:space="preserve">
UNIDAD DE MEDIDA DE LAS VARIABLES:</t>
    </r>
    <r>
      <rPr>
        <sz val="11"/>
        <rFont val="Arial"/>
        <family val="2"/>
      </rPr>
      <t xml:space="preserve">
Actividades, brigadas eventos.</t>
    </r>
  </si>
  <si>
    <r>
      <t>UNIDAD DE MEDIDA DEL INDICADOR:</t>
    </r>
    <r>
      <rPr>
        <sz val="11"/>
        <rFont val="Arial"/>
        <family val="2"/>
      </rPr>
      <t xml:space="preserve">
Porcentaje.
</t>
    </r>
    <r>
      <rPr>
        <b/>
        <sz val="11"/>
        <rFont val="Arial"/>
        <family val="2"/>
      </rPr>
      <t>UNIDAD DE MEDIDA DE LAS VARIABLES:</t>
    </r>
    <r>
      <rPr>
        <sz val="11"/>
        <rFont val="Arial"/>
        <family val="2"/>
      </rPr>
      <t xml:space="preserve">
Atenciones.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</si>
  <si>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Cursos y Actividades.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</si>
  <si>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Eventos.</t>
    </r>
  </si>
  <si>
    <r>
      <rPr>
        <b/>
        <sz val="11"/>
        <rFont val="Arial"/>
        <family val="2"/>
      </rPr>
      <t xml:space="preserve">UNIDAD DE MEDIDA DEL INDICADOR:
</t>
    </r>
    <r>
      <rPr>
        <sz val="11"/>
        <rFont val="Arial"/>
        <family val="2"/>
      </rPr>
      <t>Porcentaje.</t>
    </r>
    <r>
      <rPr>
        <b/>
        <sz val="11"/>
        <rFont val="Arial"/>
        <family val="2"/>
      </rPr>
      <t xml:space="preserve">
UNIDAD DE MEDIDA DE LAS VARIABLES:
</t>
    </r>
    <r>
      <rPr>
        <sz val="11"/>
        <rFont val="Arial"/>
        <family val="2"/>
      </rPr>
      <t>Atenciones.</t>
    </r>
  </si>
  <si>
    <r>
      <rPr>
        <b/>
        <sz val="11"/>
        <rFont val="Arial"/>
        <family val="2"/>
      </rP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Eventos.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</si>
  <si>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Talleres.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</si>
  <si>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Actividades.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</si>
  <si>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Cursos vacacionales.</t>
    </r>
  </si>
  <si>
    <r>
      <t xml:space="preserve">UNIDAD DE MEDIDA DEL INDICADOR:
</t>
    </r>
    <r>
      <rPr>
        <sz val="11"/>
        <rFont val="Arial"/>
        <family val="2"/>
      </rPr>
      <t>Porcentaje.</t>
    </r>
    <r>
      <rPr>
        <b/>
        <sz val="11"/>
        <rFont val="Arial"/>
        <family val="2"/>
      </rPr>
      <t xml:space="preserve">
UNIDAD DE MEDIDA DE LAS VARIABLES:
</t>
    </r>
    <r>
      <rPr>
        <sz val="11"/>
        <rFont val="Arial"/>
        <family val="2"/>
      </rPr>
      <t>Apoyos de asistencia alimentaria.</t>
    </r>
  </si>
  <si>
    <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Raciones.</t>
    </r>
  </si>
  <si>
    <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Apoyos alimentarios.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</si>
  <si>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Servicios de Salud.</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</si>
  <si>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Atenciones.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</si>
  <si>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Atenciones.</t>
    </r>
  </si>
  <si>
    <r>
      <t xml:space="preserve">UNIDAD DE MEDIA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Servicios integrales.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</si>
  <si>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Terapias de rehabilitación.</t>
    </r>
  </si>
  <si>
    <r>
      <rPr>
        <b/>
        <sz val="12"/>
        <rFont val="Arial"/>
        <family val="2"/>
      </rPr>
      <t>UNIDAD DE MEDIDA DEL INDICADOR:</t>
    </r>
    <r>
      <rPr>
        <sz val="12"/>
        <rFont val="Arial"/>
        <family val="2"/>
      </rPr>
      <t xml:space="preserve">
Porcentaje.
</t>
    </r>
    <r>
      <rPr>
        <b/>
        <sz val="12"/>
        <rFont val="Arial"/>
        <family val="2"/>
      </rPr>
      <t>UNIDAD DE MEDIDA DE LAS VARIABLES:</t>
    </r>
    <r>
      <rPr>
        <sz val="12"/>
        <rFont val="Arial"/>
        <family val="2"/>
      </rPr>
      <t xml:space="preserve">
Servicios de inclusión</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</si>
  <si>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Eventos y Actividades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</si>
  <si>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Participaciones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</si>
  <si>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Servicios Integrales.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</si>
  <si>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Servicios Psicológicos,  Nutricionales, Jurídicos, laborales y de trabajo social.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</si>
  <si>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Actividades.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</si>
  <si>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Raciones alimenticias.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</si>
  <si>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Atenciones</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</si>
  <si>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Actividades recreativas y lúdicas.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</si>
  <si>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 psicológicos, nutricionales, jurídicos, trabajo social, traslados y visitas de seguimiento.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</si>
  <si>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Insumos de uso y consumo.</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</si>
  <si>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Sensibilización.</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</si>
  <si>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Capacitaciones.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</si>
  <si>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Eventos.</t>
    </r>
  </si>
  <si>
    <t xml:space="preserve">CLAVE Y NOMBRE DEL PPA: E-PPA 4.2 PROGRAMA DE ATENCIÓN INTEGRAL A LA FAMILIA Y PERSONAS EN ESTADO DE VULNERABILIDAD </t>
  </si>
  <si>
    <t>NOMBRE DE LA DEPENDENCIA QUE ATIENDE AL PROGRAMA: SISTEMA MUNICIPAL DIF BENITO JUÁREZ</t>
  </si>
  <si>
    <t>Propósito
(Sistema Municipal DIF de Benito Juárez)</t>
  </si>
  <si>
    <r>
      <rPr>
        <b/>
        <sz val="11"/>
        <rFont val="Arial"/>
        <family val="2"/>
      </rPr>
      <t>4.2.1.1.9.1.</t>
    </r>
    <r>
      <rPr>
        <sz val="11"/>
        <rFont val="Arial"/>
        <family val="2"/>
      </rPr>
      <t xml:space="preserve"> Elaboración de Expedientes para control de ingresos de niñas, niños y adolescentes en la Casa de Asistencia Temporal.</t>
    </r>
  </si>
  <si>
    <r>
      <rPr>
        <b/>
        <sz val="11"/>
        <rFont val="Arial"/>
        <family val="2"/>
      </rPr>
      <t xml:space="preserve">PECIE: </t>
    </r>
    <r>
      <rPr>
        <sz val="11"/>
        <rFont val="Arial"/>
        <family val="2"/>
      </rPr>
      <t>Porcentaje de Expedientes para el Control de Ingresos Elaborados.</t>
    </r>
  </si>
  <si>
    <r>
      <rPr>
        <b/>
        <sz val="11"/>
        <rFont val="Arial"/>
        <family val="2"/>
      </rPr>
      <t xml:space="preserve">4.2.1.1.9.4. </t>
    </r>
    <r>
      <rPr>
        <sz val="11"/>
        <rFont val="Arial"/>
        <family val="2"/>
      </rPr>
      <t>Entrega de insumos para uso (vestido calzado blancos artículos de higiene y limpieza) para las niñas, niños, adolescentes de la Casa de Asistencia Temporal.</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</si>
  <si>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Expedientes.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</si>
  <si>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Acompañamientos</t>
    </r>
  </si>
  <si>
    <t>ELABORÓ
C. Minelia del Rosario Villanueva Aguilar
Coordinación de Planeación y Evaluación del Sistema
para el Desarrollo Integral de la Familia de Benito Juárez</t>
  </si>
  <si>
    <t>AUTORIZÓ
C. Doris Marisol Sendo Rodríguez
Dirección General del Sistema para el Desarrollo
Integral de la Familia de Benito Juárez</t>
  </si>
  <si>
    <r>
      <rPr>
        <b/>
        <sz val="11"/>
        <rFont val="Arial"/>
        <family val="2"/>
      </rPr>
      <t>4.2.1.1.1.1</t>
    </r>
    <r>
      <rPr>
        <sz val="11"/>
        <rFont val="Arial"/>
        <family val="2"/>
      </rPr>
      <t>. Realización de actividades de representación, coordinación, gestión, vinculación y supervisión por parte de la Dirección General del  SMDIFBJ.</t>
    </r>
  </si>
  <si>
    <r>
      <rPr>
        <b/>
        <sz val="11"/>
        <rFont val="Arial"/>
        <family val="2"/>
      </rPr>
      <t>4.2.1.1.1.2.</t>
    </r>
    <r>
      <rPr>
        <sz val="11"/>
        <rFont val="Arial"/>
        <family val="2"/>
      </rPr>
      <t xml:space="preserve"> Elaboración de contratos, convenios, acuerdos, con empresas públicas y privadas, personas físicas y morales, instituciones municipales, estatales, federales e internacionales, actas de consejos y del órgano de Gobierno del SMDIF de Benito Juárez.</t>
    </r>
  </si>
  <si>
    <r>
      <rPr>
        <b/>
        <sz val="11"/>
        <rFont val="Arial"/>
        <family val="2"/>
      </rPr>
      <t>4.2.1.1.1.4.</t>
    </r>
    <r>
      <rPr>
        <sz val="11"/>
        <rFont val="Arial"/>
        <family val="2"/>
      </rPr>
      <t xml:space="preserve"> Realización de acciones integrales para proyectar una imagen sólida de la institución, promover vinculaciones con diferentes organismos públicos y privados para gestionar patrocinios y beneficios en favor de los programas que integran el SMDIFBJ y la coordinación de actividades protocolarias interinstitucionales.</t>
    </r>
  </si>
  <si>
    <r>
      <rPr>
        <b/>
        <sz val="11"/>
        <rFont val="Arial"/>
        <family val="2"/>
      </rPr>
      <t>4.2.1.1.1.7.</t>
    </r>
    <r>
      <rPr>
        <sz val="11"/>
        <rFont val="Arial"/>
        <family val="2"/>
      </rPr>
      <t xml:space="preserve"> Atención a las solicitudes de logística para los eventos institucionales del SMDIFBJ, así como municipales y estatales.</t>
    </r>
  </si>
  <si>
    <r>
      <rPr>
        <b/>
        <sz val="11"/>
        <rFont val="Arial"/>
        <family val="2"/>
      </rPr>
      <t>4.2.1.1.1.9</t>
    </r>
    <r>
      <rPr>
        <sz val="11"/>
        <rFont val="Arial"/>
        <family val="2"/>
      </rPr>
      <t xml:space="preserve"> Procuración de apoyos económicos, donativos y de recursos, mediante gestiones del Voluntariado ante instituciones públicas, privadas, asociaciones, entre otros, así como la organización de eventos para coadyuvar al mejoramiento de los programas y servicios del SMDIFBJ. </t>
    </r>
  </si>
  <si>
    <r>
      <rPr>
        <b/>
        <sz val="11"/>
        <color theme="1"/>
        <rFont val="Arial"/>
        <family val="2"/>
      </rPr>
      <t>4.2.1.1.2.3.</t>
    </r>
    <r>
      <rPr>
        <sz val="11"/>
        <color theme="1"/>
        <rFont val="Arial"/>
        <family val="2"/>
      </rPr>
      <t xml:space="preserve"> Recepcionar y brindar orientaciones de los trámites y servicios a las usuarias y los usuarios que acuden al SMDIFBJ y atenciones en general.</t>
    </r>
  </si>
  <si>
    <r>
      <rPr>
        <b/>
        <sz val="11"/>
        <rFont val="Arial"/>
        <family val="2"/>
      </rPr>
      <t>4.2.1.1.3.</t>
    </r>
    <r>
      <rPr>
        <sz val="11"/>
        <rFont val="Arial"/>
        <family val="2"/>
      </rPr>
      <t xml:space="preserve"> Procedimientos administrativos para las diferentes Unidades Administrativas del SMDIFBJ realizados.</t>
    </r>
  </si>
  <si>
    <r>
      <rPr>
        <b/>
        <sz val="11"/>
        <rFont val="Arial"/>
        <family val="2"/>
      </rPr>
      <t xml:space="preserve">4.2.1.1.3.4. </t>
    </r>
    <r>
      <rPr>
        <sz val="11"/>
        <rFont val="Arial"/>
        <family val="2"/>
      </rPr>
      <t>Elaboración de inventarios de bienes, muebles e inmuebles del SMDIF para su adecuado control y verificación.</t>
    </r>
  </si>
  <si>
    <r>
      <rPr>
        <b/>
        <sz val="11"/>
        <rFont val="Arial"/>
        <family val="2"/>
      </rPr>
      <t>4.2.1.1.3.5.</t>
    </r>
    <r>
      <rPr>
        <sz val="11"/>
        <rFont val="Arial"/>
        <family val="2"/>
      </rPr>
      <t xml:space="preserve"> Adquisición de suministros de bienes, insumos, materiales y servicios para la operación del SMDIFBJ.</t>
    </r>
  </si>
  <si>
    <r>
      <rPr>
        <b/>
        <sz val="11"/>
        <rFont val="Arial"/>
        <family val="2"/>
      </rPr>
      <t>4.2.1.1.3.6.</t>
    </r>
    <r>
      <rPr>
        <sz val="11"/>
        <rFont val="Arial"/>
        <family val="2"/>
      </rPr>
      <t xml:space="preserve"> Realización de servicios de mantenimiento y reparación del parque vehicular  del SMDIFBJ para  la preservación, cuidado, control y verificación del parque vehicular.</t>
    </r>
  </si>
  <si>
    <r>
      <rPr>
        <b/>
        <sz val="11"/>
        <rFont val="Arial"/>
        <family val="2"/>
      </rPr>
      <t xml:space="preserve">4.2.1.1.3.8 </t>
    </r>
    <r>
      <rPr>
        <sz val="11"/>
        <rFont val="Arial"/>
        <family val="2"/>
      </rPr>
      <t>Realización de servicios de mantenimiento, reparación, remodelación, intendencia y vigilancia de las instalaciones del SMDIFBJ.</t>
    </r>
  </si>
  <si>
    <r>
      <rPr>
        <b/>
        <sz val="11"/>
        <rFont val="Arial"/>
        <family val="2"/>
      </rPr>
      <t>4.2.1.1.4.</t>
    </r>
    <r>
      <rPr>
        <sz val="11"/>
        <rFont val="Arial"/>
        <family val="2"/>
      </rPr>
      <t xml:space="preserve"> Donativos a las áreas del SMDIFBJ, Asociaciones Civiles y personas de atención prioritaria entregados.</t>
    </r>
  </si>
  <si>
    <r>
      <rPr>
        <b/>
        <sz val="11"/>
        <rFont val="Arial"/>
        <family val="2"/>
      </rPr>
      <t>4.2.1.1.4.1.</t>
    </r>
    <r>
      <rPr>
        <sz val="11"/>
        <rFont val="Arial"/>
        <family val="2"/>
      </rPr>
      <t xml:space="preserve"> Recepción de donativos en especie o monetario.</t>
    </r>
  </si>
  <si>
    <r>
      <rPr>
        <b/>
        <sz val="11"/>
        <rFont val="Arial"/>
        <family val="2"/>
      </rPr>
      <t>4.2.1.1.5.</t>
    </r>
    <r>
      <rPr>
        <sz val="11"/>
        <rFont val="Arial"/>
        <family val="2"/>
      </rPr>
      <t xml:space="preserve"> Atenciones de fortalecimiento en la solución de conflictos y prevención de riesgos psicosociales a través de la cultura de la paz y los derechos de las NNA brindadas.
</t>
    </r>
    <r>
      <rPr>
        <b/>
        <sz val="11"/>
        <rFont val="Arial"/>
        <family val="2"/>
      </rPr>
      <t xml:space="preserve">NNA: </t>
    </r>
    <r>
      <rPr>
        <sz val="11"/>
        <rFont val="Arial"/>
        <family val="2"/>
      </rPr>
      <t>Niñas, Niños y Adolescentes.</t>
    </r>
  </si>
  <si>
    <r>
      <t xml:space="preserve">4.2.1.1.5.1. </t>
    </r>
    <r>
      <rPr>
        <sz val="11"/>
        <rFont val="Arial"/>
        <family val="2"/>
      </rPr>
      <t>Realización de acciones de la cultura de la paz para mejorar la comunicación, las relaciones familiares y sociales, así como acciones educativas enfocadas en los derechos de las NNA de la "Red de Impulsores de la Transformación".</t>
    </r>
  </si>
  <si>
    <r>
      <rPr>
        <b/>
        <sz val="11"/>
        <rFont val="Arial"/>
        <family val="2"/>
      </rPr>
      <t>4.2.1.1.5.2.</t>
    </r>
    <r>
      <rPr>
        <sz val="11"/>
        <rFont val="Arial"/>
        <family val="2"/>
      </rPr>
      <t xml:space="preserve"> Realización de actividades de prevención de riesgos psicosociales dirigido a NNA y adultos y que viven en el municipio de Benito Juárez en situación prioritaria.</t>
    </r>
  </si>
  <si>
    <r>
      <rPr>
        <b/>
        <sz val="11"/>
        <rFont val="Arial"/>
        <family val="2"/>
      </rPr>
      <t>4.2.1.1.5.4.</t>
    </r>
    <r>
      <rPr>
        <sz val="11"/>
        <rFont val="Arial"/>
        <family val="2"/>
      </rPr>
      <t xml:space="preserve"> Impartición de acciones de  prevención del delito dirigido a NNA y personas adultas fomentando la cultura de la legalidad. 
</t>
    </r>
  </si>
  <si>
    <r>
      <rPr>
        <b/>
        <sz val="11"/>
        <rFont val="Arial"/>
        <family val="2"/>
      </rPr>
      <t>4.2.1.1.5.5.</t>
    </r>
    <r>
      <rPr>
        <sz val="11"/>
        <rFont val="Arial"/>
        <family val="2"/>
      </rPr>
      <t xml:space="preserve"> Ejecución de acciones de recreación, cultura y deportes, para niñas, niños, adolescentes y personas adultas.
</t>
    </r>
    <r>
      <rPr>
        <b/>
        <sz val="11"/>
        <rFont val="Arial"/>
        <family val="2"/>
      </rPr>
      <t>Acciones:</t>
    </r>
    <r>
      <rPr>
        <sz val="11"/>
        <rFont val="Arial"/>
        <family val="2"/>
      </rPr>
      <t xml:space="preserve"> Clases, eventos, actividades.</t>
    </r>
  </si>
  <si>
    <r>
      <rPr>
        <b/>
        <sz val="11"/>
        <rFont val="Arial"/>
        <family val="2"/>
      </rPr>
      <t xml:space="preserve">4.2.1.1.7. </t>
    </r>
    <r>
      <rPr>
        <sz val="11"/>
        <rFont val="Arial"/>
        <family val="2"/>
      </rPr>
      <t xml:space="preserve">Servicios de asistencia social y jurídicos dirigidos a NNA víctimas de maltrato, así como a la ciudadanía benitojuarense en situación de violencia familiar brindados.
</t>
    </r>
    <r>
      <rPr>
        <b/>
        <sz val="11"/>
        <rFont val="Arial"/>
        <family val="2"/>
      </rPr>
      <t>NNA:</t>
    </r>
    <r>
      <rPr>
        <sz val="11"/>
        <rFont val="Arial"/>
        <family val="2"/>
      </rPr>
      <t xml:space="preserve"> Niñas, Niños y Adolescentes.</t>
    </r>
  </si>
  <si>
    <r>
      <rPr>
        <b/>
        <sz val="11"/>
        <rFont val="Arial"/>
        <family val="2"/>
      </rPr>
      <t>4.2.1.1.7.1.</t>
    </r>
    <r>
      <rPr>
        <sz val="11"/>
        <rFont val="Arial"/>
        <family val="2"/>
      </rPr>
      <t xml:space="preserve"> Acciones de protección y restitución de derechos a NNA  víctimas de maltrato, con representación y acompañamiento jurídico en instancias foráneas.
</t>
    </r>
    <r>
      <rPr>
        <b/>
        <sz val="11"/>
        <rFont val="Arial"/>
        <family val="2"/>
      </rPr>
      <t>Instancias foraneas:</t>
    </r>
    <r>
      <rPr>
        <sz val="11"/>
        <rFont val="Arial"/>
        <family val="2"/>
      </rPr>
      <t xml:space="preserve"> Juzgados Orales, Tradicionales, Familiares, Penales y la Fiscalía General).</t>
    </r>
  </si>
  <si>
    <r>
      <rPr>
        <b/>
        <sz val="11"/>
        <rFont val="Arial"/>
        <family val="2"/>
      </rPr>
      <t>4.2.1.1.7.2.</t>
    </r>
    <r>
      <rPr>
        <sz val="11"/>
        <rFont val="Arial"/>
        <family val="2"/>
      </rPr>
      <t xml:space="preserve"> Atenciones jurídicas y de asistencia social a la ciudadanía benitojuarense en situación de violencia familiar.</t>
    </r>
  </si>
  <si>
    <r>
      <t>4.2.1.1.8.1.</t>
    </r>
    <r>
      <rPr>
        <sz val="11"/>
        <rFont val="Arial"/>
        <family val="2"/>
      </rPr>
      <t xml:space="preserve"> Integración de expedientes para el control de los ingresos de las NNA migrantes y acompañantes albergados en el Centro de Asistencia Social.</t>
    </r>
  </si>
  <si>
    <r>
      <t>4.2.1.1.8.2.</t>
    </r>
    <r>
      <rPr>
        <sz val="11"/>
        <rFont val="Arial"/>
        <family val="2"/>
      </rPr>
      <t xml:space="preserve"> Atenciones integrales (médicas, psicológicas, trabajo social y jurídicas) para las NNA y acompañantes migrantes albergados en el Centro de Asistencia Social.</t>
    </r>
  </si>
  <si>
    <r>
      <t xml:space="preserve">4.2.1.1.8.3. </t>
    </r>
    <r>
      <rPr>
        <sz val="11"/>
        <rFont val="Arial"/>
        <family val="2"/>
      </rPr>
      <t>Entregas de insumos para uso (vestido calzado blancos artículos de higiene y limpieza) para las NNA migrantes y acompañantes del Centro de Asistencia Social.</t>
    </r>
  </si>
  <si>
    <r>
      <t xml:space="preserve">4.2.1.1.8.4. </t>
    </r>
    <r>
      <rPr>
        <sz val="11"/>
        <rFont val="Arial"/>
        <family val="2"/>
      </rPr>
      <t>Entregas de insumos para consumo (alimentos, medicamentos) para las NNA migrantes y acompañantes del Centro de Asistencia Social.</t>
    </r>
  </si>
  <si>
    <r>
      <t xml:space="preserve">4.2.1.1.8.5. </t>
    </r>
    <r>
      <rPr>
        <sz val="11"/>
        <rFont val="Arial"/>
        <family val="2"/>
      </rPr>
      <t>Ejecución de actividades recreativas, lúdicas, deportivas, educativas y formativas para las NNA migrantes y acompañantes del Centro de Asistencia Social.</t>
    </r>
  </si>
  <si>
    <r>
      <rPr>
        <b/>
        <sz val="11"/>
        <rFont val="Arial"/>
        <family val="2"/>
      </rPr>
      <t>4.2.1.1.9.2.</t>
    </r>
    <r>
      <rPr>
        <sz val="11"/>
        <rFont val="Arial"/>
        <family val="2"/>
      </rPr>
      <t xml:space="preserve"> Realización de acompañamientos a niñas, niños y adolescentes a diferentes órganos institucionales Foráneos
</t>
    </r>
    <r>
      <rPr>
        <b/>
        <sz val="11"/>
        <rFont val="Arial"/>
        <family val="2"/>
      </rPr>
      <t>Órganos Instancias foraneos:</t>
    </r>
    <r>
      <rPr>
        <sz val="11"/>
        <rFont val="Arial"/>
        <family val="2"/>
      </rPr>
      <t xml:space="preserve"> Juzgados Orales, Tradicionales, Familiares, Penales y la Fiscalía General, Hospitales, Laboratorios, etc.).</t>
    </r>
  </si>
  <si>
    <r>
      <rPr>
        <b/>
        <sz val="11"/>
        <rFont val="Arial"/>
        <family val="2"/>
      </rPr>
      <t xml:space="preserve">4.2.1.1.9.3. </t>
    </r>
    <r>
      <rPr>
        <sz val="11"/>
        <rFont val="Arial"/>
        <family val="2"/>
      </rPr>
      <t>Realización de actividades recreativas, lúdicas, deportivas, educativas y formativas en la CATNNA.</t>
    </r>
  </si>
  <si>
    <r>
      <rPr>
        <b/>
        <sz val="11"/>
        <rFont val="Arial"/>
        <family val="2"/>
      </rPr>
      <t xml:space="preserve">4.2.1.1.9.5. </t>
    </r>
    <r>
      <rPr>
        <sz val="11"/>
        <rFont val="Arial"/>
        <family val="2"/>
      </rPr>
      <t>Entregas de insumos para consumo como son alimentos y medicamentos para las NNA de la Casa de Asistencia Temporal.</t>
    </r>
  </si>
  <si>
    <r>
      <rPr>
        <b/>
        <sz val="11"/>
        <rFont val="Arial"/>
        <family val="2"/>
      </rPr>
      <t>4.2.1.1.10.</t>
    </r>
    <r>
      <rPr>
        <sz val="11"/>
        <rFont val="Arial"/>
        <family val="2"/>
      </rPr>
      <t xml:space="preserve"> Servicios de prevención y atención para un entorno libre de violencia en mujeres y hombres generadores o víctimas de violencia realizadas en el CEPAV, Brindados.
</t>
    </r>
    <r>
      <rPr>
        <b/>
        <sz val="11"/>
        <rFont val="Arial"/>
        <family val="2"/>
      </rPr>
      <t>CEPAV:</t>
    </r>
    <r>
      <rPr>
        <sz val="11"/>
        <rFont val="Arial"/>
        <family val="2"/>
      </rPr>
      <t xml:space="preserve"> Centro Especializado para la Atención a la Violencia.</t>
    </r>
  </si>
  <si>
    <r>
      <rPr>
        <b/>
        <sz val="11"/>
        <rFont val="Arial"/>
        <family val="2"/>
      </rPr>
      <t>4.2.1.1.10.1.</t>
    </r>
    <r>
      <rPr>
        <sz val="11"/>
        <rFont val="Arial"/>
        <family val="2"/>
      </rPr>
      <t xml:space="preserve"> Realización de atenciones multidisciplinarias a personas generadoras o víctimas de violencia en el CEPAV.</t>
    </r>
  </si>
  <si>
    <r>
      <rPr>
        <b/>
        <sz val="11"/>
        <rFont val="Arial"/>
        <family val="2"/>
      </rPr>
      <t xml:space="preserve"> 4.2.1.1.13. </t>
    </r>
    <r>
      <rPr>
        <sz val="11"/>
        <rFont val="Arial"/>
        <family val="2"/>
      </rPr>
      <t>Atenciones en las diversas acciones que se realizan para el fortalecimiento del desarrollo social y el desarrollo comunitario en favor de las personas y grupos que se encuentran en zonas prioritarias brindadas.</t>
    </r>
  </si>
  <si>
    <r>
      <t xml:space="preserve">4.2.1.1.14.2  </t>
    </r>
    <r>
      <rPr>
        <sz val="11"/>
        <rFont val="Arial"/>
        <family val="2"/>
      </rPr>
      <t>Entrega de raciones alimentarias diseñados con base en los Criterios de Calidad Nutricia en el Comedor Comunitario de la región 235 a familias de atención prioritaria.</t>
    </r>
  </si>
  <si>
    <r>
      <rPr>
        <b/>
        <sz val="12"/>
        <color theme="1"/>
        <rFont val="Arial"/>
        <family val="2"/>
      </rPr>
      <t xml:space="preserve">4.2.1.1.15.1. </t>
    </r>
    <r>
      <rPr>
        <sz val="12"/>
        <color theme="1"/>
        <rFont val="Arial"/>
        <family val="2"/>
      </rPr>
      <t>Realización de Atenciones médicas, odontológicas y preventivas de salud a la población en situación prioritaria.</t>
    </r>
  </si>
  <si>
    <r>
      <rPr>
        <b/>
        <sz val="11"/>
        <rFont val="Arial"/>
        <family val="2"/>
      </rPr>
      <t>4.2.1.1.19.</t>
    </r>
    <r>
      <rPr>
        <sz val="11"/>
        <rFont val="Arial"/>
        <family val="2"/>
      </rPr>
      <t xml:space="preserve"> Atenciones durante su alojamiento temporal en la CTPAM "Grandes Corazones" a personas adultas mayores en estado de abandono brindadas.
</t>
    </r>
    <r>
      <rPr>
        <b/>
        <sz val="11"/>
        <rFont val="Arial"/>
        <family val="2"/>
      </rPr>
      <t xml:space="preserve">CTPAM: </t>
    </r>
    <r>
      <rPr>
        <sz val="11"/>
        <rFont val="Arial"/>
        <family val="2"/>
      </rPr>
      <t>Casa Transitoria para Personas Adultas Mayores.</t>
    </r>
  </si>
  <si>
    <r>
      <rPr>
        <b/>
        <sz val="11"/>
        <rFont val="Arial"/>
        <family val="2"/>
      </rPr>
      <t>4.2.1.1.19.1.</t>
    </r>
    <r>
      <rPr>
        <sz val="11"/>
        <rFont val="Arial"/>
        <family val="2"/>
      </rPr>
      <t xml:space="preserve"> Realización de actividades recreativas y lúdicas para las personas adultas mayores albergados en la CTPAM.</t>
    </r>
  </si>
  <si>
    <r>
      <rPr>
        <b/>
        <sz val="11"/>
        <rFont val="Arial"/>
        <family val="2"/>
      </rPr>
      <t>4.2.1.1.19.2.</t>
    </r>
    <r>
      <rPr>
        <sz val="11"/>
        <rFont val="Arial"/>
        <family val="2"/>
      </rPr>
      <t xml:space="preserve"> Realización de servicios psicológicos,  nutricionales, jurídicos, de trabajo social para mejorar el bienestar físico, emocional y social de las personas adultas mayores ingresadas en la CTPAM.  </t>
    </r>
  </si>
  <si>
    <r>
      <rPr>
        <b/>
        <sz val="11"/>
        <rFont val="Arial"/>
        <family val="2"/>
      </rPr>
      <t>4.2.1.1.19.3.</t>
    </r>
    <r>
      <rPr>
        <sz val="11"/>
        <rFont val="Arial"/>
        <family val="2"/>
      </rPr>
      <t xml:space="preserve"> Realización de entrega de insumos de uso y consumo para las personas adultas mayores ingresadas a la CTPAM.</t>
    </r>
  </si>
  <si>
    <r>
      <rPr>
        <b/>
        <sz val="11"/>
        <rFont val="Arial"/>
        <family val="2"/>
      </rPr>
      <t xml:space="preserve">4.2.1.1.20. </t>
    </r>
    <r>
      <rPr>
        <sz val="11"/>
        <rFont val="Arial"/>
        <family val="2"/>
      </rPr>
      <t>Sensibilización con acciones  sobre buen trato de la no violencia, dirigido a las familias benitojuareses realizadas.</t>
    </r>
  </si>
  <si>
    <t>PAERP: Porcentaje de Apoyos Económicos, Donativos y de Recursos para el SMDIFBJ Procurados.</t>
  </si>
  <si>
    <r>
      <t xml:space="preserve">PACDR:  </t>
    </r>
    <r>
      <rPr>
        <sz val="11"/>
        <rFont val="Arial"/>
        <family val="2"/>
      </rPr>
      <t>Porcentaje de Acciones de la Cultura de la Paz y Derechos de las NNA Realizadas.</t>
    </r>
  </si>
  <si>
    <r>
      <t xml:space="preserve">PCAER: </t>
    </r>
    <r>
      <rPr>
        <sz val="11"/>
        <rFont val="Arial"/>
        <family val="2"/>
      </rPr>
      <t>Porcentaje de Clases, eventos y actividades realizadas.</t>
    </r>
  </si>
  <si>
    <r>
      <rPr>
        <b/>
        <sz val="11"/>
        <rFont val="Arial"/>
        <family val="2"/>
      </rPr>
      <t>PAJASR:</t>
    </r>
    <r>
      <rPr>
        <sz val="11"/>
        <rFont val="Arial"/>
        <family val="2"/>
      </rPr>
      <t xml:space="preserve"> Porcentaje de Atenciones Jurídicas y de Asistencia Social Realizadas.</t>
    </r>
  </si>
  <si>
    <r>
      <rPr>
        <b/>
        <sz val="11"/>
        <rFont val="Arial"/>
        <family val="2"/>
      </rPr>
      <t>PSTS:</t>
    </r>
    <r>
      <rPr>
        <sz val="11"/>
        <rFont val="Arial"/>
        <family val="2"/>
      </rPr>
      <t xml:space="preserve"> Porcentaje de Servicios de Trabajo Social Realizados.</t>
    </r>
  </si>
  <si>
    <r>
      <rPr>
        <b/>
        <sz val="11"/>
        <rFont val="Arial"/>
        <family val="2"/>
      </rPr>
      <t>PAAR:</t>
    </r>
    <r>
      <rPr>
        <sz val="11"/>
        <rFont val="Arial"/>
        <family val="2"/>
      </rPr>
      <t xml:space="preserve"> Porcentaje de Atenciones y acompañamientos Psicológicos Realizados.</t>
    </r>
  </si>
  <si>
    <r>
      <t xml:space="preserve">PARR: </t>
    </r>
    <r>
      <rPr>
        <sz val="11"/>
        <rFont val="Arial"/>
        <family val="2"/>
      </rPr>
      <t>Porcentaje de Actividades recreativas, lúdicas, deportivas, educativas y formativas Realizadas.</t>
    </r>
  </si>
  <si>
    <r>
      <t xml:space="preserve">PSAIB: </t>
    </r>
    <r>
      <rPr>
        <sz val="11"/>
        <rFont val="Arial"/>
        <family val="2"/>
      </rPr>
      <t>Porcentaje de Servicios de Atención Integral Brindados.</t>
    </r>
  </si>
  <si>
    <r>
      <rPr>
        <b/>
        <sz val="11"/>
        <rFont val="Arial"/>
        <family val="2"/>
      </rPr>
      <t>PAOIR:</t>
    </r>
    <r>
      <rPr>
        <sz val="11"/>
        <rFont val="Arial"/>
        <family val="2"/>
      </rPr>
      <t xml:space="preserve"> Porcentaje de Acompañamientos a Órganos Institucionales Foráneos Realizados.</t>
    </r>
  </si>
  <si>
    <r>
      <rPr>
        <b/>
        <sz val="11"/>
        <rFont val="Arial"/>
        <family val="2"/>
      </rPr>
      <t>PSPAR</t>
    </r>
    <r>
      <rPr>
        <sz val="11"/>
        <rFont val="Arial"/>
        <family val="2"/>
      </rPr>
      <t>: Porcentaje de Servicios para la Prevención y Atención para un Entorno Libre de Violencia Realizados.</t>
    </r>
  </si>
  <si>
    <r>
      <rPr>
        <b/>
        <sz val="11"/>
        <rFont val="Arial"/>
        <family val="2"/>
      </rPr>
      <t>PPTPVI:</t>
    </r>
    <r>
      <rPr>
        <sz val="11"/>
        <rFont val="Arial"/>
        <family val="2"/>
      </rPr>
      <t xml:space="preserve"> Porcentaje de Pláticas y Talleres para la Prevención de Violencia Impartidos.</t>
    </r>
  </si>
  <si>
    <r>
      <rPr>
        <b/>
        <sz val="11"/>
        <rFont val="Arial"/>
        <family val="2"/>
      </rPr>
      <t xml:space="preserve">PAASBER:  </t>
    </r>
    <r>
      <rPr>
        <sz val="11"/>
        <rFont val="Arial"/>
        <family val="2"/>
      </rPr>
      <t>Porcentaje  de Atenciones en Actividades Sociales, Brigadas y Eventos, Realizados.</t>
    </r>
  </si>
  <si>
    <r>
      <rPr>
        <b/>
        <sz val="11"/>
        <rFont val="Arial"/>
        <family val="2"/>
      </rPr>
      <t>PABER:</t>
    </r>
    <r>
      <rPr>
        <sz val="11"/>
        <rFont val="Arial"/>
        <family val="2"/>
      </rPr>
      <t xml:space="preserve"> Porcentaje de Actividades, Brigadas y Eventos Realizados.</t>
    </r>
  </si>
  <si>
    <r>
      <t>PAAR:</t>
    </r>
    <r>
      <rPr>
        <sz val="11"/>
        <rFont val="Arial"/>
        <family val="2"/>
      </rPr>
      <t xml:space="preserve"> Porcentaje de Atenciones para el Autoempleo Realizadas.</t>
    </r>
  </si>
  <si>
    <r>
      <rPr>
        <b/>
        <sz val="11"/>
        <color theme="1"/>
        <rFont val="Arial"/>
        <family val="2"/>
      </rPr>
      <t>PCAR:</t>
    </r>
    <r>
      <rPr>
        <sz val="11"/>
        <color theme="1"/>
        <rFont val="Arial"/>
        <family val="2"/>
      </rPr>
      <t xml:space="preserve"> Porcentaje de Capacitaciones y Actividades Realizadas</t>
    </r>
  </si>
  <si>
    <r>
      <rPr>
        <b/>
        <sz val="11"/>
        <color theme="1"/>
        <rFont val="Arial"/>
        <family val="2"/>
      </rPr>
      <t>PAAMR:</t>
    </r>
    <r>
      <rPr>
        <sz val="11"/>
        <color theme="1"/>
        <rFont val="Arial"/>
        <family val="2"/>
      </rPr>
      <t xml:space="preserve"> Porcentaje de Actividades para Personas Adultas Mayores Realizados. </t>
    </r>
  </si>
  <si>
    <r>
      <rPr>
        <b/>
        <sz val="11"/>
        <rFont val="Arial"/>
        <family val="2"/>
      </rPr>
      <t>PAAMB:</t>
    </r>
    <r>
      <rPr>
        <sz val="11"/>
        <rFont val="Arial"/>
        <family val="2"/>
      </rPr>
      <t xml:space="preserve"> Porcentaje de Atenciones a personas Adultas Mayores Brindadas.</t>
    </r>
  </si>
  <si>
    <r>
      <rPr>
        <b/>
        <sz val="11"/>
        <rFont val="Arial"/>
        <family val="2"/>
      </rPr>
      <t>PCBTI</t>
    </r>
    <r>
      <rPr>
        <sz val="11"/>
        <rFont val="Arial"/>
        <family val="2"/>
      </rPr>
      <t xml:space="preserve">: Porcentaje de Capacitaciones de Buen Trato en Familia Impartidas. </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</si>
  <si>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Orientaciones y Atenciones.</t>
    </r>
  </si>
  <si>
    <r>
      <rPr>
        <b/>
        <sz val="11"/>
        <rFont val="Arial"/>
        <family val="2"/>
      </rPr>
      <t>UNIDAD DE MEDIDA DEL INDICADOR:</t>
    </r>
    <r>
      <rPr>
        <sz val="11"/>
        <rFont val="Arial"/>
        <family val="2"/>
      </rPr>
      <t xml:space="preserve">
Porcentaje.</t>
    </r>
    <r>
      <rPr>
        <b/>
        <sz val="11"/>
        <rFont val="Arial"/>
        <family val="2"/>
      </rPr>
      <t xml:space="preserve">
UNIDAD DE MEDIDA DE LAS VARIABLES:
</t>
    </r>
    <r>
      <rPr>
        <sz val="11"/>
        <rFont val="Arial"/>
        <family val="2"/>
      </rPr>
      <t>Atenciones.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</si>
  <si>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Servicios. </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</si>
  <si>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Servicios de Trabajo Social.</t>
    </r>
  </si>
  <si>
    <r>
      <rPr>
        <b/>
        <sz val="11"/>
        <rFont val="Arial"/>
        <family val="2"/>
      </rPr>
      <t xml:space="preserve">UNIDAD DE MEDIDA DEL INDICADOR:
</t>
    </r>
    <r>
      <rPr>
        <sz val="11"/>
        <rFont val="Arial"/>
        <family val="2"/>
      </rPr>
      <t xml:space="preserve">Porcentaje.
</t>
    </r>
    <r>
      <rPr>
        <b/>
        <sz val="11"/>
        <rFont val="Arial"/>
        <family val="2"/>
      </rPr>
      <t>UNIDAD DE MEDIDA DE LAS VARIABLES:</t>
    </r>
    <r>
      <rPr>
        <sz val="11"/>
        <rFont val="Arial"/>
        <family val="2"/>
      </rPr>
      <t xml:space="preserve">
Servicios.</t>
    </r>
  </si>
  <si>
    <r>
      <t xml:space="preserve">PAB: </t>
    </r>
    <r>
      <rPr>
        <sz val="11"/>
        <rFont val="Arial"/>
        <family val="2"/>
      </rPr>
      <t>Porcentaje de Atenciones  Brindadas.</t>
    </r>
  </si>
  <si>
    <r>
      <rPr>
        <b/>
        <sz val="12"/>
        <rFont val="Arial"/>
        <family val="2"/>
      </rPr>
      <t xml:space="preserve">PAIAAR: </t>
    </r>
    <r>
      <rPr>
        <sz val="12"/>
        <rFont val="Arial"/>
        <family val="2"/>
      </rPr>
      <t>Porcentaje de  Atenciónes a Infantes y Adolescentes con trastorno del espectro autista Realizadas.</t>
    </r>
  </si>
  <si>
    <r>
      <rPr>
        <b/>
        <sz val="12"/>
        <rFont val="Arial"/>
        <family val="2"/>
      </rPr>
      <t>UNIDAD DE MEDIDA DEL INDICADOR:</t>
    </r>
    <r>
      <rPr>
        <sz val="12"/>
        <rFont val="Arial"/>
        <family val="2"/>
      </rPr>
      <t xml:space="preserve">
Porcentaje.
</t>
    </r>
    <r>
      <rPr>
        <b/>
        <sz val="12"/>
        <rFont val="Arial"/>
        <family val="2"/>
      </rPr>
      <t>UNIDAD DE MEDIDA DE LAS VARIABLES:</t>
    </r>
    <r>
      <rPr>
        <sz val="12"/>
        <rFont val="Arial"/>
        <family val="2"/>
      </rPr>
      <t xml:space="preserve">
Atenciones</t>
    </r>
  </si>
  <si>
    <r>
      <rPr>
        <b/>
        <sz val="12"/>
        <rFont val="Arial"/>
        <family val="2"/>
      </rPr>
      <t>4.2.1.1.16.2.</t>
    </r>
    <r>
      <rPr>
        <sz val="12"/>
        <rFont val="Arial"/>
        <family val="2"/>
      </rPr>
      <t xml:space="preserve"> Atención a Infantes y Adolescentes con trastorno del espectro autista.</t>
    </r>
  </si>
  <si>
    <r>
      <rPr>
        <b/>
        <sz val="12"/>
        <rFont val="Arial"/>
        <family val="2"/>
      </rPr>
      <t>4.2.1.1.16.3.</t>
    </r>
    <r>
      <rPr>
        <sz val="12"/>
        <rFont val="Arial"/>
        <family val="2"/>
      </rPr>
      <t xml:space="preserve"> Realización de Servicios de Inclusión.</t>
    </r>
  </si>
  <si>
    <r>
      <rPr>
        <b/>
        <sz val="11"/>
        <rFont val="Arial"/>
        <family val="2"/>
      </rPr>
      <t>PARLR:</t>
    </r>
    <r>
      <rPr>
        <sz val="11"/>
        <rFont val="Arial"/>
        <family val="2"/>
      </rPr>
      <t xml:space="preserve"> Porcentaje de Actividades Recreativas y Lúdicas Realizadas.</t>
    </r>
  </si>
  <si>
    <r>
      <rPr>
        <b/>
        <sz val="11"/>
        <color theme="1"/>
        <rFont val="Arial"/>
        <family val="2"/>
      </rPr>
      <t>4.2.1: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</si>
  <si>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 xml:space="preserve">I_PROS_COM_JUS_SOC:  </t>
    </r>
    <r>
      <rPr>
        <sz val="11"/>
        <color theme="1"/>
        <rFont val="Arial"/>
        <family val="2"/>
      </rPr>
      <t>Índice de Prosperidad Compartida y Justicia Social.</t>
    </r>
  </si>
  <si>
    <r>
      <rPr>
        <b/>
        <sz val="11"/>
        <color rgb="FF000000"/>
        <rFont val="Arial"/>
        <family val="2"/>
      </rPr>
      <t xml:space="preserve">UNIDAD DE MEDIDA DEL INDICADOR: 
</t>
    </r>
    <r>
      <rPr>
        <sz val="11"/>
        <color rgb="FF000000"/>
        <rFont val="Arial"/>
        <family val="2"/>
      </rPr>
      <t>Porcentaje.</t>
    </r>
  </si>
  <si>
    <r>
      <rPr>
        <b/>
        <sz val="11"/>
        <rFont val="Arial"/>
        <family val="2"/>
      </rPr>
      <t xml:space="preserve">4.2.1.1.9. </t>
    </r>
    <r>
      <rPr>
        <sz val="11"/>
        <rFont val="Arial"/>
        <family val="2"/>
      </rPr>
      <t xml:space="preserve">Salvaguardar la integridad física y emocional de NNA  ingresados en la CATNNA con los servicios de atención integral brindados.
</t>
    </r>
    <r>
      <rPr>
        <b/>
        <sz val="11"/>
        <rFont val="Arial"/>
        <family val="2"/>
      </rPr>
      <t xml:space="preserve">CATNNA: </t>
    </r>
    <r>
      <rPr>
        <sz val="11"/>
        <rFont val="Arial"/>
        <family val="2"/>
      </rPr>
      <t xml:space="preserve">Casa de Asistencia Temporal para Niñas, Niños y Adolescentes.
</t>
    </r>
    <r>
      <rPr>
        <b/>
        <sz val="11"/>
        <rFont val="Arial"/>
        <family val="2"/>
      </rPr>
      <t xml:space="preserve">NNA: </t>
    </r>
    <r>
      <rPr>
        <sz val="11"/>
        <rFont val="Arial"/>
        <family val="2"/>
      </rPr>
      <t>Niñas, Niños y Adolescentes.</t>
    </r>
  </si>
  <si>
    <r>
      <rPr>
        <b/>
        <sz val="11"/>
        <rFont val="Arial"/>
        <family val="2"/>
      </rPr>
      <t>PPA:</t>
    </r>
    <r>
      <rPr>
        <sz val="11"/>
        <rFont val="Arial"/>
        <family val="2"/>
      </rPr>
      <t xml:space="preserve"> Porcentaje de Personas en Situación Prioritaria Atendidas por el SMDIF de BJ.
</t>
    </r>
    <r>
      <rPr>
        <b/>
        <sz val="11"/>
        <rFont val="Arial"/>
        <family val="2"/>
      </rPr>
      <t>SMDIFBJ:</t>
    </r>
    <r>
      <rPr>
        <sz val="11"/>
        <rFont val="Arial"/>
        <family val="2"/>
      </rPr>
      <t xml:space="preserve"> Sistema Municipal para el Desarrollo Integral de la Familia de Benito Juárez.</t>
    </r>
  </si>
  <si>
    <r>
      <rPr>
        <b/>
        <sz val="11"/>
        <rFont val="Arial"/>
        <family val="2"/>
      </rPr>
      <t>PAPC:</t>
    </r>
    <r>
      <rPr>
        <sz val="11"/>
        <rFont val="Arial"/>
        <family val="2"/>
      </rPr>
      <t xml:space="preserve"> Porcentaje de  Actividades Planeadas y Coordinadas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</si>
  <si>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Personas </t>
    </r>
  </si>
  <si>
    <r>
      <rPr>
        <b/>
        <sz val="11"/>
        <rFont val="Arial"/>
        <family val="2"/>
      </rPr>
      <t>UNIDAD DE MEDIDA DEI INDICADOR:</t>
    </r>
    <r>
      <rPr>
        <sz val="11"/>
        <rFont val="Arial"/>
        <family val="2"/>
      </rPr>
      <t xml:space="preserve">
Porcentaje
</t>
    </r>
    <r>
      <rPr>
        <b/>
        <sz val="11"/>
        <rFont val="Arial"/>
        <family val="2"/>
      </rPr>
      <t>UNIDAD DE MEDIDA DE LAS VARIABLES:</t>
    </r>
    <r>
      <rPr>
        <sz val="11"/>
        <rFont val="Arial"/>
        <family val="2"/>
      </rPr>
      <t xml:space="preserve">
Reportes</t>
    </r>
  </si>
  <si>
    <r>
      <t xml:space="preserve">Unidad de medida del indicador:
</t>
    </r>
    <r>
      <rPr>
        <sz val="11"/>
        <rFont val="Arial"/>
        <family val="2"/>
      </rPr>
      <t xml:space="preserve">Porcentaje.
</t>
    </r>
    <r>
      <rPr>
        <b/>
        <sz val="11"/>
        <rFont val="Arial"/>
        <family val="2"/>
      </rPr>
      <t xml:space="preserve">
Unidad de medida de las variables:
</t>
    </r>
    <r>
      <rPr>
        <sz val="11"/>
        <rFont val="Arial"/>
        <family val="2"/>
      </rPr>
      <t xml:space="preserve">Programas y acciones difundidas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</si>
  <si>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Solicitudes de Logística</t>
    </r>
  </si>
  <si>
    <t>META PROGRAMADA ANUAL Y TRIMESTRAL 2026</t>
  </si>
  <si>
    <t>TRIMESTRE 1
2026</t>
  </si>
  <si>
    <r>
      <rPr>
        <b/>
        <sz val="11"/>
        <rFont val="Arial"/>
        <family val="2"/>
      </rPr>
      <t xml:space="preserve">4.2.1.1.6.3. </t>
    </r>
    <r>
      <rPr>
        <sz val="11"/>
        <rFont val="Arial"/>
        <family val="2"/>
      </rPr>
      <t>Verificación y Supervisión de los Centros de  Atención Infantil  que se encuentran registrados en la plataforma RENCAI del Municipio de Benito Juárez</t>
    </r>
    <r>
      <rPr>
        <b/>
        <sz val="11"/>
        <rFont val="Arial"/>
        <family val="2"/>
      </rPr>
      <t xml:space="preserve">                                                
RENCAI: </t>
    </r>
    <r>
      <rPr>
        <sz val="11"/>
        <rFont val="Arial"/>
        <family val="2"/>
      </rPr>
      <t>Registro Nacional de los Centros de Atención Infantil.</t>
    </r>
  </si>
  <si>
    <r>
      <rPr>
        <b/>
        <sz val="11"/>
        <rFont val="Arial"/>
        <family val="2"/>
      </rPr>
      <t>4.2.1.1.7.3.</t>
    </r>
    <r>
      <rPr>
        <sz val="11"/>
        <rFont val="Arial"/>
        <family val="2"/>
      </rPr>
      <t xml:space="preserve"> Servicios de Trabajo Social en atención, orientación, seguimiento, acompañamiento y visitas domiciliarias e institucionales requeridas por instancias foráneas, o por la atención a las demandas sociales.</t>
    </r>
  </si>
  <si>
    <r>
      <rPr>
        <b/>
        <sz val="11"/>
        <rFont val="Arial"/>
        <family val="2"/>
      </rPr>
      <t xml:space="preserve">PEAR: </t>
    </r>
    <r>
      <rPr>
        <sz val="11"/>
        <rFont val="Arial"/>
        <family val="2"/>
      </rPr>
      <t>Porcentaje de Eventos que fomentan el Autoempleo, Realizados.</t>
    </r>
  </si>
  <si>
    <r>
      <rPr>
        <b/>
        <sz val="11"/>
        <rFont val="Arial"/>
        <family val="2"/>
      </rPr>
      <t>PTAR:</t>
    </r>
    <r>
      <rPr>
        <sz val="11"/>
        <rFont val="Arial"/>
        <family val="2"/>
      </rPr>
      <t xml:space="preserve"> Porcentaje de Talleres de capacitación para el Autoempleo Realizados.</t>
    </r>
  </si>
  <si>
    <r>
      <t xml:space="preserve">4.2.1.1.13.3 </t>
    </r>
    <r>
      <rPr>
        <sz val="11"/>
        <rFont val="Arial"/>
        <family val="2"/>
      </rPr>
      <t>Realización de Actividades físicas y  de regularización a niñas y niños de "La llave es la clave" en zonas prioritarias.</t>
    </r>
  </si>
  <si>
    <t>PASMO: Porcentaje de Atenciones de Salud Mental Otorgados.</t>
  </si>
  <si>
    <t>No Programado</t>
  </si>
  <si>
    <t>Dirección General</t>
  </si>
  <si>
    <t>Unidad Jurídica</t>
  </si>
  <si>
    <t>Coordinación de Transparencia, Datos Personales y Gestión Documental</t>
  </si>
  <si>
    <t>Coordinación de Relaciones Públicas</t>
  </si>
  <si>
    <t>Coordinación de Planeación y Evaluación</t>
  </si>
  <si>
    <t>Coordinación de Comunicación Social</t>
  </si>
  <si>
    <t>Coordinación Operativa y Logística de Eventos</t>
  </si>
  <si>
    <t>Secretaría Particular</t>
  </si>
  <si>
    <t>Coordinación del Voluntariado</t>
  </si>
  <si>
    <t>Coordinación de Asistencia Social y Atención Ciudadana</t>
  </si>
  <si>
    <t>Dirección Administrativa y de Finanzas</t>
  </si>
  <si>
    <t>Coordinación de Recursos Financieros</t>
  </si>
  <si>
    <t>Coordinación de Recursos Humanos</t>
  </si>
  <si>
    <t>Jefatura de Capacitación</t>
  </si>
  <si>
    <t>Coordinación de Patrimonio</t>
  </si>
  <si>
    <t>Coordinación de Suministros</t>
  </si>
  <si>
    <t>Jefatura de Parque Vehicular</t>
  </si>
  <si>
    <t>Coordinación de Sistemas</t>
  </si>
  <si>
    <t>Coordinación de Mantenimiento</t>
  </si>
  <si>
    <t>Coordinación de Donativos</t>
  </si>
  <si>
    <t>Dirección de Prevención de Riesgos Psicosociales de Niñas, Niños y Adolescentes</t>
  </si>
  <si>
    <t>Coordinación de Prevención de Riesgos Psicosociales</t>
  </si>
  <si>
    <t>Coordinación de la Cultura de la Legalidad</t>
  </si>
  <si>
    <t>Coordinación de Recreación, Cultura y Deportes</t>
  </si>
  <si>
    <t>Coordinación de Centros Asistenciales de Desarrollo Infantil</t>
  </si>
  <si>
    <t>Delegación de la Procuraduría de Protección de Niñas, Niños, Adolescentes y la Familia</t>
  </si>
  <si>
    <t>Coordinación de Trabajo Social</t>
  </si>
  <si>
    <t>Coordinación de Psicología Jurídica</t>
  </si>
  <si>
    <t>Coordinación del Centro de Asistencia Social de NNA Migrantes</t>
  </si>
  <si>
    <t>Coordinación de la Casa de Asistencia Temporal de NNA</t>
  </si>
  <si>
    <t>Coordinación del Centro Especializado para la Atención a la Violencia</t>
  </si>
  <si>
    <t>Dirección de Desarrollo Social Comunitario</t>
  </si>
  <si>
    <t>Coordinación de Centros de Desarrollo Comunitario</t>
  </si>
  <si>
    <t>Coordinación de Programas Sociales</t>
  </si>
  <si>
    <t>Coordinación de Programas de Asistencia Alimentaria</t>
  </si>
  <si>
    <t>Dirección de Servicios de Salud</t>
  </si>
  <si>
    <t>NO APLICA</t>
  </si>
  <si>
    <t>Coordinación de Servicios Médicos</t>
  </si>
  <si>
    <t>Coordinación de Programas Médicos Especiales</t>
  </si>
  <si>
    <t>Coordinación Salud Mental</t>
  </si>
  <si>
    <t>Coordinación de Atención a la Discapacidad</t>
  </si>
  <si>
    <t>Dirección de la Familia</t>
  </si>
  <si>
    <t>Coordinación para las Personas Adultas Mayores</t>
  </si>
  <si>
    <t>Coordinación del Buen Trato en Familia</t>
  </si>
  <si>
    <t>ANUAL
PMD 2025-2027 ACTUALIZADO</t>
  </si>
  <si>
    <t>JUSTIFICACIÓN TRIMESTRAL Y ANUAL DE AVANCE DE RESULTADOS 2025</t>
  </si>
  <si>
    <r>
      <t xml:space="preserve">Justificación Trimestral: 
</t>
    </r>
    <r>
      <rPr>
        <sz val="14"/>
        <rFont val="Arial"/>
        <family val="2"/>
      </rPr>
      <t>Se realizaron 25 reportes contables, presupuestarios y financieros para la integración de la cuenta pública, de los 25 programados, lo que representó un avance del  100.00% respecto a la meta trimestral programada.</t>
    </r>
  </si>
  <si>
    <r>
      <rPr>
        <b/>
        <sz val="14"/>
        <rFont val="Arial"/>
        <family val="2"/>
      </rPr>
      <t xml:space="preserve">Justificación Trimestral: </t>
    </r>
    <r>
      <rPr>
        <sz val="14"/>
        <rFont val="Arial"/>
        <family val="2"/>
      </rPr>
      <t xml:space="preserve">
Se realizaron 51 servicios de mantenimiento y reparación del parque vehicular  del SMDIFBJ para  la preservación, cuidado, control y verificación del parque vehicular, de los 50 programados, lo que representó un avance del 102.00% respecto a la meta trimestral programada.</t>
    </r>
  </si>
  <si>
    <t>AUTORIZÓ
Lic. Doris Marisol Sendo Rodríguez
Dirección General del Sistema para el Desarrollo
Integral de la Familia de Benito Juárez</t>
  </si>
  <si>
    <t>NA</t>
  </si>
  <si>
    <r>
      <rPr>
        <b/>
        <sz val="14"/>
        <color theme="1"/>
        <rFont val="Arial"/>
        <family val="2"/>
      </rPr>
      <t>4.2.1:</t>
    </r>
    <r>
      <rPr>
        <sz val="14"/>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</si>
  <si>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4"/>
        <rFont val="Arial"/>
        <family val="2"/>
      </rPr>
      <t>4.2.1.1.1.1</t>
    </r>
    <r>
      <rPr>
        <sz val="14"/>
        <rFont val="Arial"/>
        <family val="2"/>
      </rPr>
      <t xml:space="preserve">. Realización de actividades de representación, coordinación, gestión, vinculación y supervisión por parte de la Dirección General del  SMDIFBJ.
</t>
    </r>
    <r>
      <rPr>
        <b/>
        <sz val="14"/>
        <rFont val="Arial"/>
        <family val="2"/>
      </rPr>
      <t>SMDIFBJ:</t>
    </r>
    <r>
      <rPr>
        <sz val="14"/>
        <rFont val="Arial"/>
        <family val="2"/>
      </rPr>
      <t xml:space="preserve"> Sistema Municipal para el Desarrollo Integral de la Familia de Benito Juárez.</t>
    </r>
  </si>
  <si>
    <r>
      <rPr>
        <b/>
        <sz val="14"/>
        <rFont val="Arial"/>
        <family val="2"/>
      </rPr>
      <t>4.2.1.1.1.2.</t>
    </r>
    <r>
      <rPr>
        <sz val="14"/>
        <rFont val="Arial"/>
        <family val="2"/>
      </rPr>
      <t xml:space="preserve"> Elaboración de contratos, convenios, acuerdos, con empresas públicas y privadas, personas físicas y morales, instituciones municipales, estatales, federales e internacionales, actas de consejos y del órgano de Gobierno del SMDIFBJ.
</t>
    </r>
    <r>
      <rPr>
        <b/>
        <sz val="14"/>
        <rFont val="Arial"/>
        <family val="2"/>
      </rPr>
      <t>SMDIFBJ:</t>
    </r>
    <r>
      <rPr>
        <sz val="14"/>
        <rFont val="Arial"/>
        <family val="2"/>
      </rPr>
      <t xml:space="preserve"> Sistema Municipal para el Desarrollo Integral de la Familia de Benito Juárez.</t>
    </r>
  </si>
  <si>
    <r>
      <rPr>
        <b/>
        <sz val="14"/>
        <color theme="1"/>
        <rFont val="Arial"/>
        <family val="2"/>
      </rPr>
      <t xml:space="preserve">I_PROS_COM_JUS_SOC:  </t>
    </r>
    <r>
      <rPr>
        <sz val="14"/>
        <color theme="1"/>
        <rFont val="Arial"/>
        <family val="2"/>
      </rPr>
      <t>Índice de Prosperidad Compartida y Justicia Social.</t>
    </r>
  </si>
  <si>
    <r>
      <rPr>
        <b/>
        <sz val="14"/>
        <color rgb="FF000000"/>
        <rFont val="Arial"/>
        <family val="2"/>
      </rPr>
      <t xml:space="preserve">UNIDAD DE MEDIDA DEL INDICADOR: 
</t>
    </r>
    <r>
      <rPr>
        <sz val="14"/>
        <color rgb="FF000000"/>
        <rFont val="Arial"/>
        <family val="2"/>
      </rPr>
      <t>Porcentaje.</t>
    </r>
  </si>
  <si>
    <r>
      <rPr>
        <b/>
        <sz val="14"/>
        <rFont val="Arial"/>
        <family val="2"/>
      </rPr>
      <t>4.2.1.1.</t>
    </r>
    <r>
      <rPr>
        <sz val="14"/>
        <rFont val="Arial"/>
        <family val="2"/>
      </rPr>
      <t xml:space="preserve"> Los grupos en situación prioritaria del Municipio  de Benito Juárez reciben atención, asistencia, apoyo y protección para su desarrollo integral, a través de un Sistema de Cuidados con perspectiva de género. </t>
    </r>
  </si>
  <si>
    <r>
      <rPr>
        <b/>
        <sz val="14"/>
        <rFont val="Arial"/>
        <family val="2"/>
      </rPr>
      <t>PPA:</t>
    </r>
    <r>
      <rPr>
        <sz val="14"/>
        <rFont val="Arial"/>
        <family val="2"/>
      </rPr>
      <t xml:space="preserve"> Porcentaje de Personas en Situación Prioritaria Atendidas por el SMDIF de BJ.
</t>
    </r>
    <r>
      <rPr>
        <b/>
        <sz val="14"/>
        <rFont val="Arial"/>
        <family val="2"/>
      </rPr>
      <t>SMDIFBJ:</t>
    </r>
    <r>
      <rPr>
        <sz val="14"/>
        <rFont val="Arial"/>
        <family val="2"/>
      </rPr>
      <t xml:space="preserve"> Sistema Municipal para el Desarrollo Integral de la Familia de Benito Juárez.</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</si>
  <si>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Personas </t>
    </r>
  </si>
  <si>
    <r>
      <rPr>
        <b/>
        <sz val="14"/>
        <rFont val="Arial"/>
        <family val="2"/>
      </rPr>
      <t>4.2.1.1.1.</t>
    </r>
    <r>
      <rPr>
        <sz val="14"/>
        <rFont val="Arial"/>
        <family val="2"/>
      </rPr>
      <t xml:space="preserve"> Propuestas, políticas, acuerdos, planes y programas que se presentan ante la Junta Directiva, Comités y Consejos fueron presentados.</t>
    </r>
  </si>
  <si>
    <r>
      <rPr>
        <b/>
        <sz val="14"/>
        <rFont val="Arial"/>
        <family val="2"/>
      </rPr>
      <t>PPAPPA</t>
    </r>
    <r>
      <rPr>
        <sz val="14"/>
        <rFont val="Arial"/>
        <family val="2"/>
      </rPr>
      <t>: Porcentaje de Propuestas, Políticas, Acuerdos, Planes y Programas Presentados.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</si>
  <si>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Propuestas, Políticas, Acuerdos, Planes y Programas. </t>
    </r>
  </si>
  <si>
    <r>
      <rPr>
        <b/>
        <sz val="14"/>
        <rFont val="Arial"/>
        <family val="2"/>
      </rPr>
      <t>PARCG:</t>
    </r>
    <r>
      <rPr>
        <sz val="14"/>
        <rFont val="Arial"/>
        <family val="2"/>
      </rPr>
      <t xml:space="preserve"> Porcentaje de  Actividades de representación, coordinación, gestión, vinculación y supervisión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</si>
  <si>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Actividades</t>
    </r>
  </si>
  <si>
    <r>
      <rPr>
        <b/>
        <sz val="14"/>
        <rFont val="Arial"/>
        <family val="2"/>
      </rPr>
      <t>PCCA</t>
    </r>
    <r>
      <rPr>
        <sz val="14"/>
        <rFont val="Arial"/>
        <family val="2"/>
      </rPr>
      <t>: Porcentaje de Contratos, Convenios, Acuerdos, Actas</t>
    </r>
    <r>
      <rPr>
        <b/>
        <sz val="14"/>
        <rFont val="Arial"/>
        <family val="2"/>
      </rPr>
      <t xml:space="preserve"> </t>
    </r>
    <r>
      <rPr>
        <sz val="14"/>
        <rFont val="Arial"/>
        <family val="2"/>
      </rPr>
      <t>Realizados.</t>
    </r>
  </si>
  <si>
    <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Contratos, Convenios, Acuerdos, Actas.</t>
    </r>
  </si>
  <si>
    <r>
      <t xml:space="preserve">4.2.1.1.1.3. </t>
    </r>
    <r>
      <rPr>
        <sz val="14"/>
        <rFont val="Arial"/>
        <family val="2"/>
      </rPr>
      <t>Realización de Procesos de Transparencia, Acceso a la Información Pública, Protección de Datos Personales, Archivo y Gestión Documental, y Cuentas Claras.</t>
    </r>
  </si>
  <si>
    <r>
      <rPr>
        <b/>
        <sz val="14"/>
        <rFont val="Arial"/>
        <family val="2"/>
      </rPr>
      <t>PPR:</t>
    </r>
    <r>
      <rPr>
        <sz val="14"/>
        <rFont val="Arial"/>
        <family val="2"/>
      </rPr>
      <t xml:space="preserve"> Porcentaje de Procesos Realizados.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</si>
  <si>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Procesos</t>
    </r>
  </si>
  <si>
    <r>
      <rPr>
        <b/>
        <sz val="14"/>
        <rFont val="Arial"/>
        <family val="2"/>
      </rPr>
      <t>4.2.1.1.1.4.</t>
    </r>
    <r>
      <rPr>
        <sz val="14"/>
        <rFont val="Arial"/>
        <family val="2"/>
      </rPr>
      <t xml:space="preserve"> Realización de acciones encaminadas a proyectar una imagen sólida e integral de la identidad de la institución, promover vinculaciones con diferentes organismos públicos y privados para gestionar patrocinios y beneficios en favor de los programas que integran el SMDIFBJ y la coordinación de actividades protocolarias interinstitucionales.
</t>
    </r>
    <r>
      <rPr>
        <b/>
        <sz val="14"/>
        <rFont val="Arial"/>
        <family val="2"/>
      </rPr>
      <t>SMDIFBJ:</t>
    </r>
    <r>
      <rPr>
        <sz val="14"/>
        <rFont val="Arial"/>
        <family val="2"/>
      </rPr>
      <t xml:space="preserve"> Sistema Municipal para el Desarrollo Integral de la Familia de Benito Juárez.</t>
    </r>
  </si>
  <si>
    <r>
      <rPr>
        <b/>
        <sz val="14"/>
        <rFont val="Arial"/>
        <family val="2"/>
      </rPr>
      <t>PAR:</t>
    </r>
    <r>
      <rPr>
        <sz val="14"/>
        <rFont val="Arial"/>
        <family val="2"/>
      </rPr>
      <t xml:space="preserve"> Porcentaje de Acciones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</si>
  <si>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Acciones.</t>
    </r>
  </si>
  <si>
    <r>
      <rPr>
        <b/>
        <sz val="14"/>
        <rFont val="Arial"/>
        <family val="2"/>
      </rPr>
      <t xml:space="preserve">4.2.1.1.1.5. </t>
    </r>
    <r>
      <rPr>
        <sz val="14"/>
        <rFont val="Arial"/>
        <family val="2"/>
      </rPr>
      <t xml:space="preserve">Elaboración de informes de los resultados de las actividades del SMDIFBJ para su presentación y difusión ante las diferentes instituciones públicas del orden Federal, Estatal y Municipal y demás autoridades correspondientes alineados al modelo de Presupuesto Basado en Resultado y del Sistema de Evaluación de Desempeño.
</t>
    </r>
    <r>
      <rPr>
        <b/>
        <sz val="14"/>
        <rFont val="Arial"/>
        <family val="2"/>
      </rPr>
      <t>SMDIFBJ:</t>
    </r>
    <r>
      <rPr>
        <sz val="14"/>
        <rFont val="Arial"/>
        <family val="2"/>
      </rPr>
      <t xml:space="preserve"> Sistema Municipal para el Desarrollo Integral de la Familia de Benito Juárez.</t>
    </r>
  </si>
  <si>
    <r>
      <rPr>
        <b/>
        <sz val="14"/>
        <rFont val="Arial"/>
        <family val="2"/>
      </rPr>
      <t>PIR:</t>
    </r>
    <r>
      <rPr>
        <sz val="14"/>
        <rFont val="Arial"/>
        <family val="2"/>
      </rPr>
      <t xml:space="preserve"> Porcentaje de Informes  Realizados.</t>
    </r>
  </si>
  <si>
    <r>
      <rPr>
        <b/>
        <sz val="14"/>
        <rFont val="Arial"/>
        <family val="2"/>
      </rPr>
      <t>UNIDAD DE MEDIDA DEI INDICADOR:</t>
    </r>
    <r>
      <rPr>
        <sz val="14"/>
        <rFont val="Arial"/>
        <family val="2"/>
      </rPr>
      <t xml:space="preserve">
Porcentaje
</t>
    </r>
    <r>
      <rPr>
        <b/>
        <sz val="14"/>
        <rFont val="Arial"/>
        <family val="2"/>
      </rPr>
      <t>UNIDAD DE MEDIDA DE LAS VARIABLES:</t>
    </r>
    <r>
      <rPr>
        <sz val="14"/>
        <rFont val="Arial"/>
        <family val="2"/>
      </rPr>
      <t xml:space="preserve">
Informes</t>
    </r>
  </si>
  <si>
    <r>
      <rPr>
        <b/>
        <sz val="14"/>
        <rFont val="Arial"/>
        <family val="2"/>
      </rPr>
      <t xml:space="preserve">4.2.1.1.1.6. </t>
    </r>
    <r>
      <rPr>
        <sz val="14"/>
        <rFont val="Arial"/>
        <family val="2"/>
      </rPr>
      <t xml:space="preserve">Difusión de los Programas y Acciones del Sistema Municipal DIF Benito Juárez. </t>
    </r>
  </si>
  <si>
    <r>
      <rPr>
        <b/>
        <sz val="14"/>
        <rFont val="Arial"/>
        <family val="2"/>
      </rPr>
      <t xml:space="preserve">PPAD: </t>
    </r>
    <r>
      <rPr>
        <sz val="14"/>
        <rFont val="Arial"/>
        <family val="2"/>
      </rPr>
      <t>Porcentaje de Programas y Acciones del Sistema DIF de Benito Juárez Difundidas.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</si>
  <si>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Programas y acciones</t>
    </r>
  </si>
  <si>
    <r>
      <rPr>
        <b/>
        <sz val="14"/>
        <rFont val="Arial"/>
        <family val="2"/>
      </rPr>
      <t>4.2.1.1.1.7.</t>
    </r>
    <r>
      <rPr>
        <sz val="14"/>
        <rFont val="Arial"/>
        <family val="2"/>
      </rPr>
      <t xml:space="preserve"> Atención a las solicitudes de logística para los eventos institucionales del SMDIFBJ, así como de eventos municipales y estatales.
</t>
    </r>
    <r>
      <rPr>
        <b/>
        <sz val="14"/>
        <rFont val="Arial"/>
        <family val="2"/>
      </rPr>
      <t>SMDIFBJ:</t>
    </r>
    <r>
      <rPr>
        <sz val="14"/>
        <rFont val="Arial"/>
        <family val="2"/>
      </rPr>
      <t xml:space="preserve"> Sistema Municipal para el Desarrollo Integral de la Familia de Benito Juárez.</t>
    </r>
  </si>
  <si>
    <r>
      <t xml:space="preserve">PSLEA: </t>
    </r>
    <r>
      <rPr>
        <sz val="14"/>
        <rFont val="Arial"/>
        <family val="2"/>
      </rPr>
      <t>Porcentaje de Solicitudes de Logística de Eventos Atendidos.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</si>
  <si>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Solicitudes</t>
    </r>
  </si>
  <si>
    <r>
      <rPr>
        <b/>
        <sz val="14"/>
        <rFont val="Arial"/>
        <family val="2"/>
      </rPr>
      <t xml:space="preserve">4.2.1.1.1.8. </t>
    </r>
    <r>
      <rPr>
        <sz val="14"/>
        <rFont val="Arial"/>
        <family val="2"/>
      </rPr>
      <t>Planeación y coordinación de la calendarización de las actividades del Voluntariado, en coordinación con la Dirección General. Representación e interrelación con  autoridades, organismos, entre otros, para llevar a cabo gestiones y mesas de trabajo.</t>
    </r>
  </si>
  <si>
    <r>
      <rPr>
        <b/>
        <sz val="14"/>
        <rFont val="Arial"/>
        <family val="2"/>
      </rPr>
      <t>PAPC:</t>
    </r>
    <r>
      <rPr>
        <sz val="14"/>
        <rFont val="Arial"/>
        <family val="2"/>
      </rPr>
      <t xml:space="preserve"> Porcentaje de  Actividades Planeadas y Coordinadas, Realizadas.</t>
    </r>
  </si>
  <si>
    <r>
      <rPr>
        <b/>
        <sz val="14"/>
        <rFont val="Arial"/>
        <family val="2"/>
      </rPr>
      <t>UNIDAD DE MEDIDA DEL INDICADOR:</t>
    </r>
    <r>
      <rPr>
        <sz val="14"/>
        <rFont val="Arial"/>
        <family val="2"/>
      </rPr>
      <t xml:space="preserve">
Porcentaje.</t>
    </r>
    <r>
      <rPr>
        <b/>
        <sz val="14"/>
        <rFont val="Arial"/>
        <family val="2"/>
      </rPr>
      <t xml:space="preserve">
UNIDAD DE MEDIDA DE LAS VARIABLES:
</t>
    </r>
    <r>
      <rPr>
        <sz val="14"/>
        <rFont val="Arial"/>
        <family val="2"/>
      </rPr>
      <t>Actividades</t>
    </r>
  </si>
  <si>
    <r>
      <rPr>
        <b/>
        <sz val="14"/>
        <rFont val="Arial"/>
        <family val="2"/>
      </rPr>
      <t>4.2.1.1.1.9</t>
    </r>
    <r>
      <rPr>
        <sz val="14"/>
        <rFont val="Arial"/>
        <family val="2"/>
      </rPr>
      <t xml:space="preserve"> Procuración de apoyos económicos, donativos y de recursos, mediante gestiones del Voluntariado ante instituciones públicas, privadas, asociaciones, entre otros, así como la organización de eventos para coadyuvar al mejoramiento de los programas y servicios del SMDIFBJ. 
</t>
    </r>
    <r>
      <rPr>
        <b/>
        <sz val="14"/>
        <rFont val="Arial"/>
        <family val="2"/>
      </rPr>
      <t>SMDIFBJ:</t>
    </r>
    <r>
      <rPr>
        <sz val="14"/>
        <rFont val="Arial"/>
        <family val="2"/>
      </rPr>
      <t xml:space="preserve"> Sistema Municipal para el Desarrollo Integral de la Familia de Benito Juárez.</t>
    </r>
  </si>
  <si>
    <r>
      <rPr>
        <b/>
        <sz val="14"/>
        <rFont val="Arial"/>
        <family val="2"/>
      </rPr>
      <t xml:space="preserve">PAERP: </t>
    </r>
    <r>
      <rPr>
        <sz val="14"/>
        <rFont val="Arial"/>
        <family val="2"/>
      </rPr>
      <t>Porcentaje de Apoyos Económicos, Donativos y de Recursos para el SMDIFBJ Procurados.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</si>
  <si>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Procuraciones</t>
    </r>
  </si>
  <si>
    <r>
      <rPr>
        <b/>
        <sz val="14"/>
        <rFont val="Arial"/>
        <family val="2"/>
      </rPr>
      <t xml:space="preserve">4.2.1.1.2. </t>
    </r>
    <r>
      <rPr>
        <sz val="14"/>
        <rFont val="Arial"/>
        <family val="2"/>
      </rPr>
      <t>Servicios y apoyos de asistencia social a los sujetos y grupos de atención prioritaria del municipio de Benito Juárez otorgados.</t>
    </r>
  </si>
  <si>
    <r>
      <rPr>
        <b/>
        <sz val="14"/>
        <rFont val="Arial"/>
        <family val="2"/>
      </rPr>
      <t>PSAO:</t>
    </r>
    <r>
      <rPr>
        <sz val="14"/>
        <rFont val="Arial"/>
        <family val="2"/>
      </rPr>
      <t xml:space="preserve"> Porcentaje de Servicios  y Apoyos de Asistencia Social Otorgados.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</si>
  <si>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Servicios y apoyos</t>
    </r>
  </si>
  <si>
    <r>
      <rPr>
        <b/>
        <sz val="14"/>
        <rFont val="Arial"/>
        <family val="2"/>
      </rPr>
      <t>4.2.1.1.2.1</t>
    </r>
    <r>
      <rPr>
        <sz val="14"/>
        <rFont val="Arial"/>
        <family val="2"/>
      </rPr>
      <t>. Entrega de apoyos de asistencia social  a personas de atención prioritaria.</t>
    </r>
  </si>
  <si>
    <r>
      <rPr>
        <b/>
        <sz val="14"/>
        <rFont val="Arial"/>
        <family val="2"/>
      </rPr>
      <t xml:space="preserve">PASE: </t>
    </r>
    <r>
      <rPr>
        <sz val="14"/>
        <rFont val="Arial"/>
        <family val="2"/>
      </rPr>
      <t>Porcentaje de Apoyos de Asistencia Social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</si>
  <si>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Apoyos</t>
    </r>
  </si>
  <si>
    <r>
      <rPr>
        <b/>
        <sz val="14"/>
        <rFont val="Arial"/>
        <family val="2"/>
      </rPr>
      <t>4.2.1.1.2.2.</t>
    </r>
    <r>
      <rPr>
        <sz val="14"/>
        <rFont val="Arial"/>
        <family val="2"/>
      </rPr>
      <t xml:space="preserve"> Realización de estudios socioeconómicos  a personas de atención prioritaria.</t>
    </r>
  </si>
  <si>
    <r>
      <rPr>
        <b/>
        <sz val="14"/>
        <rFont val="Arial"/>
        <family val="2"/>
      </rPr>
      <t xml:space="preserve">PESR: </t>
    </r>
    <r>
      <rPr>
        <sz val="14"/>
        <rFont val="Arial"/>
        <family val="2"/>
      </rPr>
      <t>Porcentaje de Estudios Socioeconómicos Realizados.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</si>
  <si>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Estudios socioeconómicos.</t>
    </r>
  </si>
  <si>
    <r>
      <rPr>
        <b/>
        <sz val="14"/>
        <color theme="1"/>
        <rFont val="Arial"/>
        <family val="2"/>
      </rPr>
      <t>4.2.1.1.2.3.</t>
    </r>
    <r>
      <rPr>
        <sz val="14"/>
        <color theme="1"/>
        <rFont val="Arial"/>
        <family val="2"/>
      </rPr>
      <t xml:space="preserve"> Recepcionar y brindar orientaciones de los trámites y servicios a las usuarias y los usuarios que acuden al SMDIFBJ y atenciones en general.
</t>
    </r>
    <r>
      <rPr>
        <b/>
        <sz val="14"/>
        <color theme="1"/>
        <rFont val="Arial"/>
        <family val="2"/>
      </rPr>
      <t>SMDIFBJ:</t>
    </r>
    <r>
      <rPr>
        <sz val="14"/>
        <color theme="1"/>
        <rFont val="Arial"/>
        <family val="2"/>
      </rPr>
      <t xml:space="preserve"> Sistema Municipal para el Desarrollo Integral de la Familia de Benito Juárez.</t>
    </r>
  </si>
  <si>
    <r>
      <rPr>
        <b/>
        <sz val="14"/>
        <color theme="1"/>
        <rFont val="Arial"/>
        <family val="2"/>
      </rPr>
      <t>POAB:</t>
    </r>
    <r>
      <rPr>
        <sz val="14"/>
        <color theme="1"/>
        <rFont val="Arial"/>
        <family val="2"/>
      </rPr>
      <t xml:space="preserve"> Porcentaje de Orientaciones y Atenciones Brindadas.</t>
    </r>
  </si>
  <si>
    <r>
      <rPr>
        <b/>
        <sz val="14"/>
        <rFont val="Arial"/>
        <family val="2"/>
      </rPr>
      <t xml:space="preserve">UNIDAD DE MEDIDA DEL INDICADOR:
</t>
    </r>
    <r>
      <rPr>
        <sz val="14"/>
        <rFont val="Arial"/>
        <family val="2"/>
      </rPr>
      <t xml:space="preserve">Porcentaje.
</t>
    </r>
    <r>
      <rPr>
        <b/>
        <sz val="14"/>
        <rFont val="Arial"/>
        <family val="2"/>
      </rPr>
      <t>UNIDAD DE MEDIDA DE LAS VARIABLES:</t>
    </r>
    <r>
      <rPr>
        <sz val="14"/>
        <rFont val="Arial"/>
        <family val="2"/>
      </rPr>
      <t xml:space="preserve">
Orientaciones y Atenciones.</t>
    </r>
  </si>
  <si>
    <r>
      <rPr>
        <b/>
        <sz val="14"/>
        <rFont val="Arial"/>
        <family val="2"/>
      </rPr>
      <t>4.2.1.1.3.</t>
    </r>
    <r>
      <rPr>
        <sz val="14"/>
        <rFont val="Arial"/>
        <family val="2"/>
      </rPr>
      <t xml:space="preserve"> Procedimientos administrativos para las diferentes áreas del SMDIFBJ realizados.
</t>
    </r>
    <r>
      <rPr>
        <b/>
        <sz val="14"/>
        <rFont val="Arial"/>
        <family val="2"/>
      </rPr>
      <t>SMDIFBJ:</t>
    </r>
    <r>
      <rPr>
        <sz val="14"/>
        <rFont val="Arial"/>
        <family val="2"/>
      </rPr>
      <t xml:space="preserve"> Sistema Municipal para el Desarrollo Integral de la Familia de Benito Juárez.</t>
    </r>
  </si>
  <si>
    <r>
      <rPr>
        <b/>
        <sz val="14"/>
        <rFont val="Arial"/>
        <family val="2"/>
      </rPr>
      <t xml:space="preserve">PPAR: </t>
    </r>
    <r>
      <rPr>
        <sz val="14"/>
        <rFont val="Arial"/>
        <family val="2"/>
      </rPr>
      <t>Porcentaje de Procedimientos Administrativos  Realizados.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</si>
  <si>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Procedimientos Administrativos.</t>
    </r>
  </si>
  <si>
    <r>
      <t xml:space="preserve">4.2.1.1.3.1. </t>
    </r>
    <r>
      <rPr>
        <sz val="14"/>
        <rFont val="Arial"/>
        <family val="2"/>
      </rPr>
      <t>Realización de reportes contables, presupuestarios y financieros para la integración de la cuenta pública.</t>
    </r>
  </si>
  <si>
    <r>
      <t>PRCPFE:</t>
    </r>
    <r>
      <rPr>
        <sz val="14"/>
        <rFont val="Arial"/>
        <family val="2"/>
      </rPr>
      <t xml:space="preserve"> Porcentaje de Reportes Contables, Presupuestarios y Financieros Elaborados</t>
    </r>
    <r>
      <rPr>
        <b/>
        <sz val="14"/>
        <rFont val="Arial"/>
        <family val="2"/>
      </rPr>
      <t>.</t>
    </r>
  </si>
  <si>
    <r>
      <t xml:space="preserve">UNIDAD DE MEDIDA DEL INDICADOR:
</t>
    </r>
    <r>
      <rPr>
        <sz val="14"/>
        <rFont val="Arial"/>
        <family val="2"/>
      </rPr>
      <t>Porcentaje.</t>
    </r>
    <r>
      <rPr>
        <b/>
        <sz val="14"/>
        <rFont val="Arial"/>
        <family val="2"/>
      </rPr>
      <t xml:space="preserve">
UNIDAD DE MEDIDA DE LAS VARIABLES:
</t>
    </r>
    <r>
      <rPr>
        <sz val="14"/>
        <rFont val="Arial"/>
        <family val="2"/>
      </rPr>
      <t>Reportes</t>
    </r>
  </si>
  <si>
    <r>
      <rPr>
        <b/>
        <sz val="14"/>
        <rFont val="Arial"/>
        <family val="2"/>
      </rPr>
      <t>4.2.1.1.3.2.</t>
    </r>
    <r>
      <rPr>
        <sz val="14"/>
        <rFont val="Arial"/>
        <family val="2"/>
      </rPr>
      <t xml:space="preserve"> Elaboración de cédulas nominales quincenales por medio de un control de incidencias.</t>
    </r>
  </si>
  <si>
    <r>
      <rPr>
        <b/>
        <sz val="14"/>
        <rFont val="Arial"/>
        <family val="2"/>
      </rPr>
      <t>PCNE:</t>
    </r>
    <r>
      <rPr>
        <sz val="14"/>
        <rFont val="Arial"/>
        <family val="2"/>
      </rPr>
      <t xml:space="preserve"> Porcentaje de Cédulas Nominales Elaboradas.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</si>
  <si>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Cédulas nominales.</t>
    </r>
  </si>
  <si>
    <r>
      <rPr>
        <b/>
        <sz val="14"/>
        <rFont val="Arial"/>
        <family val="2"/>
      </rPr>
      <t>4.2.1.1.3.3.</t>
    </r>
    <r>
      <rPr>
        <sz val="14"/>
        <rFont val="Arial"/>
        <family val="2"/>
      </rPr>
      <t xml:space="preserve"> Capacitación interna al personal de conformidad a la legislación aplicable en el Sistema Municipal DIF Benito Juárez alineados al programa de sistema de cuidados.</t>
    </r>
  </si>
  <si>
    <r>
      <rPr>
        <b/>
        <sz val="14"/>
        <rFont val="Arial"/>
        <family val="2"/>
      </rPr>
      <t>PCC:</t>
    </r>
    <r>
      <rPr>
        <sz val="14"/>
        <rFont val="Arial"/>
        <family val="2"/>
      </rPr>
      <t xml:space="preserve"> Porcentaje de Colaboradores Capacitados.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</si>
  <si>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Colaboradores.</t>
    </r>
  </si>
  <si>
    <r>
      <rPr>
        <b/>
        <sz val="14"/>
        <rFont val="Arial"/>
        <family val="2"/>
      </rPr>
      <t>PCB:</t>
    </r>
    <r>
      <rPr>
        <sz val="14"/>
        <rFont val="Arial"/>
        <family val="2"/>
      </rPr>
      <t xml:space="preserve"> Porcentaje de Capacitaciones Brindadas.</t>
    </r>
  </si>
  <si>
    <r>
      <t xml:space="preserve">UNIDAD DE MEDIDA DEL INDICADOR:
</t>
    </r>
    <r>
      <rPr>
        <sz val="14"/>
        <rFont val="Arial"/>
        <family val="2"/>
      </rPr>
      <t>Porcentaje.</t>
    </r>
    <r>
      <rPr>
        <b/>
        <sz val="14"/>
        <rFont val="Arial"/>
        <family val="2"/>
      </rPr>
      <t xml:space="preserve">
UNIDAD DE MEDIDA DE LAS VARIABLES:
</t>
    </r>
    <r>
      <rPr>
        <sz val="14"/>
        <rFont val="Arial"/>
        <family val="2"/>
      </rPr>
      <t>Capacitaciones.</t>
    </r>
  </si>
  <si>
    <r>
      <rPr>
        <b/>
        <sz val="14"/>
        <rFont val="Arial"/>
        <family val="2"/>
      </rPr>
      <t xml:space="preserve">4.2.1.1.3.4. </t>
    </r>
    <r>
      <rPr>
        <sz val="14"/>
        <rFont val="Arial"/>
        <family val="2"/>
      </rPr>
      <t>Elaboración de inventarios de bienes, muebles e inmuebles del SMDIFBJ para su adecuado control y verificación.</t>
    </r>
  </si>
  <si>
    <r>
      <rPr>
        <b/>
        <sz val="14"/>
        <rFont val="Arial"/>
        <family val="2"/>
      </rPr>
      <t>PIE:</t>
    </r>
    <r>
      <rPr>
        <sz val="14"/>
        <rFont val="Arial"/>
        <family val="2"/>
      </rPr>
      <t xml:space="preserve"> Porcentaje de Inventarios de bienes muebles e inmuebles Elaborados.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</si>
  <si>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Inventarios.</t>
    </r>
  </si>
  <si>
    <r>
      <rPr>
        <b/>
        <sz val="14"/>
        <rFont val="Arial"/>
        <family val="2"/>
      </rPr>
      <t>4.2.1.1.3.5.</t>
    </r>
    <r>
      <rPr>
        <sz val="14"/>
        <rFont val="Arial"/>
        <family val="2"/>
      </rPr>
      <t xml:space="preserve"> Entrega de suministros de bienes, insumos, materiales y servicios para la operación del SMDIFBJ.</t>
    </r>
  </si>
  <si>
    <r>
      <rPr>
        <b/>
        <sz val="14"/>
        <rFont val="Arial"/>
        <family val="2"/>
      </rPr>
      <t>PSE:</t>
    </r>
    <r>
      <rPr>
        <sz val="14"/>
        <rFont val="Arial"/>
        <family val="2"/>
      </rPr>
      <t xml:space="preserve"> Porcentaje de  Suministros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</si>
  <si>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Suministros.</t>
    </r>
  </si>
  <si>
    <r>
      <rPr>
        <b/>
        <sz val="14"/>
        <rFont val="Arial"/>
        <family val="2"/>
      </rPr>
      <t>4.2.1.1.3.6.</t>
    </r>
    <r>
      <rPr>
        <sz val="14"/>
        <rFont val="Arial"/>
        <family val="2"/>
      </rPr>
      <t xml:space="preserve"> Realización de servicios de mantenimiento y reparación del parque vehicular  del SMDIFBJ para  la preservación, cuidado, control y verificación del parque vehicular.</t>
    </r>
  </si>
  <si>
    <r>
      <rPr>
        <b/>
        <sz val="14"/>
        <rFont val="Arial"/>
        <family val="2"/>
      </rPr>
      <t>PSPVR:</t>
    </r>
    <r>
      <rPr>
        <sz val="14"/>
        <rFont val="Arial"/>
        <family val="2"/>
      </rPr>
      <t xml:space="preserve"> Porcentaje de Servicios de mantenimiento y reparación del Parque Vehicular Realizados.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</si>
  <si>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Servicios</t>
    </r>
  </si>
  <si>
    <r>
      <rPr>
        <b/>
        <sz val="14"/>
        <rFont val="Arial"/>
        <family val="2"/>
      </rPr>
      <t>4.2.1.1.3.7.</t>
    </r>
    <r>
      <rPr>
        <sz val="14"/>
        <rFont val="Arial"/>
        <family val="2"/>
      </rPr>
      <t xml:space="preserve"> Realización de servicios a los equipos de cómputo, líneas telefónicas y red informática para su correcto funcionamiento  y operación.
</t>
    </r>
    <r>
      <rPr>
        <b/>
        <sz val="14"/>
        <rFont val="Arial"/>
        <family val="2"/>
      </rPr>
      <t>Servicios:</t>
    </r>
    <r>
      <rPr>
        <sz val="14"/>
        <rFont val="Arial"/>
        <family val="2"/>
      </rPr>
      <t xml:space="preserve"> Mantenimiento, Reparación y Revisión.</t>
    </r>
  </si>
  <si>
    <r>
      <rPr>
        <b/>
        <sz val="14"/>
        <rFont val="Arial"/>
        <family val="2"/>
      </rPr>
      <t xml:space="preserve">PSR: </t>
    </r>
    <r>
      <rPr>
        <sz val="14"/>
        <rFont val="Arial"/>
        <family val="2"/>
      </rPr>
      <t>Porcentaje de Servicios Realizados.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</si>
  <si>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Servicios.</t>
    </r>
  </si>
  <si>
    <r>
      <rPr>
        <b/>
        <sz val="14"/>
        <rFont val="Arial"/>
        <family val="2"/>
      </rPr>
      <t xml:space="preserve">4.2.1.1.3.8 </t>
    </r>
    <r>
      <rPr>
        <sz val="14"/>
        <rFont val="Arial"/>
        <family val="2"/>
      </rPr>
      <t xml:space="preserve">Realización de servicios a los inmuebles que son propiedad del SMDIFBJ  para tenerlos en optimas condiciones y brindar a los usuarios servicios en instalaciones dignas y confortables.
</t>
    </r>
    <r>
      <rPr>
        <b/>
        <sz val="14"/>
        <rFont val="Arial"/>
        <family val="2"/>
      </rPr>
      <t>Servicios:</t>
    </r>
    <r>
      <rPr>
        <sz val="14"/>
        <rFont val="Arial"/>
        <family val="2"/>
      </rPr>
      <t xml:space="preserve"> Mantenimiento, reparación, remodelación, limpieza y vigilancia.</t>
    </r>
  </si>
  <si>
    <r>
      <t xml:space="preserve">PSR: </t>
    </r>
    <r>
      <rPr>
        <sz val="14"/>
        <rFont val="Arial"/>
        <family val="2"/>
      </rPr>
      <t>Porcentaje de Servicios Realizados.</t>
    </r>
  </si>
  <si>
    <r>
      <t xml:space="preserve">UNIDAD DE MEDIDA DEL INDICADOR:
</t>
    </r>
    <r>
      <rPr>
        <sz val="14"/>
        <rFont val="Arial"/>
        <family val="2"/>
      </rPr>
      <t>Porcentaje.</t>
    </r>
    <r>
      <rPr>
        <b/>
        <sz val="14"/>
        <rFont val="Arial"/>
        <family val="2"/>
      </rPr>
      <t xml:space="preserve">
UNIDAD DE MEDIDA DE LAS VARIABLES:</t>
    </r>
    <r>
      <rPr>
        <sz val="14"/>
        <rFont val="Arial"/>
        <family val="2"/>
      </rPr>
      <t xml:space="preserve">
Servicios</t>
    </r>
  </si>
  <si>
    <r>
      <rPr>
        <b/>
        <sz val="14"/>
        <rFont val="Arial"/>
        <family val="2"/>
      </rPr>
      <t>4.2.1.1.4.</t>
    </r>
    <r>
      <rPr>
        <sz val="14"/>
        <rFont val="Arial"/>
        <family val="2"/>
      </rPr>
      <t xml:space="preserve"> Donativos a las áreas del SMDIFBJ, Asociaciones Civiles y personas de atención prioritaria entregados.
</t>
    </r>
    <r>
      <rPr>
        <b/>
        <sz val="14"/>
        <rFont val="Arial"/>
        <family val="2"/>
      </rPr>
      <t>SMDIFBJ:</t>
    </r>
    <r>
      <rPr>
        <sz val="14"/>
        <rFont val="Arial"/>
        <family val="2"/>
      </rPr>
      <t xml:space="preserve"> Sistema Municipal para el Desarrollo Integral de la Familia de Benito Juárez.</t>
    </r>
  </si>
  <si>
    <r>
      <t xml:space="preserve">PDE: </t>
    </r>
    <r>
      <rPr>
        <sz val="14"/>
        <rFont val="Arial"/>
        <family val="2"/>
      </rPr>
      <t>Porcentaje de Donativos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</si>
  <si>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Donativos Entregados</t>
    </r>
  </si>
  <si>
    <r>
      <rPr>
        <b/>
        <sz val="14"/>
        <rFont val="Arial"/>
        <family val="2"/>
      </rPr>
      <t>4.2.1.1.4.1.</t>
    </r>
    <r>
      <rPr>
        <sz val="14"/>
        <rFont val="Arial"/>
        <family val="2"/>
      </rPr>
      <t xml:space="preserve"> Recepción de donativos en especie o monetario.</t>
    </r>
  </si>
  <si>
    <r>
      <rPr>
        <b/>
        <sz val="14"/>
        <rFont val="Arial"/>
        <family val="2"/>
      </rPr>
      <t>PDR:</t>
    </r>
    <r>
      <rPr>
        <sz val="14"/>
        <rFont val="Arial"/>
        <family val="2"/>
      </rPr>
      <t xml:space="preserve"> Porcentaje de Donativos Recibidos.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</si>
  <si>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Donativos Recibidos.</t>
    </r>
  </si>
  <si>
    <r>
      <rPr>
        <b/>
        <sz val="14"/>
        <rFont val="Arial"/>
        <family val="2"/>
      </rPr>
      <t>4.2.1.1.4.2</t>
    </r>
    <r>
      <rPr>
        <sz val="14"/>
        <rFont val="Arial"/>
        <family val="2"/>
      </rPr>
      <t>. Participación de Instituciones públicas, privadas, fundaciones, asociaciones, empresas socialmente responsables y sociedad civil que entregan donativos al SMDIF BJ.</t>
    </r>
  </si>
  <si>
    <r>
      <rPr>
        <b/>
        <sz val="14"/>
        <rFont val="Arial"/>
        <family val="2"/>
      </rPr>
      <t xml:space="preserve">PIFAESP: </t>
    </r>
    <r>
      <rPr>
        <sz val="14"/>
        <rFont val="Arial"/>
        <family val="2"/>
      </rPr>
      <t>Porcentaje de Instituciones Públicas y Privadas, Fundaciones, Asociaciones, Empresas Socialmente Responsables y la Sociedad Civil Participantes.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</si>
  <si>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Instituciones públicas y privadas, Fundaciones, Asociaciones, Empresas Socialmente Responsables y la Sociedad Civil .</t>
    </r>
  </si>
  <si>
    <r>
      <rPr>
        <b/>
        <sz val="14"/>
        <rFont val="Arial"/>
        <family val="2"/>
      </rPr>
      <t>4.2.1.1.5.</t>
    </r>
    <r>
      <rPr>
        <sz val="14"/>
        <rFont val="Arial"/>
        <family val="2"/>
      </rPr>
      <t xml:space="preserve"> Atenciones para la prevención de riesgos psicosociales mediante la concientización y actividades lúdicas que permitan la solución de conflictos a través de la cultura de la paz y los derechos de NNA, brindadas.
</t>
    </r>
    <r>
      <rPr>
        <b/>
        <sz val="14"/>
        <rFont val="Arial"/>
        <family val="2"/>
      </rPr>
      <t xml:space="preserve">NNA: </t>
    </r>
    <r>
      <rPr>
        <sz val="14"/>
        <rFont val="Arial"/>
        <family val="2"/>
      </rPr>
      <t>Niñas, Niños y Adolescentes.</t>
    </r>
  </si>
  <si>
    <r>
      <t xml:space="preserve">PAPRPB: </t>
    </r>
    <r>
      <rPr>
        <sz val="14"/>
        <rFont val="Arial"/>
        <family val="2"/>
      </rPr>
      <t>Porcentaje de Atenciones para la Prevención de Riesgos Psicosociales Brindadas.</t>
    </r>
  </si>
  <si>
    <r>
      <rPr>
        <b/>
        <sz val="14"/>
        <rFont val="Arial"/>
        <family val="2"/>
      </rPr>
      <t>UNIDAD DE MEDIDA DEL INDICADOR:</t>
    </r>
    <r>
      <rPr>
        <sz val="14"/>
        <rFont val="Arial"/>
        <family val="2"/>
      </rPr>
      <t xml:space="preserve">
Porcentaje.</t>
    </r>
    <r>
      <rPr>
        <b/>
        <sz val="14"/>
        <rFont val="Arial"/>
        <family val="2"/>
      </rPr>
      <t xml:space="preserve">
UNIDAD DE MEDIDA DE LAS VARIABLES:
</t>
    </r>
    <r>
      <rPr>
        <sz val="14"/>
        <rFont val="Arial"/>
        <family val="2"/>
      </rPr>
      <t>Atenciones</t>
    </r>
  </si>
  <si>
    <r>
      <t xml:space="preserve">4.2.1.1.5.1. </t>
    </r>
    <r>
      <rPr>
        <sz val="14"/>
        <rFont val="Arial"/>
        <family val="2"/>
      </rPr>
      <t>Realización de acciones de la cultura de la paz para mejorar la comunicación, las relaciones familiares y sociales, así como acciones educativas enfocadas en los derechos de NNA de la "Red de Impulsores de la Transformación".</t>
    </r>
  </si>
  <si>
    <r>
      <t xml:space="preserve">PACDR:  </t>
    </r>
    <r>
      <rPr>
        <sz val="14"/>
        <rFont val="Arial"/>
        <family val="2"/>
      </rPr>
      <t>Porcentaje de Acciones de la Cultura de la Paz y Derechos de NNA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</si>
  <si>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Acciones </t>
    </r>
  </si>
  <si>
    <r>
      <rPr>
        <b/>
        <sz val="14"/>
        <rFont val="Arial"/>
        <family val="2"/>
      </rPr>
      <t>4.2.1.1.5.2.</t>
    </r>
    <r>
      <rPr>
        <sz val="14"/>
        <rFont val="Arial"/>
        <family val="2"/>
      </rPr>
      <t xml:space="preserve"> Realización de actividades de prevención de riesgos psicosociales dirigido a NNA y adultos y que viven en el municipio de Benito Juárez en situación prioritaria.</t>
    </r>
  </si>
  <si>
    <r>
      <rPr>
        <b/>
        <sz val="14"/>
        <rFont val="Arial"/>
        <family val="2"/>
      </rPr>
      <t>PAPRPR:</t>
    </r>
    <r>
      <rPr>
        <sz val="14"/>
        <rFont val="Arial"/>
        <family val="2"/>
      </rPr>
      <t xml:space="preserve"> Porcentaje de Actividades de Prevención de Riesgos Psicosociales, Realizadas.</t>
    </r>
  </si>
  <si>
    <r>
      <t xml:space="preserve">UNIDAD DE MEDIDA DEL INDICADOR:
</t>
    </r>
    <r>
      <rPr>
        <sz val="14"/>
        <rFont val="Arial"/>
        <family val="2"/>
      </rPr>
      <t>Porcentaje</t>
    </r>
    <r>
      <rPr>
        <b/>
        <sz val="14"/>
        <rFont val="Arial"/>
        <family val="2"/>
      </rPr>
      <t xml:space="preserve">.
UNIDAD DE MEDIDA DE LAS VARIABLES:
</t>
    </r>
    <r>
      <rPr>
        <sz val="14"/>
        <rFont val="Arial"/>
        <family val="2"/>
      </rPr>
      <t>Actividades</t>
    </r>
  </si>
  <si>
    <r>
      <t xml:space="preserve">4.2.1.1.5.3. </t>
    </r>
    <r>
      <rPr>
        <sz val="14"/>
        <rFont val="Arial"/>
        <family val="2"/>
      </rPr>
      <t>Realización de</t>
    </r>
    <r>
      <rPr>
        <b/>
        <sz val="14"/>
        <rFont val="Arial"/>
        <family val="2"/>
      </rPr>
      <t xml:space="preserve"> </t>
    </r>
    <r>
      <rPr>
        <sz val="14"/>
        <rFont val="Arial"/>
        <family val="2"/>
      </rPr>
      <t>entregas de estímulo a la educación, alimentación y salud.</t>
    </r>
  </si>
  <si>
    <r>
      <rPr>
        <b/>
        <sz val="14"/>
        <rFont val="Arial"/>
        <family val="2"/>
      </rPr>
      <t>PEEAS</t>
    </r>
    <r>
      <rPr>
        <sz val="14"/>
        <rFont val="Arial"/>
        <family val="2"/>
      </rPr>
      <t>: Porcentaje de Estímulo a la Educación, Alimentación y Salud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</si>
  <si>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Estímulos</t>
    </r>
  </si>
  <si>
    <r>
      <rPr>
        <b/>
        <sz val="14"/>
        <rFont val="Arial"/>
        <family val="2"/>
      </rPr>
      <t>4.2.1.1.5.4.</t>
    </r>
    <r>
      <rPr>
        <sz val="14"/>
        <rFont val="Arial"/>
        <family val="2"/>
      </rPr>
      <t xml:space="preserve"> Impartición de acciones de  prevención del delito dirigido a NNA y personas adultas fomentando la cultura de la legalidad. 
</t>
    </r>
    <r>
      <rPr>
        <b/>
        <sz val="14"/>
        <rFont val="Arial"/>
        <family val="2"/>
      </rPr>
      <t>Acciones:</t>
    </r>
    <r>
      <rPr>
        <sz val="14"/>
        <rFont val="Arial"/>
        <family val="2"/>
      </rPr>
      <t xml:space="preserve"> Pláticas, ferias, brigadas y eventos.</t>
    </r>
  </si>
  <si>
    <r>
      <rPr>
        <b/>
        <sz val="14"/>
        <rFont val="Arial"/>
        <family val="2"/>
      </rPr>
      <t>PAI:</t>
    </r>
    <r>
      <rPr>
        <sz val="14"/>
        <rFont val="Arial"/>
        <family val="2"/>
      </rPr>
      <t xml:space="preserve"> Porcentaje de Acciones de Prevención del Delito Impartidas.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</si>
  <si>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Acciones</t>
    </r>
  </si>
  <si>
    <r>
      <rPr>
        <b/>
        <sz val="14"/>
        <rFont val="Arial"/>
        <family val="2"/>
      </rPr>
      <t>4.2.1.1.5.5.</t>
    </r>
    <r>
      <rPr>
        <sz val="14"/>
        <rFont val="Arial"/>
        <family val="2"/>
      </rPr>
      <t xml:space="preserve"> Ejecución de acciones de recreación, cultura y deportes, para niñas, niños, adolescentes y personas adultas.
</t>
    </r>
    <r>
      <rPr>
        <b/>
        <sz val="14"/>
        <rFont val="Arial"/>
        <family val="2"/>
      </rPr>
      <t>Acciones:</t>
    </r>
    <r>
      <rPr>
        <sz val="14"/>
        <rFont val="Arial"/>
        <family val="2"/>
      </rPr>
      <t xml:space="preserve"> Clases, eventos, actividades, concursos y torneos.</t>
    </r>
  </si>
  <si>
    <r>
      <t xml:space="preserve">PARCD: </t>
    </r>
    <r>
      <rPr>
        <sz val="14"/>
        <rFont val="Arial"/>
        <family val="2"/>
      </rPr>
      <t>Porcentaje de Acciones de Recreación, Cultura y Deporte Realizadas.</t>
    </r>
  </si>
  <si>
    <r>
      <rPr>
        <b/>
        <sz val="14"/>
        <rFont val="Arial"/>
        <family val="2"/>
      </rPr>
      <t>4.2.1.1.6.</t>
    </r>
    <r>
      <rPr>
        <sz val="14"/>
        <rFont val="Arial"/>
        <family val="2"/>
      </rPr>
      <t xml:space="preserve"> Servicios de escuela de tiempo completo (CADI), para niñas y niños de un año y siete meses a cuatro años once meses de edad, de cuidadoras y cuidadores trabajadores, brindados.
</t>
    </r>
    <r>
      <rPr>
        <b/>
        <sz val="14"/>
        <rFont val="Arial"/>
        <family val="2"/>
      </rPr>
      <t xml:space="preserve">CADI: </t>
    </r>
    <r>
      <rPr>
        <sz val="14"/>
        <rFont val="Arial"/>
        <family val="2"/>
      </rPr>
      <t>Centro Asistencial de Desarrollo Infantil.</t>
    </r>
  </si>
  <si>
    <r>
      <t xml:space="preserve">PSETCB: </t>
    </r>
    <r>
      <rPr>
        <sz val="14"/>
        <rFont val="Arial"/>
        <family val="2"/>
      </rPr>
      <t>Porcentaje de Servicios de escuela de tiempo completo Brindados.</t>
    </r>
  </si>
  <si>
    <r>
      <rPr>
        <b/>
        <sz val="14"/>
        <rFont val="Arial"/>
        <family val="2"/>
      </rPr>
      <t>4.2.1.1.6.1.</t>
    </r>
    <r>
      <rPr>
        <sz val="14"/>
        <rFont val="Arial"/>
        <family val="2"/>
      </rPr>
      <t xml:space="preserve"> Realización de actividades educativas en los CADI
Actividades Educativas: sociales, culturales, deportivas, recreativas, inclusivas y formativas.</t>
    </r>
  </si>
  <si>
    <r>
      <t xml:space="preserve">PAR: </t>
    </r>
    <r>
      <rPr>
        <sz val="14"/>
        <rFont val="Arial"/>
        <family val="2"/>
      </rPr>
      <t>Porcentaje de Actividades Educativas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</si>
  <si>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Actividades</t>
    </r>
  </si>
  <si>
    <r>
      <rPr>
        <b/>
        <sz val="14"/>
        <rFont val="Arial"/>
        <family val="2"/>
      </rPr>
      <t>4.2.1.1.6.2.</t>
    </r>
    <r>
      <rPr>
        <sz val="14"/>
        <rFont val="Arial"/>
        <family val="2"/>
      </rPr>
      <t xml:space="preserve"> Realización de entregas de raciones de comida para las niñas y niños inscritos en los Centros Asistenciales de Desarrollo Infantil.</t>
    </r>
  </si>
  <si>
    <r>
      <rPr>
        <b/>
        <sz val="14"/>
        <rFont val="Arial"/>
        <family val="2"/>
      </rPr>
      <t>PRE:</t>
    </r>
    <r>
      <rPr>
        <sz val="14"/>
        <rFont val="Arial"/>
        <family val="2"/>
      </rPr>
      <t xml:space="preserve"> Porcentaje de Raciones de Comida Entregadas.</t>
    </r>
  </si>
  <si>
    <r>
      <rPr>
        <b/>
        <sz val="14"/>
        <rFont val="Arial"/>
        <family val="2"/>
      </rP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 xml:space="preserve">
Raciones.</t>
    </r>
  </si>
  <si>
    <r>
      <rPr>
        <b/>
        <sz val="14"/>
        <rFont val="Arial"/>
        <family val="2"/>
      </rPr>
      <t xml:space="preserve">4.2.1.1.6.3. </t>
    </r>
    <r>
      <rPr>
        <sz val="14"/>
        <rFont val="Arial"/>
        <family val="2"/>
      </rPr>
      <t>Supervisión de los Centros de  Atención Infantil  que se encuentran registrados en la plataforma RENCAI del Municipio de Benito Juárez</t>
    </r>
    <r>
      <rPr>
        <b/>
        <sz val="14"/>
        <rFont val="Arial"/>
        <family val="2"/>
      </rPr>
      <t xml:space="preserve">                                                
RENCAI: </t>
    </r>
    <r>
      <rPr>
        <sz val="14"/>
        <rFont val="Arial"/>
        <family val="2"/>
      </rPr>
      <t>Registro Nacional de los Centros de Atención Infantil.</t>
    </r>
  </si>
  <si>
    <r>
      <t xml:space="preserve">PSR: </t>
    </r>
    <r>
      <rPr>
        <sz val="14"/>
        <rFont val="Arial"/>
        <family val="2"/>
      </rPr>
      <t>Porcentaje de Supervisiones Realizadas.</t>
    </r>
  </si>
  <si>
    <r>
      <t>UNIDAD DE MEDIDA DEL INDICADOR:</t>
    </r>
    <r>
      <rPr>
        <sz val="14"/>
        <rFont val="Arial"/>
        <family val="2"/>
      </rPr>
      <t xml:space="preserve"> 
Porcentaje.
</t>
    </r>
    <r>
      <rPr>
        <b/>
        <sz val="14"/>
        <rFont val="Arial"/>
        <family val="2"/>
      </rPr>
      <t xml:space="preserve">UNIDAD DE MEDIDA DE LAS VARIABLES:
</t>
    </r>
    <r>
      <rPr>
        <sz val="14"/>
        <rFont val="Arial"/>
        <family val="2"/>
      </rPr>
      <t>Supervisiones</t>
    </r>
  </si>
  <si>
    <r>
      <rPr>
        <b/>
        <sz val="14"/>
        <rFont val="Arial"/>
        <family val="2"/>
      </rPr>
      <t xml:space="preserve">4.2.1.1.7. </t>
    </r>
    <r>
      <rPr>
        <sz val="14"/>
        <rFont val="Arial"/>
        <family val="2"/>
      </rPr>
      <t xml:space="preserve">Servicios de asistencia social y jurídicos, dirigidos a NNA víctimas de maltrato, así como a la ciudadanía benitojuarense en situación de violencia familiar brindados.
</t>
    </r>
    <r>
      <rPr>
        <b/>
        <sz val="14"/>
        <rFont val="Arial"/>
        <family val="2"/>
      </rPr>
      <t>NNA:</t>
    </r>
    <r>
      <rPr>
        <sz val="14"/>
        <rFont val="Arial"/>
        <family val="2"/>
      </rPr>
      <t xml:space="preserve"> Niñas, Niños y Adolescentes.</t>
    </r>
  </si>
  <si>
    <r>
      <rPr>
        <b/>
        <sz val="14"/>
        <rFont val="Arial"/>
        <family val="2"/>
      </rPr>
      <t>PSB:</t>
    </r>
    <r>
      <rPr>
        <sz val="14"/>
        <rFont val="Arial"/>
        <family val="2"/>
      </rPr>
      <t xml:space="preserve"> Porcentaje de Servicios de Asistencia Social y Jurídicos  Brindados.</t>
    </r>
  </si>
  <si>
    <r>
      <t xml:space="preserve">UNIDAD DE MEDIDA DEL INDICADOR: 
</t>
    </r>
    <r>
      <rPr>
        <sz val="14"/>
        <rFont val="Arial"/>
        <family val="2"/>
      </rPr>
      <t>Porcentaje.</t>
    </r>
    <r>
      <rPr>
        <b/>
        <sz val="14"/>
        <rFont val="Arial"/>
        <family val="2"/>
      </rPr>
      <t xml:space="preserve">
UNIDAD DE MEDIA DE LAS VARIABLES: 
</t>
    </r>
    <r>
      <rPr>
        <sz val="14"/>
        <rFont val="Arial"/>
        <family val="2"/>
      </rPr>
      <t>Servicios.</t>
    </r>
  </si>
  <si>
    <r>
      <rPr>
        <b/>
        <sz val="14"/>
        <rFont val="Arial"/>
        <family val="2"/>
      </rPr>
      <t>4.2.1.1.7.1.</t>
    </r>
    <r>
      <rPr>
        <sz val="14"/>
        <rFont val="Arial"/>
        <family val="2"/>
      </rPr>
      <t xml:space="preserve"> Acciones de protección y planes de restitución de derechos para NNA  víctimas de maltrato, por la Delegación de la Procuraduría de Protección de NNA y la Familia, así como la "Unidad Especializada para la Atención Integral de NNA en Situación de Riesgo", con representación y acompañamiento a las instancias foráneas.
</t>
    </r>
    <r>
      <rPr>
        <b/>
        <sz val="14"/>
        <rFont val="Arial"/>
        <family val="2"/>
      </rPr>
      <t>Instancias foráneas:</t>
    </r>
    <r>
      <rPr>
        <sz val="14"/>
        <rFont val="Arial"/>
        <family val="2"/>
      </rPr>
      <t xml:space="preserve"> Juzgados Orales, Tradicionales, Familiares, Penales y la Fiscalía General).</t>
    </r>
  </si>
  <si>
    <r>
      <rPr>
        <b/>
        <sz val="14"/>
        <rFont val="Arial"/>
        <family val="2"/>
      </rPr>
      <t>PAPRDR:</t>
    </r>
    <r>
      <rPr>
        <sz val="14"/>
        <rFont val="Arial"/>
        <family val="2"/>
      </rPr>
      <t xml:space="preserve"> Porcentaje de Acciones de Protección y Restitución de Derechos Realizadas</t>
    </r>
  </si>
  <si>
    <r>
      <t xml:space="preserve">UNIDAD DE MEDIDA DEL INDICADOR: 
</t>
    </r>
    <r>
      <rPr>
        <sz val="14"/>
        <rFont val="Arial"/>
        <family val="2"/>
      </rPr>
      <t>Porcentaje.</t>
    </r>
    <r>
      <rPr>
        <b/>
        <sz val="14"/>
        <rFont val="Arial"/>
        <family val="2"/>
      </rPr>
      <t xml:space="preserve">
UNIDAD DE MEDIA DE LAS VARIABLES: 
</t>
    </r>
    <r>
      <rPr>
        <sz val="14"/>
        <rFont val="Arial"/>
        <family val="2"/>
      </rPr>
      <t>Acciones</t>
    </r>
  </si>
  <si>
    <r>
      <rPr>
        <b/>
        <sz val="14"/>
        <rFont val="Arial"/>
        <family val="2"/>
      </rPr>
      <t>4.2.1.1.7.2.</t>
    </r>
    <r>
      <rPr>
        <sz val="14"/>
        <rFont val="Arial"/>
        <family val="2"/>
      </rPr>
      <t xml:space="preserve"> Atenciones jurídicas y de asistencia social a la ciudadanía benitojuarense en situación de violencia familiar.</t>
    </r>
  </si>
  <si>
    <r>
      <rPr>
        <b/>
        <sz val="14"/>
        <rFont val="Arial"/>
        <family val="2"/>
      </rPr>
      <t>PAJASR:</t>
    </r>
    <r>
      <rPr>
        <sz val="14"/>
        <rFont val="Arial"/>
        <family val="2"/>
      </rPr>
      <t xml:space="preserve"> Porcentaje de Atenciones Jurídicas y de Asistencia Social Realizadas.</t>
    </r>
  </si>
  <si>
    <r>
      <t xml:space="preserve">UNIDAD DE MEDIDA DEL INDICADOR: 
</t>
    </r>
    <r>
      <rPr>
        <sz val="14"/>
        <rFont val="Arial"/>
        <family val="2"/>
      </rPr>
      <t>Porcentaje.</t>
    </r>
    <r>
      <rPr>
        <b/>
        <sz val="14"/>
        <rFont val="Arial"/>
        <family val="2"/>
      </rPr>
      <t xml:space="preserve">
UNIDAD DE MEDIA DE LAS VARIABLES: 
</t>
    </r>
    <r>
      <rPr>
        <sz val="14"/>
        <rFont val="Arial"/>
        <family val="2"/>
      </rPr>
      <t>Atenciones</t>
    </r>
  </si>
  <si>
    <r>
      <rPr>
        <b/>
        <sz val="14"/>
        <rFont val="Arial"/>
        <family val="2"/>
      </rPr>
      <t>4.2.1.1.7.3.</t>
    </r>
    <r>
      <rPr>
        <sz val="14"/>
        <rFont val="Arial"/>
        <family val="2"/>
      </rPr>
      <t xml:space="preserve"> Servicios de Trabajo Social en atención, orientación, seguimiento, acompañamiento y visitas domiciliarias e institucionales requeridas por instancias foráneas, o por la atención a las demandas sociales.</t>
    </r>
  </si>
  <si>
    <r>
      <rPr>
        <b/>
        <sz val="14"/>
        <rFont val="Arial"/>
        <family val="2"/>
      </rPr>
      <t>PSTS:</t>
    </r>
    <r>
      <rPr>
        <sz val="14"/>
        <rFont val="Arial"/>
        <family val="2"/>
      </rPr>
      <t xml:space="preserve"> Porcentaje de Servicios de Trabajo Social Realizados.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</si>
  <si>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Servicios</t>
    </r>
  </si>
  <si>
    <r>
      <rPr>
        <b/>
        <sz val="14"/>
        <rFont val="Arial"/>
        <family val="2"/>
      </rPr>
      <t>4.2.1.1.7.4.</t>
    </r>
    <r>
      <rPr>
        <sz val="14"/>
        <rFont val="Arial"/>
        <family val="2"/>
      </rPr>
      <t xml:space="preserve"> Atención psicológica a familias, personas, víctimas o generadoras de violencia, y acompañamiento psicológico en atención a instancias jurídicas foráneas.</t>
    </r>
  </si>
  <si>
    <r>
      <rPr>
        <b/>
        <sz val="14"/>
        <rFont val="Arial"/>
        <family val="2"/>
      </rPr>
      <t>PAPR:</t>
    </r>
    <r>
      <rPr>
        <sz val="14"/>
        <rFont val="Arial"/>
        <family val="2"/>
      </rPr>
      <t xml:space="preserve"> Porcentaje de Atenciones Psicológicas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</si>
  <si>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Atenciones.</t>
    </r>
  </si>
  <si>
    <r>
      <t xml:space="preserve">4.2.1.1.8. </t>
    </r>
    <r>
      <rPr>
        <sz val="14"/>
        <rFont val="Arial"/>
        <family val="2"/>
      </rPr>
      <t>Servicios integrales del Centro de Asistencia Social para la protección de los derechos de las niñas, niños y adolescentes migrantes, acompañados, no acompañados, separados otorgados.</t>
    </r>
    <r>
      <rPr>
        <b/>
        <sz val="14"/>
        <rFont val="Arial"/>
        <family val="2"/>
      </rPr>
      <t xml:space="preserve">
CASNNAM: </t>
    </r>
    <r>
      <rPr>
        <sz val="14"/>
        <rFont val="Arial"/>
        <family val="2"/>
      </rPr>
      <t>Centro de Asistencia Social</t>
    </r>
    <r>
      <rPr>
        <b/>
        <sz val="14"/>
        <rFont val="Arial"/>
        <family val="2"/>
      </rPr>
      <t xml:space="preserve">
</t>
    </r>
    <r>
      <rPr>
        <sz val="14"/>
        <rFont val="Arial"/>
        <family val="2"/>
      </rPr>
      <t>para</t>
    </r>
    <r>
      <rPr>
        <b/>
        <sz val="14"/>
        <rFont val="Arial"/>
        <family val="2"/>
      </rPr>
      <t xml:space="preserve"> </t>
    </r>
    <r>
      <rPr>
        <sz val="14"/>
        <rFont val="Arial"/>
        <family val="2"/>
      </rPr>
      <t xml:space="preserve">Niñas, Niños y Adolescentes Migrantes.
</t>
    </r>
    <r>
      <rPr>
        <b/>
        <sz val="14"/>
        <rFont val="Arial"/>
        <family val="2"/>
      </rPr>
      <t xml:space="preserve">NNA: </t>
    </r>
    <r>
      <rPr>
        <sz val="14"/>
        <rFont val="Arial"/>
        <family val="2"/>
      </rPr>
      <t>Niñas, Niños y Adolescentes</t>
    </r>
  </si>
  <si>
    <r>
      <t xml:space="preserve">PSIO: </t>
    </r>
    <r>
      <rPr>
        <sz val="14"/>
        <rFont val="Arial"/>
        <family val="2"/>
      </rPr>
      <t>Porcentaje de Servicios Integrales Otorgados.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</si>
  <si>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Servicios Integrales.</t>
    </r>
  </si>
  <si>
    <r>
      <t>4.2.1.1.8.1.</t>
    </r>
    <r>
      <rPr>
        <sz val="14"/>
        <rFont val="Arial"/>
        <family val="2"/>
      </rPr>
      <t xml:space="preserve"> Elaboración de expedientes para el control de los ingresos de NNA migrantes y acompañantes albergados en el CASNNAM.</t>
    </r>
  </si>
  <si>
    <r>
      <t xml:space="preserve">PEIE: </t>
    </r>
    <r>
      <rPr>
        <sz val="14"/>
        <rFont val="Arial"/>
        <family val="2"/>
      </rPr>
      <t>Porcentaje de Expedientes de Ingreso Elaborados.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</si>
  <si>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Expediente de Ingreso.</t>
    </r>
  </si>
  <si>
    <r>
      <t>4.2.1.1.8.2.</t>
    </r>
    <r>
      <rPr>
        <sz val="14"/>
        <rFont val="Arial"/>
        <family val="2"/>
      </rPr>
      <t xml:space="preserve"> Atenciones integrales (médicas, psicológicas, trabajo social y jurídicas) para NNA y acompañantes migrantes albergados en el CASNNAM.</t>
    </r>
  </si>
  <si>
    <r>
      <t>PAIR:</t>
    </r>
    <r>
      <rPr>
        <sz val="14"/>
        <rFont val="Arial"/>
        <family val="2"/>
      </rPr>
      <t xml:space="preserve"> Porcentaje de Atenciones Integrales Realizadas.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</si>
  <si>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Atenciones integrales.</t>
    </r>
  </si>
  <si>
    <r>
      <t>4.2.1.1.8.3.</t>
    </r>
    <r>
      <rPr>
        <sz val="14"/>
        <rFont val="Arial"/>
        <family val="2"/>
      </rPr>
      <t xml:space="preserve"> Entregas de insumos para uso personal (vestido, calzado, blancos y artículos de higiene y limpieza) para NNA migrantes y acompañantes albergados en el CASNNAM.</t>
    </r>
  </si>
  <si>
    <r>
      <t>PIUE:</t>
    </r>
    <r>
      <rPr>
        <sz val="14"/>
        <rFont val="Arial"/>
        <family val="2"/>
      </rPr>
      <t xml:space="preserve"> Porcentaje de Insumos para Uso Entregados.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</si>
  <si>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Insumos de uso.</t>
    </r>
  </si>
  <si>
    <r>
      <t xml:space="preserve">4.2.1.1.8.4. </t>
    </r>
    <r>
      <rPr>
        <sz val="14"/>
        <rFont val="Arial"/>
        <family val="2"/>
      </rPr>
      <t>Entregas de insumos para consumo (alimentos y medicamentos) para NNA migrantes y acompañantes albergados en el CASNNAM.</t>
    </r>
  </si>
  <si>
    <r>
      <t>PICE:</t>
    </r>
    <r>
      <rPr>
        <sz val="14"/>
        <rFont val="Arial"/>
        <family val="2"/>
      </rPr>
      <t xml:space="preserve"> Porcentaje de Insumos para consumo Entregados.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</si>
  <si>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Insumos de consumo.</t>
    </r>
  </si>
  <si>
    <r>
      <t xml:space="preserve">4.2.1.1.8.5. </t>
    </r>
    <r>
      <rPr>
        <sz val="14"/>
        <rFont val="Arial"/>
        <family val="2"/>
      </rPr>
      <t>Ejecución de actividades recreativas, lúdicas, deportivas, educativas y formativas para NNA migrantes y acompañantes del CASNNAM.</t>
    </r>
  </si>
  <si>
    <r>
      <t xml:space="preserve">PARR: </t>
    </r>
    <r>
      <rPr>
        <sz val="14"/>
        <rFont val="Arial"/>
        <family val="2"/>
      </rPr>
      <t>Porcentaje de Actividades Recreativas, Lúdicas, Deportivas, Educativas y Formativas Realizadas.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</si>
  <si>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Actividades.</t>
    </r>
  </si>
  <si>
    <r>
      <rPr>
        <b/>
        <sz val="14"/>
        <rFont val="Arial"/>
        <family val="2"/>
      </rPr>
      <t xml:space="preserve">4.2.1.1.9. </t>
    </r>
    <r>
      <rPr>
        <sz val="14"/>
        <rFont val="Arial"/>
        <family val="2"/>
      </rPr>
      <t xml:space="preserve">Servicios de atención integral  (Atención médica, psicológica, alimentación, vestido, esparcimiento, capacitación, educación, etc.) para salvaguardar la integridad física y emocional de NNA  ingresados en la CATNNA brindados.
</t>
    </r>
    <r>
      <rPr>
        <b/>
        <sz val="14"/>
        <rFont val="Arial"/>
        <family val="2"/>
      </rPr>
      <t xml:space="preserve">CATNNA: </t>
    </r>
    <r>
      <rPr>
        <sz val="14"/>
        <rFont val="Arial"/>
        <family val="2"/>
      </rPr>
      <t xml:space="preserve">Casa de Asistencia Temporal para Niñas, Niños y Adolescentes.
</t>
    </r>
    <r>
      <rPr>
        <b/>
        <sz val="14"/>
        <rFont val="Arial"/>
        <family val="2"/>
      </rPr>
      <t xml:space="preserve">NNA: </t>
    </r>
    <r>
      <rPr>
        <sz val="14"/>
        <rFont val="Arial"/>
        <family val="2"/>
      </rPr>
      <t>Niñas, Niños y Adolescentes.</t>
    </r>
  </si>
  <si>
    <r>
      <t xml:space="preserve">PSAIB: </t>
    </r>
    <r>
      <rPr>
        <sz val="14"/>
        <rFont val="Arial"/>
        <family val="2"/>
      </rPr>
      <t>Porcentaje de Servicios de Atención Integral Brindados.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</si>
  <si>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Atenciones.</t>
    </r>
  </si>
  <si>
    <r>
      <rPr>
        <b/>
        <sz val="14"/>
        <rFont val="Arial"/>
        <family val="2"/>
      </rPr>
      <t>4.2.1.1.9.1.</t>
    </r>
    <r>
      <rPr>
        <sz val="14"/>
        <rFont val="Arial"/>
        <family val="2"/>
      </rPr>
      <t xml:space="preserve"> Elaboración de Expedientes para el control de ingresos de niñas, niños y adolescentes en la CATNNA.</t>
    </r>
  </si>
  <si>
    <r>
      <rPr>
        <b/>
        <sz val="14"/>
        <rFont val="Arial"/>
        <family val="2"/>
      </rPr>
      <t xml:space="preserve">PECIE: </t>
    </r>
    <r>
      <rPr>
        <sz val="14"/>
        <rFont val="Arial"/>
        <family val="2"/>
      </rPr>
      <t>Porcentaje de Expedientes para el Control de Ingresos Elaborados.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</si>
  <si>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Expedientes</t>
    </r>
  </si>
  <si>
    <r>
      <rPr>
        <b/>
        <sz val="14"/>
        <rFont val="Arial"/>
        <family val="2"/>
      </rPr>
      <t>4.2.1.1.9.2.</t>
    </r>
    <r>
      <rPr>
        <sz val="14"/>
        <rFont val="Arial"/>
        <family val="2"/>
      </rPr>
      <t xml:space="preserve"> Realización de acompañamientos a niñas, niños y adolescentes a diferentes órganos institucionales Foráneos
</t>
    </r>
    <r>
      <rPr>
        <b/>
        <sz val="14"/>
        <rFont val="Arial"/>
        <family val="2"/>
      </rPr>
      <t>Órganos Institucionales foráneos:</t>
    </r>
    <r>
      <rPr>
        <sz val="14"/>
        <rFont val="Arial"/>
        <family val="2"/>
      </rPr>
      <t xml:space="preserve"> Juzgados Orales, Tradicionales, Familiares, Penales, Fiscalía General, Hospitales, Laboratorios, etc.</t>
    </r>
  </si>
  <si>
    <r>
      <rPr>
        <b/>
        <sz val="14"/>
        <rFont val="Arial"/>
        <family val="2"/>
      </rPr>
      <t>PAOIR:</t>
    </r>
    <r>
      <rPr>
        <sz val="14"/>
        <rFont val="Arial"/>
        <family val="2"/>
      </rPr>
      <t xml:space="preserve"> Porcentaje de Acompañamientos a Órganos Institucionales Foráneos Realizados.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</si>
  <si>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Acompañamientos</t>
    </r>
  </si>
  <si>
    <r>
      <rPr>
        <b/>
        <sz val="14"/>
        <rFont val="Arial"/>
        <family val="2"/>
      </rPr>
      <t xml:space="preserve">4.2.1.1.9.3. </t>
    </r>
    <r>
      <rPr>
        <sz val="14"/>
        <rFont val="Arial"/>
        <family val="2"/>
      </rPr>
      <t>Realización de actividades complementarias (recreativas, lúdicas, deportivas, educativas y formativas) en la CATNNA.</t>
    </r>
  </si>
  <si>
    <r>
      <rPr>
        <b/>
        <sz val="14"/>
        <rFont val="Arial"/>
        <family val="2"/>
      </rPr>
      <t xml:space="preserve">PACR: </t>
    </r>
    <r>
      <rPr>
        <sz val="14"/>
        <rFont val="Arial"/>
        <family val="2"/>
      </rPr>
      <t>Porcentaje de Actividades Complementarias Realizadas.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</si>
  <si>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Actividades</t>
    </r>
  </si>
  <si>
    <r>
      <rPr>
        <b/>
        <sz val="14"/>
        <rFont val="Arial"/>
        <family val="2"/>
      </rPr>
      <t xml:space="preserve">4.2.1.1.9.4. </t>
    </r>
    <r>
      <rPr>
        <sz val="14"/>
        <rFont val="Arial"/>
        <family val="2"/>
      </rPr>
      <t>Entrega de insumos para uso personal (vestido, calzado, blancos, artículos de higiene personal y limpieza) para las niñas, niños y adolescentes alojados en la CATNNA.</t>
    </r>
  </si>
  <si>
    <r>
      <rPr>
        <b/>
        <sz val="14"/>
        <rFont val="Arial"/>
        <family val="2"/>
      </rPr>
      <t>PIUE:</t>
    </r>
    <r>
      <rPr>
        <sz val="14"/>
        <rFont val="Arial"/>
        <family val="2"/>
      </rPr>
      <t xml:space="preserve"> Porcentaje de Insumos para Uso Entregados.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</si>
  <si>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Insumos para uso.</t>
    </r>
  </si>
  <si>
    <r>
      <rPr>
        <b/>
        <sz val="14"/>
        <rFont val="Arial"/>
        <family val="2"/>
      </rPr>
      <t xml:space="preserve">4.2.1.1.9.5. </t>
    </r>
    <r>
      <rPr>
        <sz val="14"/>
        <rFont val="Arial"/>
        <family val="2"/>
      </rPr>
      <t>Entrega de insumos para consumo personal, como son alimentos y medicamentos para NNA de la CATNNA.</t>
    </r>
  </si>
  <si>
    <r>
      <rPr>
        <b/>
        <sz val="14"/>
        <rFont val="Arial"/>
        <family val="2"/>
      </rPr>
      <t>PICE:</t>
    </r>
    <r>
      <rPr>
        <sz val="14"/>
        <rFont val="Arial"/>
        <family val="2"/>
      </rPr>
      <t xml:space="preserve"> Porcentaje de Insumos para Consumo Personal, Entregados.</t>
    </r>
  </si>
  <si>
    <r>
      <rPr>
        <b/>
        <sz val="14"/>
        <rFont val="Arial"/>
        <family val="2"/>
      </rPr>
      <t>4.2.1.1.10.</t>
    </r>
    <r>
      <rPr>
        <sz val="14"/>
        <rFont val="Arial"/>
        <family val="2"/>
      </rPr>
      <t xml:space="preserve"> Servicios de prevención y atención para un entorno libre de violencia en mujeres y hombres generadores o víctimas de violencia realizadas en el CEPAV, Brindados.
</t>
    </r>
    <r>
      <rPr>
        <b/>
        <sz val="14"/>
        <rFont val="Arial"/>
        <family val="2"/>
      </rPr>
      <t>CEPAV:</t>
    </r>
    <r>
      <rPr>
        <sz val="14"/>
        <rFont val="Arial"/>
        <family val="2"/>
      </rPr>
      <t xml:space="preserve"> Centro Especializado para la Atención a la Violencia.</t>
    </r>
  </si>
  <si>
    <r>
      <rPr>
        <b/>
        <sz val="14"/>
        <rFont val="Arial"/>
        <family val="2"/>
      </rPr>
      <t>PSPAR</t>
    </r>
    <r>
      <rPr>
        <sz val="14"/>
        <rFont val="Arial"/>
        <family val="2"/>
      </rPr>
      <t>: Porcentaje de Servicios de Prevención y Atención para un Entorno Libre de Violencia Realizados.</t>
    </r>
  </si>
  <si>
    <r>
      <rPr>
        <b/>
        <sz val="14"/>
        <rFont val="Arial"/>
        <family val="2"/>
      </rPr>
      <t xml:space="preserve">UNIDAD DE MEDIDA DEL INDICADOR:
</t>
    </r>
    <r>
      <rPr>
        <sz val="14"/>
        <rFont val="Arial"/>
        <family val="2"/>
      </rPr>
      <t xml:space="preserve">Porcentaje.
</t>
    </r>
    <r>
      <rPr>
        <b/>
        <sz val="14"/>
        <rFont val="Arial"/>
        <family val="2"/>
      </rPr>
      <t>UNIDAD DE MEDIDA DE LAS VARIABLES:</t>
    </r>
    <r>
      <rPr>
        <sz val="14"/>
        <rFont val="Arial"/>
        <family val="2"/>
      </rPr>
      <t xml:space="preserve">
Servicios</t>
    </r>
  </si>
  <si>
    <r>
      <rPr>
        <b/>
        <sz val="14"/>
        <rFont val="Arial"/>
        <family val="2"/>
      </rPr>
      <t>4.2.1.1.10.1.</t>
    </r>
    <r>
      <rPr>
        <sz val="14"/>
        <rFont val="Arial"/>
        <family val="2"/>
      </rPr>
      <t xml:space="preserve"> Realización de atenciones multidisciplinarias (Servicios jurídicos, psicológicos y de trabajo social) a personas generadoras o víctimas de violencia en el CEPAV.</t>
    </r>
  </si>
  <si>
    <r>
      <rPr>
        <b/>
        <sz val="14"/>
        <rFont val="Arial"/>
        <family val="2"/>
      </rPr>
      <t xml:space="preserve">PAMR: </t>
    </r>
    <r>
      <rPr>
        <sz val="14"/>
        <rFont val="Arial"/>
        <family val="2"/>
      </rPr>
      <t>Porcentaje de Atenciones Multidisciplinarias Realizadas.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</si>
  <si>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 xml:space="preserve">
Atenciones</t>
    </r>
  </si>
  <si>
    <r>
      <rPr>
        <b/>
        <sz val="14"/>
        <rFont val="Arial"/>
        <family val="2"/>
      </rPr>
      <t>4.2.1.1.10.2.</t>
    </r>
    <r>
      <rPr>
        <sz val="14"/>
        <rFont val="Arial"/>
        <family val="2"/>
      </rPr>
      <t xml:space="preserve"> Impartición de capacitaciones en temas para la concientización y prevención de la violencia en todas sus modalidades para las mujeres y los hombres del Municipio de Benito Juárez.</t>
    </r>
  </si>
  <si>
    <r>
      <rPr>
        <b/>
        <sz val="14"/>
        <rFont val="Arial"/>
        <family val="2"/>
      </rPr>
      <t>PCCP:</t>
    </r>
    <r>
      <rPr>
        <sz val="14"/>
        <rFont val="Arial"/>
        <family val="2"/>
      </rPr>
      <t xml:space="preserve"> Porcentaje de Capacitaciones para la Concientización y Prevención de la Violencia Impartidas.</t>
    </r>
  </si>
  <si>
    <r>
      <rPr>
        <b/>
        <sz val="14"/>
        <rFont val="Arial"/>
        <family val="2"/>
      </rPr>
      <t xml:space="preserve">UNIDAD DE MEDIDA DEL INDICADOR:
</t>
    </r>
    <r>
      <rPr>
        <sz val="14"/>
        <rFont val="Arial"/>
        <family val="2"/>
      </rPr>
      <t xml:space="preserve"> Porcentaje.
</t>
    </r>
    <r>
      <rPr>
        <b/>
        <sz val="14"/>
        <rFont val="Arial"/>
        <family val="2"/>
      </rPr>
      <t xml:space="preserve">UNIDAD DE MEDIDA DE LAS VARIABLES: </t>
    </r>
    <r>
      <rPr>
        <sz val="14"/>
        <rFont val="Arial"/>
        <family val="2"/>
      </rPr>
      <t xml:space="preserve">
 Capacitaciones</t>
    </r>
  </si>
  <si>
    <r>
      <rPr>
        <b/>
        <sz val="14"/>
        <rFont val="Arial"/>
        <family val="2"/>
      </rPr>
      <t>4.2.1.1.10.3.</t>
    </r>
    <r>
      <rPr>
        <sz val="14"/>
        <rFont val="Arial"/>
        <family val="2"/>
      </rPr>
      <t xml:space="preserve"> Impartición de capacitaciones para el autoempleo a mujeres receptoras de violencia en cualquiera de sus modalidades.</t>
    </r>
  </si>
  <si>
    <r>
      <rPr>
        <b/>
        <sz val="14"/>
        <rFont val="Arial"/>
        <family val="2"/>
      </rPr>
      <t>PCI:</t>
    </r>
    <r>
      <rPr>
        <sz val="14"/>
        <rFont val="Arial"/>
        <family val="2"/>
      </rPr>
      <t xml:space="preserve"> Porcentaje de Capacitaciones para el Autoempleo Impartidas.</t>
    </r>
  </si>
  <si>
    <r>
      <rPr>
        <b/>
        <sz val="14"/>
        <rFont val="Arial"/>
        <family val="2"/>
      </rP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 xml:space="preserve">
Capacitaciones</t>
    </r>
  </si>
  <si>
    <r>
      <rPr>
        <b/>
        <sz val="14"/>
        <rFont val="Arial"/>
        <family val="2"/>
      </rPr>
      <t>4.2.1.1.11.</t>
    </r>
    <r>
      <rPr>
        <sz val="14"/>
        <rFont val="Arial"/>
        <family val="2"/>
      </rPr>
      <t xml:space="preserve"> Atenciones a la población de atención prioritaria para contribuir al  desarrollo social y el mejoramiento de las condiciones de vida con brigadas asistenciales y eventos, realizadas.</t>
    </r>
  </si>
  <si>
    <r>
      <rPr>
        <b/>
        <sz val="14"/>
        <rFont val="Arial"/>
        <family val="2"/>
      </rPr>
      <t xml:space="preserve">PAB:  </t>
    </r>
    <r>
      <rPr>
        <sz val="14"/>
        <rFont val="Arial"/>
        <family val="2"/>
      </rPr>
      <t>Porcentaje  de Atenciones brindadas.</t>
    </r>
  </si>
  <si>
    <r>
      <rPr>
        <b/>
        <sz val="14"/>
        <rFont val="Arial"/>
        <family val="2"/>
      </rPr>
      <t>4.2.1.1.11.1.</t>
    </r>
    <r>
      <rPr>
        <sz val="14"/>
        <rFont val="Arial"/>
        <family val="2"/>
      </rPr>
      <t xml:space="preserve"> Realización de actividades, brigadas y eventos que fomentan el fortalecimiento del desarrollo social y el desarrollo comunitario de la población de atención prioritaria.</t>
    </r>
  </si>
  <si>
    <r>
      <rPr>
        <b/>
        <sz val="14"/>
        <rFont val="Arial"/>
        <family val="2"/>
      </rPr>
      <t>PABER:</t>
    </r>
    <r>
      <rPr>
        <sz val="14"/>
        <rFont val="Arial"/>
        <family val="2"/>
      </rPr>
      <t xml:space="preserve"> Porcentaje de Actividades, Brigadas y Eventos Realizados.</t>
    </r>
  </si>
  <si>
    <r>
      <rPr>
        <b/>
        <sz val="14"/>
        <rFont val="Arial"/>
        <family val="2"/>
      </rPr>
      <t>UNIDAD DE MEDIDA DEL INDICADOR:</t>
    </r>
    <r>
      <rPr>
        <sz val="14"/>
        <rFont val="Arial"/>
        <family val="2"/>
      </rPr>
      <t xml:space="preserve">
Porcentaje.
</t>
    </r>
    <r>
      <rPr>
        <b/>
        <sz val="14"/>
        <rFont val="Arial"/>
        <family val="2"/>
      </rPr>
      <t xml:space="preserve">
UNIDAD DE MEDIDA DE LAS VARIABLES:</t>
    </r>
    <r>
      <rPr>
        <sz val="14"/>
        <rFont val="Arial"/>
        <family val="2"/>
      </rPr>
      <t xml:space="preserve">
Actividades, brigadas eventos.</t>
    </r>
  </si>
  <si>
    <r>
      <t>4.2.1.1.12.</t>
    </r>
    <r>
      <rPr>
        <sz val="14"/>
        <rFont val="Arial"/>
        <family val="2"/>
      </rPr>
      <t xml:space="preserve"> Atenciones para el autoempleo en los CDC y en el Centro de Emprendimiento y Desarrollo Humano para las Juventudes, operando un sistema  de cuidados para alcanzar el bienestar económico y social en la población, realizadas.
</t>
    </r>
    <r>
      <rPr>
        <b/>
        <sz val="14"/>
        <rFont val="Arial"/>
        <family val="2"/>
      </rPr>
      <t xml:space="preserve">CDC: </t>
    </r>
    <r>
      <rPr>
        <sz val="14"/>
        <rFont val="Arial"/>
        <family val="2"/>
      </rPr>
      <t>Centros de Desarrollo Comunitario.</t>
    </r>
  </si>
  <si>
    <r>
      <t>PAAR:</t>
    </r>
    <r>
      <rPr>
        <sz val="14"/>
        <rFont val="Arial"/>
        <family val="2"/>
      </rPr>
      <t xml:space="preserve"> Porcentaje de Atenciones para el Autoempleo Realizadas.</t>
    </r>
  </si>
  <si>
    <r>
      <t>UNIDAD DE MEDIDA DEL INDICADOR:</t>
    </r>
    <r>
      <rPr>
        <sz val="14"/>
        <rFont val="Arial"/>
        <family val="2"/>
      </rPr>
      <t xml:space="preserve">
Porcentaje.
</t>
    </r>
    <r>
      <rPr>
        <b/>
        <sz val="14"/>
        <rFont val="Arial"/>
        <family val="2"/>
      </rPr>
      <t>UNIDAD DE MEDIDA DE LAS VARIABLES:</t>
    </r>
    <r>
      <rPr>
        <sz val="14"/>
        <rFont val="Arial"/>
        <family val="2"/>
      </rPr>
      <t xml:space="preserve">
Atenciones </t>
    </r>
  </si>
  <si>
    <r>
      <rPr>
        <b/>
        <sz val="14"/>
        <color theme="1"/>
        <rFont val="Arial"/>
        <family val="2"/>
      </rPr>
      <t>4.2.1.1.12.1.</t>
    </r>
    <r>
      <rPr>
        <sz val="14"/>
        <color theme="1"/>
        <rFont val="Arial"/>
        <family val="2"/>
      </rPr>
      <t xml:space="preserve"> Realización de Capacitaciones para el autoempleo, actividades recreativas y educativas  con un sistema de cuidados, dirigida a las mujeres y hombres de atención prioritaria del Municipio de Benito Juárez.</t>
    </r>
  </si>
  <si>
    <r>
      <rPr>
        <b/>
        <sz val="14"/>
        <color theme="1"/>
        <rFont val="Arial"/>
        <family val="2"/>
      </rPr>
      <t>PCAR:</t>
    </r>
    <r>
      <rPr>
        <sz val="14"/>
        <color theme="1"/>
        <rFont val="Arial"/>
        <family val="2"/>
      </rPr>
      <t xml:space="preserve"> Porcentaje de Capacitaciones, Actividades Recreativas y Educativas Realizadas.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</si>
  <si>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 xml:space="preserve">Capacitaciones, Actividades Recreativas y Culturales. </t>
    </r>
  </si>
  <si>
    <r>
      <rPr>
        <b/>
        <sz val="14"/>
        <color rgb="FF000000"/>
        <rFont val="Arial"/>
        <family val="2"/>
      </rPr>
      <t>4.2.1.1.12.2.</t>
    </r>
    <r>
      <rPr>
        <sz val="14"/>
        <color rgb="FF000000"/>
        <rFont val="Arial"/>
        <family val="2"/>
      </rPr>
      <t xml:space="preserve"> Realización de eventos para la entrega de constancias con validez oficial para las personas que concluyeron su capacitación en el ICAT, CECATI y CDC.</t>
    </r>
  </si>
  <si>
    <r>
      <rPr>
        <b/>
        <sz val="14"/>
        <color rgb="FF000000"/>
        <rFont val="Arial"/>
        <family val="2"/>
      </rPr>
      <t>PECR:</t>
    </r>
    <r>
      <rPr>
        <sz val="14"/>
        <color rgb="FF000000"/>
        <rFont val="Arial"/>
        <family val="2"/>
      </rPr>
      <t xml:space="preserve"> Porcentaje  de Eventos  de Entregas de Constancias Realizados.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</si>
  <si>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Eventos</t>
    </r>
  </si>
  <si>
    <r>
      <rPr>
        <b/>
        <sz val="14"/>
        <rFont val="Arial"/>
        <family val="2"/>
      </rPr>
      <t xml:space="preserve"> 4.2.1.1.13. </t>
    </r>
    <r>
      <rPr>
        <sz val="14"/>
        <rFont val="Arial"/>
        <family val="2"/>
      </rPr>
      <t>Atenciones  para el fortalecimiento del desarrollo social y el desarrollo comunitario en favor de las personas y grupos que se encuentran en zonas prioritarias brindadas.</t>
    </r>
  </si>
  <si>
    <r>
      <t xml:space="preserve">PAB: </t>
    </r>
    <r>
      <rPr>
        <sz val="14"/>
        <rFont val="Arial"/>
        <family val="2"/>
      </rPr>
      <t>Porcentaje de Atenciones  Brindadas.</t>
    </r>
  </si>
  <si>
    <r>
      <t xml:space="preserve">UNIDAD DE MEDIDA DEL INDICADOR:
</t>
    </r>
    <r>
      <rPr>
        <sz val="14"/>
        <rFont val="Arial"/>
        <family val="2"/>
      </rPr>
      <t>Porcentaje.</t>
    </r>
    <r>
      <rPr>
        <b/>
        <sz val="14"/>
        <rFont val="Arial"/>
        <family val="2"/>
      </rPr>
      <t xml:space="preserve">
UNIDAD DE MEDIDA DE LAS VARIABLES:
</t>
    </r>
    <r>
      <rPr>
        <sz val="14"/>
        <rFont val="Arial"/>
        <family val="2"/>
      </rPr>
      <t>Atenciones.</t>
    </r>
  </si>
  <si>
    <r>
      <t>4.2.1.1.13.1.</t>
    </r>
    <r>
      <rPr>
        <sz val="14"/>
        <rFont val="Arial"/>
        <family val="2"/>
      </rPr>
      <t xml:space="preserve"> Realización de eventos que fomentan el autoempleo para las personas que son capacitadas en los CDC.</t>
    </r>
  </si>
  <si>
    <r>
      <t xml:space="preserve">PEAR: </t>
    </r>
    <r>
      <rPr>
        <sz val="14"/>
        <rFont val="Arial"/>
        <family val="2"/>
      </rPr>
      <t>Porcentaje de Eventos que fomentan el Autoempleo, Realizados.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</si>
  <si>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Eventos.</t>
    </r>
  </si>
  <si>
    <r>
      <t>4.2.1.1.13.2.</t>
    </r>
    <r>
      <rPr>
        <sz val="14"/>
        <rFont val="Arial"/>
        <family val="2"/>
      </rPr>
      <t xml:space="preserve"> Implementación de  talleres  para el autoempleo dirigido a las personas adultas mayores en el Centro de Emprendimiento y Desarrollo Humano para las personas Adultas Mayores, que les permita mejorar su calidad de vida.</t>
    </r>
  </si>
  <si>
    <r>
      <t>PTAR:</t>
    </r>
    <r>
      <rPr>
        <sz val="14"/>
        <rFont val="Arial"/>
        <family val="2"/>
      </rPr>
      <t xml:space="preserve"> Porcentaje de Talleres de capacitación para el Autoempleo Realizados.</t>
    </r>
  </si>
  <si>
    <r>
      <t>UNIDAD DE MEDIDA DEL INDICADOR:</t>
    </r>
    <r>
      <rPr>
        <sz val="14"/>
        <rFont val="Arial"/>
        <family val="2"/>
      </rPr>
      <t xml:space="preserve">
Porcentaje.
</t>
    </r>
    <r>
      <rPr>
        <b/>
        <sz val="14"/>
        <rFont val="Arial"/>
        <family val="2"/>
      </rPr>
      <t>UNIDAD DE MEDIDA DE LAS VARIABLES:</t>
    </r>
    <r>
      <rPr>
        <sz val="14"/>
        <rFont val="Arial"/>
        <family val="2"/>
      </rPr>
      <t xml:space="preserve"> 
Talleres.</t>
    </r>
  </si>
  <si>
    <r>
      <t xml:space="preserve">4.2.1.1.13.3 </t>
    </r>
    <r>
      <rPr>
        <sz val="14"/>
        <rFont val="Arial"/>
        <family val="2"/>
      </rPr>
      <t>Realización de Actividades de regularización y físicas, dirigidas a niñas y niños en situación prioritaria del programa "La llave es la clave", en el CDC de la Región 235.</t>
    </r>
  </si>
  <si>
    <r>
      <t xml:space="preserve">PAR: </t>
    </r>
    <r>
      <rPr>
        <sz val="14"/>
        <rFont val="Arial"/>
        <family val="2"/>
      </rPr>
      <t>Porcentaje de Actividades de  Regularización y Físicas Realizadas.</t>
    </r>
  </si>
  <si>
    <r>
      <t>UNIDAD DE MEDIDA DEL INDICADOR:</t>
    </r>
    <r>
      <rPr>
        <sz val="14"/>
        <rFont val="Arial"/>
        <family val="2"/>
      </rPr>
      <t xml:space="preserve">
Porcentaje.
</t>
    </r>
    <r>
      <rPr>
        <b/>
        <sz val="14"/>
        <rFont val="Arial"/>
        <family val="2"/>
      </rPr>
      <t xml:space="preserve">UNIDAD DE MEDIDA DE LAS VARIABLES: 
</t>
    </r>
    <r>
      <rPr>
        <sz val="14"/>
        <rFont val="Arial"/>
        <family val="2"/>
      </rPr>
      <t>Actividades.</t>
    </r>
  </si>
  <si>
    <r>
      <rPr>
        <b/>
        <sz val="14"/>
        <rFont val="Arial"/>
        <family val="2"/>
      </rPr>
      <t>4.2.1.1.13.4.</t>
    </r>
    <r>
      <rPr>
        <sz val="14"/>
        <rFont val="Arial"/>
        <family val="2"/>
      </rPr>
      <t xml:space="preserve"> Realización de cursos vacacionales a niñas y niños en zonas prioritarias.</t>
    </r>
  </si>
  <si>
    <r>
      <rPr>
        <b/>
        <sz val="14"/>
        <rFont val="Arial"/>
        <family val="2"/>
      </rPr>
      <t>PCVI</t>
    </r>
    <r>
      <rPr>
        <sz val="14"/>
        <rFont val="Arial"/>
        <family val="2"/>
      </rPr>
      <t>: Porcentaje de Cursos Vacacionales Impartidos.</t>
    </r>
  </si>
  <si>
    <r>
      <rPr>
        <b/>
        <sz val="14"/>
        <rFont val="Arial"/>
        <family val="2"/>
      </rP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Cursos vacacionales.</t>
    </r>
  </si>
  <si>
    <r>
      <t xml:space="preserve">4.2.1.1.14. </t>
    </r>
    <r>
      <rPr>
        <sz val="14"/>
        <rFont val="Arial"/>
        <family val="2"/>
      </rPr>
      <t>Apoyos de asistencia alimentaria para personas de atención prioritaria que contribuyen a revertir las tendencias y las cifras crecientes de los problemas de una mala nutrición, entregados.</t>
    </r>
  </si>
  <si>
    <r>
      <t xml:space="preserve">PAAAE: </t>
    </r>
    <r>
      <rPr>
        <sz val="14"/>
        <rFont val="Arial"/>
        <family val="2"/>
      </rPr>
      <t>Porcentaje de Apoyos de Asistencia Alimentaria, Entregados.</t>
    </r>
  </si>
  <si>
    <r>
      <t xml:space="preserve">UNIDAD DE MEDIDA DEL INDICADOR:
</t>
    </r>
    <r>
      <rPr>
        <sz val="14"/>
        <rFont val="Arial"/>
        <family val="2"/>
      </rPr>
      <t>Porcentaje.</t>
    </r>
    <r>
      <rPr>
        <b/>
        <sz val="14"/>
        <rFont val="Arial"/>
        <family val="2"/>
      </rPr>
      <t xml:space="preserve">
UNIDAD DE MEDIDA DE LAS VARIABLES:
</t>
    </r>
    <r>
      <rPr>
        <sz val="14"/>
        <rFont val="Arial"/>
        <family val="2"/>
      </rPr>
      <t>Apoyos</t>
    </r>
  </si>
  <si>
    <r>
      <t xml:space="preserve">4.2.1.1.14.1.  </t>
    </r>
    <r>
      <rPr>
        <sz val="14"/>
        <rFont val="Arial"/>
        <family val="2"/>
      </rPr>
      <t>Distribución de raciones  de desayunos fríos y calientes a niñas y niños de las escuelas inscritas al programa.</t>
    </r>
  </si>
  <si>
    <r>
      <t xml:space="preserve">PRDFCD: </t>
    </r>
    <r>
      <rPr>
        <sz val="14"/>
        <rFont val="Arial"/>
        <family val="2"/>
      </rPr>
      <t>Porcentaje de Raciones de Desayunos Fríos y Calientes Distribuidos.</t>
    </r>
  </si>
  <si>
    <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Raciones.</t>
    </r>
  </si>
  <si>
    <r>
      <t xml:space="preserve">4.2.1.1.14.2  </t>
    </r>
    <r>
      <rPr>
        <sz val="14"/>
        <rFont val="Arial"/>
        <family val="2"/>
      </rPr>
      <t>Entrega de raciones alimentarias diseñados con base en los Criterios de Calidad Nutricia en el Comedor Comunitario de la región 235 a familias de atención prioritaria.</t>
    </r>
  </si>
  <si>
    <r>
      <t>PRAE:</t>
    </r>
    <r>
      <rPr>
        <sz val="14"/>
        <rFont val="Arial"/>
        <family val="2"/>
      </rPr>
      <t xml:space="preserve"> Porcentaje de Raciones Alimentarias en el comedor comunitario Entregadas.</t>
    </r>
  </si>
  <si>
    <r>
      <t>4.2.1.1.14.3.</t>
    </r>
    <r>
      <rPr>
        <sz val="14"/>
        <rFont val="Arial"/>
        <family val="2"/>
      </rPr>
      <t xml:space="preserve"> Entrega de apoyos  de asistencia alimentaria a sujetos de atención prioritaria.</t>
    </r>
  </si>
  <si>
    <r>
      <t xml:space="preserve">PAASE: </t>
    </r>
    <r>
      <rPr>
        <sz val="14"/>
        <rFont val="Arial"/>
        <family val="2"/>
      </rPr>
      <t>Porcentaje de Apoyos Alimentarios a Sujetos de atención prioritaria Entregados.</t>
    </r>
  </si>
  <si>
    <r>
      <t xml:space="preserve">UNIDAD DE MEDIDA DEL INDICADOR:
</t>
    </r>
    <r>
      <rPr>
        <sz val="14"/>
        <rFont val="Arial"/>
        <family val="2"/>
      </rPr>
      <t xml:space="preserve">Porcentaje.
</t>
    </r>
    <r>
      <rPr>
        <b/>
        <sz val="14"/>
        <rFont val="Arial"/>
        <family val="2"/>
      </rPr>
      <t xml:space="preserve">UNIDAD DE MEDIDA DE LAS VARIABLES:
</t>
    </r>
    <r>
      <rPr>
        <sz val="14"/>
        <rFont val="Arial"/>
        <family val="2"/>
      </rPr>
      <t>Apoyos alimentarios.</t>
    </r>
  </si>
  <si>
    <r>
      <rPr>
        <b/>
        <sz val="14"/>
        <color theme="1"/>
        <rFont val="Arial"/>
        <family val="2"/>
      </rPr>
      <t>4.2.1.1.15.</t>
    </r>
    <r>
      <rPr>
        <sz val="14"/>
        <color theme="1"/>
        <rFont val="Arial"/>
        <family val="2"/>
      </rPr>
      <t xml:space="preserve"> Servicios integrales de Salud  para la población de atención prioritaria otorgados.</t>
    </r>
  </si>
  <si>
    <r>
      <rPr>
        <b/>
        <sz val="14"/>
        <color theme="1"/>
        <rFont val="Arial"/>
        <family val="2"/>
      </rPr>
      <t>PSSO:</t>
    </r>
    <r>
      <rPr>
        <sz val="14"/>
        <color theme="1"/>
        <rFont val="Arial"/>
        <family val="2"/>
      </rPr>
      <t xml:space="preserve"> Porcentaje de Servicios Integrales de Salud Otorgados.</t>
    </r>
  </si>
  <si>
    <r>
      <t xml:space="preserve">UNIDAD DE MEDIDA DEL INDICADOR:
</t>
    </r>
    <r>
      <rPr>
        <sz val="14"/>
        <color theme="1"/>
        <rFont val="Arial"/>
        <family val="2"/>
      </rPr>
      <t>Porcentaje.</t>
    </r>
    <r>
      <rPr>
        <b/>
        <sz val="14"/>
        <color theme="1"/>
        <rFont val="Arial"/>
        <family val="2"/>
      </rPr>
      <t xml:space="preserve">
UNIDAD DE MEDIDA DE LAS VARIABLES:
</t>
    </r>
    <r>
      <rPr>
        <sz val="14"/>
        <color theme="1"/>
        <rFont val="Arial"/>
        <family val="2"/>
      </rPr>
      <t>Servicios de Salud.</t>
    </r>
  </si>
  <si>
    <r>
      <rPr>
        <b/>
        <sz val="14"/>
        <color theme="1"/>
        <rFont val="Arial"/>
        <family val="2"/>
      </rPr>
      <t xml:space="preserve">4.2.1.1.15.1. </t>
    </r>
    <r>
      <rPr>
        <sz val="14"/>
        <color theme="1"/>
        <rFont val="Arial"/>
        <family val="2"/>
      </rPr>
      <t>Realización de Atenciones médicas, odontológicas y preventivas de salud a la población en situación prioritaria.</t>
    </r>
  </si>
  <si>
    <r>
      <rPr>
        <b/>
        <sz val="14"/>
        <color theme="1"/>
        <rFont val="Arial"/>
        <family val="2"/>
      </rPr>
      <t>PAMPR:</t>
    </r>
    <r>
      <rPr>
        <sz val="14"/>
        <color theme="1"/>
        <rFont val="Arial"/>
        <family val="2"/>
      </rPr>
      <t xml:space="preserve"> Porcentaje de Atenciones Médicas, odontológicas y Preventivas Realizadas.</t>
    </r>
  </si>
  <si>
    <r>
      <rPr>
        <b/>
        <sz val="14"/>
        <color theme="1"/>
        <rFont val="Arial"/>
        <family val="2"/>
      </rPr>
      <t>UNIDAD DE MEDIDA DEL INDICADOR:</t>
    </r>
    <r>
      <rPr>
        <sz val="14"/>
        <color theme="1"/>
        <rFont val="Arial"/>
        <family val="2"/>
      </rPr>
      <t xml:space="preserve">
Porcentaje.
</t>
    </r>
    <r>
      <rPr>
        <b/>
        <sz val="14"/>
        <color theme="1"/>
        <rFont val="Arial"/>
        <family val="2"/>
      </rPr>
      <t>UNIDAD DE MEDIDA DE LAS VARIABLES:</t>
    </r>
    <r>
      <rPr>
        <sz val="14"/>
        <color theme="1"/>
        <rFont val="Arial"/>
        <family val="2"/>
      </rPr>
      <t xml:space="preserve">
Atenciones.</t>
    </r>
  </si>
  <si>
    <r>
      <rPr>
        <b/>
        <sz val="14"/>
        <rFont val="Arial"/>
        <family val="2"/>
      </rPr>
      <t>4.2.1.1.15.2.</t>
    </r>
    <r>
      <rPr>
        <sz val="14"/>
        <rFont val="Arial"/>
        <family val="2"/>
      </rPr>
      <t xml:space="preserve"> Realización de atenciones en programas médicos especiales para las personas de atención prioritaria.</t>
    </r>
  </si>
  <si>
    <r>
      <rPr>
        <b/>
        <sz val="14"/>
        <color theme="1"/>
        <rFont val="Arial"/>
        <family val="2"/>
      </rPr>
      <t>PAMO:</t>
    </r>
    <r>
      <rPr>
        <sz val="14"/>
        <color theme="1"/>
        <rFont val="Arial"/>
        <family val="2"/>
      </rPr>
      <t xml:space="preserve"> Porcentaje de Atenciones Médicos Especiales Otorgados.</t>
    </r>
  </si>
  <si>
    <r>
      <rPr>
        <b/>
        <sz val="14"/>
        <rFont val="Arial"/>
        <family val="2"/>
      </rPr>
      <t>4.2.1.1.15.3</t>
    </r>
    <r>
      <rPr>
        <sz val="14"/>
        <rFont val="Arial"/>
        <family val="2"/>
      </rPr>
      <t xml:space="preserve"> Realización de atenciones de Salud Mental para la población benitojuarense.</t>
    </r>
  </si>
  <si>
    <r>
      <rPr>
        <b/>
        <sz val="14"/>
        <color theme="1"/>
        <rFont val="Arial"/>
        <family val="2"/>
      </rPr>
      <t>PASMO:</t>
    </r>
    <r>
      <rPr>
        <sz val="14"/>
        <color theme="1"/>
        <rFont val="Arial"/>
        <family val="2"/>
      </rPr>
      <t xml:space="preserve"> Porcentaje de Atenciones de Salud Mental Otorgados.</t>
    </r>
  </si>
  <si>
    <r>
      <t>UNIDAD DE MEDIDA DEL INDICADOR:
Porcentaje.</t>
    </r>
    <r>
      <rPr>
        <b/>
        <sz val="14"/>
        <color theme="1"/>
        <rFont val="Arial"/>
        <family val="2"/>
      </rPr>
      <t xml:space="preserve">
UNIDAD DE MEDIDA DE LAS VARIABLES:
</t>
    </r>
    <r>
      <rPr>
        <sz val="14"/>
        <color theme="1"/>
        <rFont val="Arial"/>
        <family val="2"/>
      </rPr>
      <t>Atenciones.</t>
    </r>
  </si>
  <si>
    <r>
      <t>4.2.1.1.16.</t>
    </r>
    <r>
      <rPr>
        <sz val="14"/>
        <color theme="1"/>
        <rFont val="Arial"/>
        <family val="2"/>
      </rPr>
      <t xml:space="preserve"> Servicios Integrales a personas con discapacidad o en riesgo potencial de presentarlo, en el Centro de Rehabilitación Integral Municipal, brindados.
</t>
    </r>
    <r>
      <rPr>
        <b/>
        <sz val="14"/>
        <color theme="1"/>
        <rFont val="Arial"/>
        <family val="2"/>
      </rPr>
      <t xml:space="preserve">CRIM: </t>
    </r>
    <r>
      <rPr>
        <sz val="14"/>
        <color theme="1"/>
        <rFont val="Arial"/>
        <family val="2"/>
      </rPr>
      <t>Centro de Rehabilitación Integral Municipal.</t>
    </r>
  </si>
  <si>
    <r>
      <t>PSIB:</t>
    </r>
    <r>
      <rPr>
        <sz val="14"/>
        <color theme="1"/>
        <rFont val="Arial"/>
        <family val="2"/>
      </rPr>
      <t xml:space="preserve"> Porcentaje de Servicios Integrales en el CRIM, Brindados.</t>
    </r>
  </si>
  <si>
    <r>
      <t xml:space="preserve">UNIDAD DE MEDIA DEL INDICADOR:
</t>
    </r>
    <r>
      <rPr>
        <sz val="14"/>
        <color theme="1"/>
        <rFont val="Arial"/>
        <family val="2"/>
      </rPr>
      <t>Porcentaje.</t>
    </r>
    <r>
      <rPr>
        <b/>
        <sz val="14"/>
        <color theme="1"/>
        <rFont val="Arial"/>
        <family val="2"/>
      </rPr>
      <t xml:space="preserve">
UNIDAD DE MEDIDA DE LAS VARIABLES:
</t>
    </r>
    <r>
      <rPr>
        <sz val="14"/>
        <color theme="1"/>
        <rFont val="Arial"/>
        <family val="2"/>
      </rPr>
      <t>Servicios integrales.</t>
    </r>
  </si>
  <si>
    <r>
      <rPr>
        <b/>
        <sz val="14"/>
        <color theme="1"/>
        <rFont val="Arial"/>
        <family val="2"/>
      </rPr>
      <t>4.2.1.1.16.1.</t>
    </r>
    <r>
      <rPr>
        <sz val="14"/>
        <color theme="1"/>
        <rFont val="Arial"/>
        <family val="2"/>
      </rPr>
      <t xml:space="preserve"> Realización de terapias de rehabilitación para personas con discapacidad temporal y/o permanente.</t>
    </r>
  </si>
  <si>
    <r>
      <rPr>
        <b/>
        <sz val="14"/>
        <color theme="1"/>
        <rFont val="Arial"/>
        <family val="2"/>
      </rPr>
      <t>PTRR:</t>
    </r>
    <r>
      <rPr>
        <sz val="14"/>
        <color theme="1"/>
        <rFont val="Arial"/>
        <family val="2"/>
      </rPr>
      <t xml:space="preserve"> Porcentaje de Terapias de Rehabilitación Realizadas.</t>
    </r>
  </si>
  <si>
    <r>
      <rPr>
        <b/>
        <sz val="14"/>
        <color theme="1"/>
        <rFont val="Arial"/>
        <family val="2"/>
      </rPr>
      <t>UNIDAD DE MEDIDA DEL INDICADOR:</t>
    </r>
    <r>
      <rPr>
        <sz val="14"/>
        <color theme="1"/>
        <rFont val="Arial"/>
        <family val="2"/>
      </rPr>
      <t xml:space="preserve">
Porcentaje.
</t>
    </r>
    <r>
      <rPr>
        <b/>
        <sz val="14"/>
        <color theme="1"/>
        <rFont val="Arial"/>
        <family val="2"/>
      </rPr>
      <t>UNIDAD DE MEDIDA DE LAS VARIABLES:</t>
    </r>
    <r>
      <rPr>
        <sz val="14"/>
        <color theme="1"/>
        <rFont val="Arial"/>
        <family val="2"/>
      </rPr>
      <t xml:space="preserve">
Terapias</t>
    </r>
  </si>
  <si>
    <r>
      <rPr>
        <b/>
        <sz val="14"/>
        <rFont val="Arial"/>
        <family val="2"/>
      </rPr>
      <t>4.2.1.1.16.2.</t>
    </r>
    <r>
      <rPr>
        <sz val="14"/>
        <rFont val="Arial"/>
        <family val="2"/>
      </rPr>
      <t xml:space="preserve"> Atención a niñas, niños y adolescentes con trastorno del espectro autista, en el Centro de Autismo DIF-Teletón.</t>
    </r>
  </si>
  <si>
    <r>
      <rPr>
        <b/>
        <sz val="14"/>
        <rFont val="Arial"/>
        <family val="2"/>
      </rPr>
      <t xml:space="preserve">PANNAR: </t>
    </r>
    <r>
      <rPr>
        <sz val="14"/>
        <rFont val="Arial"/>
        <family val="2"/>
      </rPr>
      <t>Porcentaje de  Atenciones a Niñas, Niños y Adolescentes con trastorno del espectro autista Realizadas.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</si>
  <si>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Atenciones</t>
    </r>
  </si>
  <si>
    <r>
      <rPr>
        <b/>
        <sz val="14"/>
        <rFont val="Arial"/>
        <family val="2"/>
      </rPr>
      <t>4.2.1.1.16.3.</t>
    </r>
    <r>
      <rPr>
        <sz val="14"/>
        <rFont val="Arial"/>
        <family val="2"/>
      </rPr>
      <t xml:space="preserve"> Realización de Servicios de Inclusión.</t>
    </r>
  </si>
  <si>
    <r>
      <rPr>
        <b/>
        <sz val="14"/>
        <rFont val="Arial"/>
        <family val="2"/>
      </rPr>
      <t xml:space="preserve">PSIR: </t>
    </r>
    <r>
      <rPr>
        <sz val="14"/>
        <rFont val="Arial"/>
        <family val="2"/>
      </rPr>
      <t>Porcentaje de Servicios de Inclusión Realizados.</t>
    </r>
  </si>
  <si>
    <r>
      <rPr>
        <b/>
        <sz val="14"/>
        <color theme="1"/>
        <rFont val="Arial"/>
        <family val="2"/>
      </rPr>
      <t>4.2.1.1.17</t>
    </r>
    <r>
      <rPr>
        <sz val="14"/>
        <color theme="1"/>
        <rFont val="Arial"/>
        <family val="2"/>
      </rPr>
      <t>. Acciones para fomentar el sano desarrollo, la unión e integración del núcleo familiar como base de la sociedad, realizadas.</t>
    </r>
  </si>
  <si>
    <r>
      <rPr>
        <b/>
        <sz val="14"/>
        <color theme="1"/>
        <rFont val="Arial"/>
        <family val="2"/>
      </rPr>
      <t xml:space="preserve">PAR: </t>
    </r>
    <r>
      <rPr>
        <sz val="14"/>
        <color theme="1"/>
        <rFont val="Arial"/>
        <family val="2"/>
      </rPr>
      <t>Porcentaje de Acciones Realizadas.</t>
    </r>
  </si>
  <si>
    <r>
      <t xml:space="preserve">UNIDAD DE MEDIDA DEL INDICADOR:
</t>
    </r>
    <r>
      <rPr>
        <sz val="14"/>
        <color theme="1"/>
        <rFont val="Arial"/>
        <family val="2"/>
      </rPr>
      <t xml:space="preserve">Porcentaje.
</t>
    </r>
    <r>
      <rPr>
        <b/>
        <sz val="14"/>
        <color theme="1"/>
        <rFont val="Arial"/>
        <family val="2"/>
      </rPr>
      <t xml:space="preserve">
UNIDAD DE MEDIDA DE LAS VARIABLES:
</t>
    </r>
    <r>
      <rPr>
        <sz val="14"/>
        <color theme="1"/>
        <rFont val="Arial"/>
        <family val="2"/>
      </rPr>
      <t>Acciones</t>
    </r>
  </si>
  <si>
    <r>
      <rPr>
        <b/>
        <sz val="14"/>
        <color theme="1"/>
        <rFont val="Arial"/>
        <family val="2"/>
      </rPr>
      <t>4.2.1.1.17.1.</t>
    </r>
    <r>
      <rPr>
        <sz val="14"/>
        <color theme="1"/>
        <rFont val="Arial"/>
        <family val="2"/>
      </rPr>
      <t xml:space="preserve">  Participación en actividades, brigadas y eventos, que fomenten la sana convivencia en el núcleo familiar y su comunidad. </t>
    </r>
  </si>
  <si>
    <r>
      <rPr>
        <b/>
        <sz val="14"/>
        <color theme="1"/>
        <rFont val="Arial"/>
        <family val="2"/>
      </rPr>
      <t xml:space="preserve">PPBER: </t>
    </r>
    <r>
      <rPr>
        <sz val="14"/>
        <color theme="1"/>
        <rFont val="Arial"/>
        <family val="2"/>
      </rPr>
      <t>Porcentaje  de Participación en Actividades, Brigadas y Eventos Realizados</t>
    </r>
  </si>
  <si>
    <r>
      <rPr>
        <b/>
        <sz val="14"/>
        <color theme="1"/>
        <rFont val="Arial"/>
        <family val="2"/>
      </rPr>
      <t>UNIDAD DE MEDIDA DEL INDICADOR:</t>
    </r>
    <r>
      <rPr>
        <sz val="14"/>
        <color theme="1"/>
        <rFont val="Arial"/>
        <family val="2"/>
      </rPr>
      <t xml:space="preserve">
Porcentaje.
</t>
    </r>
    <r>
      <rPr>
        <b/>
        <sz val="14"/>
        <color theme="1"/>
        <rFont val="Arial"/>
        <family val="2"/>
      </rPr>
      <t xml:space="preserve">UNIDAD DE MEDIDA DE LAS VARIABLES
</t>
    </r>
    <r>
      <rPr>
        <sz val="14"/>
        <color theme="1"/>
        <rFont val="Arial"/>
        <family val="2"/>
      </rPr>
      <t>Participaciones</t>
    </r>
  </si>
  <si>
    <r>
      <rPr>
        <b/>
        <sz val="14"/>
        <color theme="1"/>
        <rFont val="Arial"/>
        <family val="2"/>
      </rPr>
      <t>4.2.1.1.18</t>
    </r>
    <r>
      <rPr>
        <sz val="14"/>
        <color theme="1"/>
        <rFont val="Arial"/>
        <family val="2"/>
      </rPr>
      <t xml:space="preserve">. Servicios integrales para personas adultas mayores, otorgados. </t>
    </r>
  </si>
  <si>
    <r>
      <rPr>
        <b/>
        <sz val="14"/>
        <color theme="1"/>
        <rFont val="Arial"/>
        <family val="2"/>
      </rPr>
      <t xml:space="preserve">PSAMO: </t>
    </r>
    <r>
      <rPr>
        <sz val="14"/>
        <color theme="1"/>
        <rFont val="Arial"/>
        <family val="2"/>
      </rPr>
      <t>Porcentaje de Servicios integrales a personas Adultas Mayores Otorgados.</t>
    </r>
  </si>
  <si>
    <r>
      <t xml:space="preserve">UNIDAD DE MEDIDA DEL INDICADOR:
</t>
    </r>
    <r>
      <rPr>
        <sz val="14"/>
        <color theme="1"/>
        <rFont val="Arial"/>
        <family val="2"/>
      </rPr>
      <t xml:space="preserve">Porcentaje.
</t>
    </r>
    <r>
      <rPr>
        <b/>
        <sz val="14"/>
        <color theme="1"/>
        <rFont val="Arial"/>
        <family val="2"/>
      </rPr>
      <t xml:space="preserve">
UNIDAD DE MEDIDA DE LAS VARIABLES:
</t>
    </r>
    <r>
      <rPr>
        <sz val="14"/>
        <color theme="1"/>
        <rFont val="Arial"/>
        <family val="2"/>
      </rPr>
      <t>Servicios Integrales.</t>
    </r>
  </si>
  <si>
    <r>
      <rPr>
        <b/>
        <sz val="14"/>
        <color theme="1"/>
        <rFont val="Arial"/>
        <family val="2"/>
      </rPr>
      <t>4.2.1.1.18.1.</t>
    </r>
    <r>
      <rPr>
        <sz val="14"/>
        <color theme="1"/>
        <rFont val="Arial"/>
        <family val="2"/>
      </rPr>
      <t xml:space="preserve"> Realización de servicios psicológicos,  nutricionales, jurídicos, laborales y de trabajo social para mejorar el bienestar físico, emocional y social de las personas adultas mayores.</t>
    </r>
  </si>
  <si>
    <r>
      <rPr>
        <b/>
        <sz val="14"/>
        <color theme="1"/>
        <rFont val="Arial"/>
        <family val="2"/>
      </rPr>
      <t xml:space="preserve">PSR: </t>
    </r>
    <r>
      <rPr>
        <sz val="14"/>
        <color theme="1"/>
        <rFont val="Arial"/>
        <family val="2"/>
      </rPr>
      <t xml:space="preserve">Porcentaje de Servicios Psicológicos,  Nutricionales, Jurídicos,  laborales y de trabajo Social Realizados. </t>
    </r>
  </si>
  <si>
    <r>
      <rPr>
        <b/>
        <sz val="14"/>
        <color theme="1"/>
        <rFont val="Arial"/>
        <family val="2"/>
      </rPr>
      <t>UNIDAD DE MEDIDA DEL INDICADOR:</t>
    </r>
    <r>
      <rPr>
        <sz val="14"/>
        <color theme="1"/>
        <rFont val="Arial"/>
        <family val="2"/>
      </rPr>
      <t xml:space="preserve">
Porcentaje.
</t>
    </r>
    <r>
      <rPr>
        <b/>
        <sz val="14"/>
        <color theme="1"/>
        <rFont val="Arial"/>
        <family val="2"/>
      </rPr>
      <t xml:space="preserve">UNIDAD DE MEDIDA DE LAS VARIABLES
</t>
    </r>
    <r>
      <rPr>
        <sz val="14"/>
        <color theme="1"/>
        <rFont val="Arial"/>
        <family val="2"/>
      </rPr>
      <t>Servicios</t>
    </r>
  </si>
  <si>
    <r>
      <t xml:space="preserve">4.2.1.1.18.2 </t>
    </r>
    <r>
      <rPr>
        <sz val="14"/>
        <color theme="1"/>
        <rFont val="Arial"/>
        <family val="2"/>
      </rPr>
      <t>Realización de actividades culturales, deportivas y sociales en los diferentes clubs de personas adultas mayores, para fomentar la sana convivencia entre sus integrantes.</t>
    </r>
  </si>
  <si>
    <r>
      <rPr>
        <b/>
        <sz val="14"/>
        <color theme="1"/>
        <rFont val="Arial"/>
        <family val="2"/>
      </rPr>
      <t>PAAMR:</t>
    </r>
    <r>
      <rPr>
        <sz val="14"/>
        <color theme="1"/>
        <rFont val="Arial"/>
        <family val="2"/>
      </rPr>
      <t xml:space="preserve"> Porcentaje de Actividades para Personas Adultas Mayores Realizados. </t>
    </r>
  </si>
  <si>
    <r>
      <rPr>
        <b/>
        <sz val="14"/>
        <color theme="1"/>
        <rFont val="Arial"/>
        <family val="2"/>
      </rPr>
      <t>UNIDAD DE MEDIDA DEL INDICADOR:</t>
    </r>
    <r>
      <rPr>
        <sz val="14"/>
        <color theme="1"/>
        <rFont val="Arial"/>
        <family val="2"/>
      </rPr>
      <t xml:space="preserve">
Porcentaje.
</t>
    </r>
    <r>
      <rPr>
        <b/>
        <sz val="14"/>
        <color theme="1"/>
        <rFont val="Arial"/>
        <family val="2"/>
      </rPr>
      <t xml:space="preserve">UNIDAD DE MEDIDA DE LAS VARIABLES:
</t>
    </r>
    <r>
      <rPr>
        <sz val="14"/>
        <color theme="1"/>
        <rFont val="Arial"/>
        <family val="2"/>
      </rPr>
      <t>Actividades.</t>
    </r>
  </si>
  <si>
    <r>
      <rPr>
        <b/>
        <sz val="14"/>
        <rFont val="Arial"/>
        <family val="2"/>
      </rPr>
      <t>4.2.1.1.18.3</t>
    </r>
    <r>
      <rPr>
        <sz val="14"/>
        <rFont val="Arial"/>
        <family val="2"/>
      </rPr>
      <t xml:space="preserve"> Realización de entrega de raciones de alimentos para las personas adultas mayores en la estancia de día y club de la esperanza.</t>
    </r>
  </si>
  <si>
    <r>
      <rPr>
        <b/>
        <sz val="14"/>
        <rFont val="Arial"/>
        <family val="2"/>
      </rPr>
      <t>PRAE:</t>
    </r>
    <r>
      <rPr>
        <sz val="14"/>
        <rFont val="Arial"/>
        <family val="2"/>
      </rPr>
      <t xml:space="preserve"> Porcentaje de Raciones Alimenticias Entregadas.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</si>
  <si>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Raciones.</t>
    </r>
  </si>
  <si>
    <r>
      <rPr>
        <b/>
        <sz val="14"/>
        <rFont val="Arial"/>
        <family val="2"/>
      </rPr>
      <t>4.2.1.1.19.</t>
    </r>
    <r>
      <rPr>
        <sz val="14"/>
        <rFont val="Arial"/>
        <family val="2"/>
      </rPr>
      <t xml:space="preserve"> Atenciones durante su alojamiento temporal en la CTPAM "Grandes Corazones" a personas adultas mayores en estado de abandono brindadas.
</t>
    </r>
    <r>
      <rPr>
        <b/>
        <sz val="14"/>
        <rFont val="Arial"/>
        <family val="2"/>
      </rPr>
      <t xml:space="preserve">CTPAM: </t>
    </r>
    <r>
      <rPr>
        <sz val="14"/>
        <rFont val="Arial"/>
        <family val="2"/>
      </rPr>
      <t>Casa Transitoria para las Personas Adultas Mayores.</t>
    </r>
  </si>
  <si>
    <r>
      <rPr>
        <b/>
        <sz val="14"/>
        <rFont val="Arial"/>
        <family val="2"/>
      </rPr>
      <t>PAAMB:</t>
    </r>
    <r>
      <rPr>
        <sz val="14"/>
        <rFont val="Arial"/>
        <family val="2"/>
      </rPr>
      <t xml:space="preserve"> Porcentaje de Atenciones a Personas Adultas Mayores Brindadas.</t>
    </r>
  </si>
  <si>
    <r>
      <rPr>
        <b/>
        <sz val="14"/>
        <rFont val="Arial"/>
        <family val="2"/>
      </rPr>
      <t>4.2.1.1.19.1.</t>
    </r>
    <r>
      <rPr>
        <sz val="14"/>
        <rFont val="Arial"/>
        <family val="2"/>
      </rPr>
      <t xml:space="preserve"> Realización de actividades recreativas y lúdicas para las personas adultas mayores albergadas en la CTPAM "Grandes Corazones".</t>
    </r>
  </si>
  <si>
    <r>
      <rPr>
        <b/>
        <sz val="14"/>
        <rFont val="Arial"/>
        <family val="2"/>
      </rPr>
      <t>PARLR:</t>
    </r>
    <r>
      <rPr>
        <sz val="14"/>
        <rFont val="Arial"/>
        <family val="2"/>
      </rPr>
      <t xml:space="preserve"> Porcentaje de Actividades Recreativas y Lúdicas Realizadas.</t>
    </r>
  </si>
  <si>
    <r>
      <rPr>
        <b/>
        <sz val="14"/>
        <rFont val="Arial"/>
        <family val="2"/>
      </rPr>
      <t>UNIDAD DE MEDIDA DEL INDICADOR:</t>
    </r>
    <r>
      <rPr>
        <sz val="14"/>
        <rFont val="Arial"/>
        <family val="2"/>
      </rPr>
      <t xml:space="preserve">
Porcentaje.
</t>
    </r>
    <r>
      <rPr>
        <b/>
        <sz val="14"/>
        <rFont val="Arial"/>
        <family val="2"/>
      </rPr>
      <t xml:space="preserve">UNIDAD DE MEDIDA DE LAS VARIABLES:
</t>
    </r>
    <r>
      <rPr>
        <sz val="14"/>
        <rFont val="Arial"/>
        <family val="2"/>
      </rPr>
      <t>Actividades</t>
    </r>
  </si>
  <si>
    <r>
      <rPr>
        <b/>
        <sz val="14"/>
        <rFont val="Arial"/>
        <family val="2"/>
      </rPr>
      <t>4.2.1.1.19.2.</t>
    </r>
    <r>
      <rPr>
        <sz val="14"/>
        <rFont val="Arial"/>
        <family val="2"/>
      </rPr>
      <t xml:space="preserve"> Realización de servicios psicológicos,  nutricionales, jurídicos, de trabajo social para mejorar el bienestar físico, emocional y social de las personas adultas mayores ingresadas en la CTPAM.  </t>
    </r>
  </si>
  <si>
    <r>
      <rPr>
        <b/>
        <sz val="14"/>
        <rFont val="Arial"/>
        <family val="2"/>
      </rPr>
      <t xml:space="preserve">PSR: </t>
    </r>
    <r>
      <rPr>
        <sz val="14"/>
        <rFont val="Arial"/>
        <family val="2"/>
      </rPr>
      <t>Porcentaje de</t>
    </r>
    <r>
      <rPr>
        <b/>
        <sz val="14"/>
        <rFont val="Arial"/>
        <family val="2"/>
      </rPr>
      <t xml:space="preserve"> </t>
    </r>
    <r>
      <rPr>
        <sz val="14"/>
        <rFont val="Arial"/>
        <family val="2"/>
      </rPr>
      <t xml:space="preserve">Servicios Psicológicos,  Nutricionales, Jurídicos y de trabajo social, realizados.
</t>
    </r>
  </si>
  <si>
    <r>
      <rPr>
        <b/>
        <sz val="14"/>
        <rFont val="Arial"/>
        <family val="2"/>
      </rPr>
      <t>4.2.1.1.19.3.</t>
    </r>
    <r>
      <rPr>
        <sz val="14"/>
        <rFont val="Arial"/>
        <family val="2"/>
      </rPr>
      <t xml:space="preserve"> Realización de entrega de insumos de uso y consumo para las personas adultas mayores ingresadas a la Casa Transitoria para las Personas Adultas Mayores "Grandes Corazones".</t>
    </r>
  </si>
  <si>
    <r>
      <rPr>
        <b/>
        <sz val="14"/>
        <rFont val="Arial"/>
        <family val="2"/>
      </rPr>
      <t>PIUCE:</t>
    </r>
    <r>
      <rPr>
        <sz val="14"/>
        <rFont val="Arial"/>
        <family val="2"/>
      </rPr>
      <t xml:space="preserve"> Porcentaje de Insumos de Uso y Consumo Entregados.</t>
    </r>
  </si>
  <si>
    <r>
      <rPr>
        <b/>
        <sz val="14"/>
        <rFont val="Arial"/>
        <family val="2"/>
      </rPr>
      <t>UNIDAD DE MEDIDA DEL INDICADOR:</t>
    </r>
    <r>
      <rPr>
        <sz val="14"/>
        <rFont val="Arial"/>
        <family val="2"/>
      </rPr>
      <t xml:space="preserve">
Porcentaje.
</t>
    </r>
    <r>
      <rPr>
        <b/>
        <sz val="14"/>
        <rFont val="Arial"/>
        <family val="2"/>
      </rPr>
      <t>UNIDAD DE MEDIDA DE LAS VARIABLES:</t>
    </r>
    <r>
      <rPr>
        <sz val="14"/>
        <rFont val="Arial"/>
        <family val="2"/>
      </rPr>
      <t xml:space="preserve">
Insumos</t>
    </r>
  </si>
  <si>
    <r>
      <rPr>
        <b/>
        <sz val="14"/>
        <rFont val="Arial"/>
        <family val="2"/>
      </rPr>
      <t xml:space="preserve">4.2.1.1.20. </t>
    </r>
    <r>
      <rPr>
        <sz val="14"/>
        <rFont val="Arial"/>
        <family val="2"/>
      </rPr>
      <t>Sensibilización con acciones  sobre el buen trato para coadyuvar en la integración familiar, dirigido a las familias benitojuareses, realizadas.</t>
    </r>
  </si>
  <si>
    <r>
      <rPr>
        <b/>
        <sz val="14"/>
        <rFont val="Arial"/>
        <family val="2"/>
      </rPr>
      <t>PSABR</t>
    </r>
    <r>
      <rPr>
        <sz val="14"/>
        <rFont val="Arial"/>
        <family val="2"/>
      </rPr>
      <t>: Porcentaje de Sensibilizaciones con Acciones del Buen Trato en Familia Realizadas.</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</si>
  <si>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Sensibilización.</t>
    </r>
  </si>
  <si>
    <r>
      <rPr>
        <b/>
        <sz val="14"/>
        <rFont val="Arial"/>
        <family val="2"/>
      </rPr>
      <t>4.2.1.1.20.1.</t>
    </r>
    <r>
      <rPr>
        <sz val="14"/>
        <rFont val="Arial"/>
        <family val="2"/>
      </rPr>
      <t xml:space="preserve"> Impartición de capacitaciones sobre el buen trato en familia para población en general.</t>
    </r>
  </si>
  <si>
    <r>
      <rPr>
        <b/>
        <sz val="14"/>
        <rFont val="Arial"/>
        <family val="2"/>
      </rPr>
      <t>PCBTI</t>
    </r>
    <r>
      <rPr>
        <sz val="14"/>
        <rFont val="Arial"/>
        <family val="2"/>
      </rPr>
      <t xml:space="preserve">: Porcentaje de Capacitaciones de Buen Trato en Familia Impartidas. </t>
    </r>
  </si>
  <si>
    <r>
      <t xml:space="preserve">UNIDAD DE MEDIDA DEL INDICADOR:
</t>
    </r>
    <r>
      <rPr>
        <sz val="14"/>
        <rFont val="Arial"/>
        <family val="2"/>
      </rPr>
      <t xml:space="preserve">Porcentaje.
</t>
    </r>
    <r>
      <rPr>
        <b/>
        <sz val="14"/>
        <rFont val="Arial"/>
        <family val="2"/>
      </rPr>
      <t xml:space="preserve">
UNIDAD DE MEDIDA DE LAS VARIABLES:
</t>
    </r>
    <r>
      <rPr>
        <sz val="14"/>
        <rFont val="Arial"/>
        <family val="2"/>
      </rPr>
      <t>Capacitaciones.</t>
    </r>
  </si>
  <si>
    <r>
      <rPr>
        <b/>
        <sz val="14"/>
        <rFont val="Arial"/>
        <family val="2"/>
      </rPr>
      <t>4.2.1.1.20.2.</t>
    </r>
    <r>
      <rPr>
        <sz val="14"/>
        <rFont val="Arial"/>
        <family val="2"/>
      </rPr>
      <t xml:space="preserve"> Realización de eventos que promueven el fortalecimiento de los valores y la integración familiar de los benitojuareses. </t>
    </r>
  </si>
  <si>
    <r>
      <rPr>
        <b/>
        <sz val="14"/>
        <rFont val="Arial"/>
        <family val="2"/>
      </rPr>
      <t>PEFVIR:</t>
    </r>
    <r>
      <rPr>
        <sz val="14"/>
        <rFont val="Arial"/>
        <family val="2"/>
      </rPr>
      <t xml:space="preserve"> Porcentaje de Eventos que promueven el Fortalecimiento de los Valores y la Integración familiar Realizados.</t>
    </r>
  </si>
  <si>
    <t>REVISÓ
Lic. José Fernando Díaz Nuñez
Dirección General de Planeación Municipal</t>
  </si>
  <si>
    <t>En este trimestre se observa un avance financiero del 110.68 % porque  se  realizaron modificaciones presupuestales para gastos a partidas que no se presupuestaron o excedieron el presupuesto aprobado.</t>
  </si>
  <si>
    <t>En este trimestre se observa un avance financiero del 70.46  % esto es debido a que no fue ocupado en su totalidad el presupuesto asignado a partidas especificas dentro de las actividades.</t>
  </si>
  <si>
    <t>En este trimestre se observa un avance financiero del 57.45% esto es debido a que no fue ocupado en su totalidad el presupuesto asignado a partidas especificas dentro de las actividades.</t>
  </si>
  <si>
    <t>En este trimestre se observa un avance financiero del 84.36  % esto es debido a que no fue ocupado en su totalidad el presupuesto asignado a partidas especificas dentro de las actividades.</t>
  </si>
  <si>
    <t>En este trimestre se observa un avance financiero del 91.44   % porque  se  realizo la ejecucion del gasto lo mas próximo a lo presupuestado;realizando algunas modificaciones presupuestales  a partidas que no fueron ejercidas en los gastos</t>
  </si>
  <si>
    <t>En este trimestre se observa un avance financiero del 76.17 % esto es debido a que no fue ocupado en su totalidad el presupuesto asignado a partidas especificas dentro de las actividades.</t>
  </si>
  <si>
    <t>En este trimestre se observa un avance financiero del 106.05  % porque  se  realizo la ejecucion del gasto lo mas próximo a lo presupuestado;realizando algunas modificaciones presupuestales  a partidas que no se presupuestaron o excedieron el presupuesto aprobado.</t>
  </si>
  <si>
    <t>En este trimestre se observa un avance financiero del 177.43 % porque  se  realizaron modificaciones presupuestales para gastos a partidas que no se presupuestaron o excedieron el presupuesto aprobado.</t>
  </si>
  <si>
    <t>En este trimestre se observa un avance financiero del 21.87   % porque  se  realizo la ejecucion del gasto lo mas próximo a lo presupuestado;realizando algunas modificaciones presupuestales  a partidas que no fueron ejercidas en los gastos</t>
  </si>
  <si>
    <t>En este trimestre se observa un avance financiero del 90.73   % porque  se  realizo la ejecucion del gasto lo mas próximo a lo presupuestado;realizando algunas modificaciones presupuestales  a partidas que no fueron ejercidas en los gastos</t>
  </si>
  <si>
    <t>En este trimestre se observa un avance financiero del 91.89 % esto es debido a que no fue ocupado en su totalidad el presupuesto asignado a partidas especificas dentro de las actividades.</t>
  </si>
  <si>
    <t>En este trimestre se observa un avance financiero de 161.42 % porque  se  realizaron modificaciones presupuestales para gastos a partidas que no se presupuestaron o excedieron el presupuesto aprobado.</t>
  </si>
  <si>
    <t>En este trimestre se observa un avance financiero de 509.76 % porque  se  realizaron modificaciones presupuestales para gastos a partidas que no se presupuestaron o excedieron el presupuesto aprobado.</t>
  </si>
  <si>
    <t>En este trimestre se observa un avance financiero del 7035.80  % esto es debido a que no fue ocupado  el presupuesto asignado a partidas especificas dentro de las actividades.</t>
  </si>
  <si>
    <t>En este trimestre se observa un avance financiero del 35.05  % porque  se  realizo la ejecucion del gasto lo mas próximo a lo presupuestado;realizando algunas modificaciones presupuestales  a partidas que no fueron ejercidas en los gastos</t>
  </si>
  <si>
    <t>En este trimestre se observa un avance financiero del 131.64 % porque  se  realizaron modificaciones presupuestales para gastos a partidas que no se presupuestaron o excedieron el presupuesto aprobado.</t>
  </si>
  <si>
    <t>En este trimestre se observa un avance financiero del 113.37 % porque  se  realizaron modificaciones presupuestales para gastos a partidas que no se presupuestaron o excedieron el presupuesto aprobado.</t>
  </si>
  <si>
    <t>En este trimestre se observa un avance financiero de 243.46 % porque  se  realizaron modificaciones presupuestales para gastos a partidas que no se presupuestaron o excedieron el presupuesto aprobado.</t>
  </si>
  <si>
    <t>En este trimestre se observa un avance financiero de 237.97 % porque  se  realizaron modificaciones presupuestales para gastos a partidas que no se presupuestaron o excedieron el presupuesto aprobado.</t>
  </si>
  <si>
    <t>En este trimestre se observa un avance financiero del 76.31 % esto es debido a que no fue ocupado en su totalidad el presupuesto asignado a partidas especificas dentro de las actividades.</t>
  </si>
  <si>
    <t>En este trimestre se observa un avance financiero del 373.09 % porque  se  realizaron modificaciones presupuestales para gastos a partidas que no se presupuestaron para realizacion de eventos exediendo el presupuesto aprobado.</t>
  </si>
  <si>
    <t>En este trimestre se observa un avance financiero del 156.24 % porque  se  realizaron modificaciones presupuestales para gastos a partidas que no se presupuestaron o excedieron el presupuesto aprobado.</t>
  </si>
  <si>
    <t>En este trimestre se observa un avance financiero del 67.17 % esto es debido a que no fue ocupado en su totalidad el presupuesto asignado a partidas especificas dentro de las actividades.</t>
  </si>
  <si>
    <t>En este trimestre se observa un avance financiero del 56.75 % esto es debido a que no fue ocupado en su totalidad el presupuesto asignado a partidas especificas dentro de las actividades.</t>
  </si>
  <si>
    <t>En este trimestre se observa un avance financiero del 83.77 % esto es debido a que no fue ocupado en su totalidad el presupuesto asignado a partidas especificas dentro de las actividades.</t>
  </si>
  <si>
    <t>En este trimestre se observa un avance financiero del 116.53 % porque  se  realizaron modificaciones presupuestales para gastos a partidas que no se presupuestaron o excedieron el presupuesto aprobado.</t>
  </si>
  <si>
    <t>En este trimestre se observa un avance financiero del 85.22 % esto es debido a que no fue ocupado en su totalidad el presupuesto asignado a partidas especificas dentro de las actividades.</t>
  </si>
  <si>
    <t>En este trimestre se observa un avance financiero del 81.01 % esto es debido a que no fue ocupado en su totalidad el presupuesto asignado a partidas especificas dentro de las actividades.</t>
  </si>
  <si>
    <t>En este trimestre se observa un avance financiero del 77.01 % porque  se  realizaron modificaciones presupuestales para gastos a partidas que no se presupuestaron o excedieron el presupuesto aprobado.</t>
  </si>
  <si>
    <t>En este trimestre se observa un avance financiero del 85.14 % esto es debido a que no fue ocupado en su totalidad el presupuesto asignado a partidas especificas dentro de las actividades.</t>
  </si>
  <si>
    <t>En este trimestre se observa un avance financiero del 142.48  % porque  se  realizaron modificaciones presupuestales para gastos a partidas que no se presupuestaron o excedieron el presupuesto aprobado.</t>
  </si>
  <si>
    <t>En este trimestre se observa un avance financiero del 188.23 % porque  se  realizaron modificaciones presupuestales para gastos a partidas que no se presupuestaron o excedieron el presupuesto aprobado.</t>
  </si>
  <si>
    <t>En este trimestre se observa un avance financiero del 74.70 % esto es debido a que no fue ocupado en su totalidad el presupuesto asignado a partidas especificas dentro de las actividades.</t>
  </si>
  <si>
    <t>En este trimestre se observa un avance financiero del 70.52 % esto es debido a que no fue ocupado en su totalidad el presupuesto asignado a partidas especificas dentro de las actividades.</t>
  </si>
  <si>
    <t>En este trimestre se observa un avance financiero del 110.85 % porque  se  realizaron modificaciones presupuestales para gastos a partidas que no se presupuestaron o excedieron el presupuesto aprobado.</t>
  </si>
  <si>
    <t>En este trimestre se observa un avance financiero del 66.83 % porque  se  realizaron modificaciones presupuestales para gastos a partidas que no se presupuestaron o excedieron el presupuesto aprobado.</t>
  </si>
  <si>
    <t>En este trimestre se observa un avance financiero del 75.66 % esto es debido a que no fue ocupado en su totalidad el presupuesto asignado a partidas especificas dentro de las actividades.</t>
  </si>
  <si>
    <t>En este trimestre se observa un avance financiero del 66.72 % porque  se  realizaron modificaciones presupuestales para gastos a partidas que no se presupuestaron o excedieron el presupuesto aprobado.</t>
  </si>
  <si>
    <t>En este trimestre se observa un avance financiero del 87.85% esto es debido a que no fue ocupado en su totalidad el presupuesto asignado a partidas especificas dentro de las actividades.</t>
  </si>
  <si>
    <t>En este trimestre se observa un avance financiero del 30.00   % porque  se  realizo la ejecucion del gasto lo mas próximo a lo presupuestado;realizando algunas modificaciones presupuestales  a partidas que no fueron ejercidas en los gastos</t>
  </si>
  <si>
    <t>En este trimestre se observa un avance financiero del 99.23 % esto es debido a que no fue ocupado en su totalidad el presupuesto asignado a partidas especificas dentro de las actividades.</t>
  </si>
  <si>
    <t>En este trimestre se observa un avance financiero del 88.82 % porque  se  realizaron modificaciones presupuestales para gastos a partidas que no se presupuestaron o excedieron el presupuesto aprobado.</t>
  </si>
  <si>
    <r>
      <rPr>
        <b/>
        <sz val="14"/>
        <color theme="1"/>
        <rFont val="Arial"/>
        <family val="2"/>
      </rPr>
      <t xml:space="preserve">Meta Trimestral:  </t>
    </r>
    <r>
      <rPr>
        <sz val="14"/>
        <color theme="1"/>
        <rFont val="Arial"/>
        <family val="2"/>
      </rPr>
      <t xml:space="preserve">
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t>
    </r>
  </si>
  <si>
    <r>
      <rPr>
        <b/>
        <sz val="16"/>
        <rFont val="Arial"/>
        <family val="2"/>
      </rPr>
      <t xml:space="preserve">Justificación Trimestral:  
</t>
    </r>
    <r>
      <rPr>
        <sz val="16"/>
        <rFont val="Arial"/>
        <family val="2"/>
      </rPr>
      <t xml:space="preserve">Se atendieron 45,325 personas en situación prioritaria del Municipio  de Benito Juárez reciben atención, asistencia, apoyo y protección para su desarrollo integral, de los 44,848 programados, lo que representó un avance del 101.07% respecto a la meta trimestral programada. </t>
    </r>
  </si>
  <si>
    <r>
      <t xml:space="preserve">Justificación Trimestral:  
</t>
    </r>
    <r>
      <rPr>
        <sz val="14"/>
        <rFont val="Arial"/>
        <family val="2"/>
      </rPr>
      <t>Se realizaron 19 propuestas políticas, acuerdos, planes y programas que en la Junta Directiva, Comités y Consejos presentados de las 13 programadas, lo que representó un avance del 146.15% respecto a la meta trimestral programada. Se supero la meta debido a que se realizaron 2 sesiones de la junta Directiva extraordinarias donde se aprobaron acuerdos que no estaban programados.</t>
    </r>
  </si>
  <si>
    <r>
      <rPr>
        <b/>
        <sz val="14"/>
        <color theme="1"/>
        <rFont val="Arial"/>
        <family val="2"/>
      </rPr>
      <t xml:space="preserve">Justificación Trimestral:  </t>
    </r>
    <r>
      <rPr>
        <sz val="14"/>
        <color theme="1"/>
        <rFont val="Arial"/>
        <family val="2"/>
      </rPr>
      <t xml:space="preserve">
Se realizaron 248  actividades de representación, coordinación, gestión, vinculación y supervisión por parte de la Dirección General del  SMDIF de BJ, de las 263 programadas, lo que representó un avance del 94.30% respecto a la meta trimestral programada.</t>
    </r>
  </si>
  <si>
    <r>
      <t xml:space="preserve">Justificación Trimestral:  
</t>
    </r>
    <r>
      <rPr>
        <sz val="14"/>
        <rFont val="Arial"/>
        <family val="2"/>
      </rPr>
      <t>Se realizaron 227  contratos, convenios, acuerdos con empresas públicas y privadas, personas físicas, instituciones municipales, estatales, federales e internacionales, actas de consejos del órgano de Gobierno del SMDIF de BJ, de los 177 programados, lo que representó un avance del 128.25% respecto a la meta trimestral programada. Se superó la meta trimestral debido a que en el mes de diciembre se realizaron 3 convenios de colaboración y 1 constancia, los cuales no estaban contemplados en la programación de metas del 2025.</t>
    </r>
  </si>
  <si>
    <r>
      <t xml:space="preserve">Justificación Trimestral:  
</t>
    </r>
    <r>
      <rPr>
        <sz val="14"/>
        <rFont val="Arial"/>
        <family val="2"/>
      </rPr>
      <t xml:space="preserve">Se realizaron 52  procesos de transparencia, acceso a la información pública, protección de datos personales, archivo y gestión documental, y cuentas claras, de los 48 programados, lo que representó un avance del 108.33% respecto a la meta trimestral programada. </t>
    </r>
  </si>
  <si>
    <r>
      <rPr>
        <b/>
        <sz val="14"/>
        <rFont val="Arial"/>
        <family val="2"/>
      </rPr>
      <t xml:space="preserve">Justificación Trimestral: </t>
    </r>
    <r>
      <rPr>
        <sz val="14"/>
        <rFont val="Arial"/>
        <family val="2"/>
      </rPr>
      <t xml:space="preserve">
Se realizaron 83 acciones integrales para proyectar una imagen sólida de la institución, promover vinculaciones con diferentes organismos públicos y privados para gestionar patrocinios y beneficios en favor de los programas que integran el SMDIF BJ y la coordinación de actividades protocolarias interinstitucionales, de las 83 programadas, lo que representó un avance del 100.00% respecto a la meta trimestral programada.</t>
    </r>
  </si>
  <si>
    <r>
      <rPr>
        <b/>
        <sz val="14"/>
        <rFont val="Arial"/>
        <family val="2"/>
      </rPr>
      <t xml:space="preserve">Justificación Trimestral: </t>
    </r>
    <r>
      <rPr>
        <sz val="14"/>
        <rFont val="Arial"/>
        <family val="2"/>
      </rPr>
      <t xml:space="preserve">
Se realizaron 111 informes de planeación, programación, seguimiento, evaluación y rendición de cuentas alineados al modelo de Presupuesto Basado en Resultados y del Sistema de Evaluación de Desempeño, de las 119 programadas, lo que representó un avance del 93.28% respecto a la meta trimestral programada.</t>
    </r>
  </si>
  <si>
    <r>
      <t xml:space="preserve">Justificación Trimestral: 
</t>
    </r>
    <r>
      <rPr>
        <sz val="14"/>
        <rFont val="Arial"/>
        <family val="2"/>
      </rPr>
      <t>Se realizaron 189 difusiones de los programas y acciones del Sistema Municipal DIF Benito Juárez, de las 190 programadas, lo que representó un avance del 99.47% respecto a la meta trimestral programada.</t>
    </r>
  </si>
  <si>
    <r>
      <t xml:space="preserve">Justificación Trimestral: 
</t>
    </r>
    <r>
      <rPr>
        <sz val="14"/>
        <rFont val="Arial"/>
        <family val="2"/>
      </rPr>
      <t>Se realizaron 114  atenciones a las solicitudes de logística para los eventos institucionales del SMDIF BJ, así como municipales y estatales, de las 126 programadas, lo que representó un avance del 90.48% respecto a la meta trimestral programada.</t>
    </r>
  </si>
  <si>
    <r>
      <t xml:space="preserve">Justificación Trimestral: 
</t>
    </r>
    <r>
      <rPr>
        <sz val="14"/>
        <rFont val="Arial"/>
        <family val="2"/>
      </rPr>
      <t xml:space="preserve">Se planearon y coordinaron 19 actividades calendarizadas del Voluntariado, en coordinación con la Dirección General.  Representación e interrelación con  autoridades, organismos, entre otros, para llevar a cabo gestiones y mesas de trabajo, de las 19 programadas, lo que representó un avance del 100.00% respecto a la meta trimestral programada. </t>
    </r>
  </si>
  <si>
    <r>
      <t xml:space="preserve">Justificación Trimestral: 
</t>
    </r>
    <r>
      <rPr>
        <sz val="14"/>
        <rFont val="Arial"/>
        <family val="2"/>
      </rPr>
      <t xml:space="preserve">Se realizaron 19 procuraciones de apoyos económicos, donativos y de recursos, mediante gestiones del Voluntariado ante instituciones públicas, privadas, asociaciones, entre otros, así como la organización de eventos para coadyuvar al mejoramiento de los programas y servicios del SMDIF BJ, de las 19 programadas, lo que representó un avance del 100% respecto a la meta trimestral programada. </t>
    </r>
  </si>
  <si>
    <r>
      <t xml:space="preserve">Justificación Trimestral: 
</t>
    </r>
    <r>
      <rPr>
        <sz val="14"/>
        <rFont val="Arial"/>
        <family val="2"/>
      </rPr>
      <t>Se realizaron 4,661  servicios y apoyos de asistencia social a los sujetos y grupos de atención prioritaria del municipio de Benito Juárez, de los 4,307 programados, lo que representó un avance del 108.22% respecto a la meta trimestral programada.</t>
    </r>
  </si>
  <si>
    <r>
      <t xml:space="preserve">Justificación Trimestral: 
</t>
    </r>
    <r>
      <rPr>
        <sz val="14"/>
        <rFont val="Arial"/>
        <family val="2"/>
      </rPr>
      <t>Se realizaron 675 entregas de apoyos de asistencia social  a personas de atención prioritaria, de las 506 programadas, lo que representó un avance del 133.40% respecto a la meta trimestral programada. Se supero la meta debido que en el mes de octubre se entregaron aparatos funcionales por parte de la Beneficencia pública los cuales no estaban programados en la meta del 2025.</t>
    </r>
  </si>
  <si>
    <r>
      <t xml:space="preserve">Justificación Trimestral: 
</t>
    </r>
    <r>
      <rPr>
        <sz val="14"/>
        <rFont val="Arial"/>
        <family val="2"/>
      </rPr>
      <t>Se realizaron 205 estudios socioeconómicos  a personas de atención prioritaria, de los 101 programados, lo que representó un avance del 202.97% respecto a la meta trimestral programada. Se superó la meta programada para este periodo debido a que se otorgaron extensiones de pago de la cuota de recuperación a personas en situación prioritaria en los servicios del área médica, psicología y procuraduría; además, de estar llevando a cabo la jornada de cataratas realizando los estudios correspondientes a esta parte de la ciudadanía.</t>
    </r>
  </si>
  <si>
    <r>
      <t xml:space="preserve">Justificación Trimestral: 
</t>
    </r>
    <r>
      <rPr>
        <sz val="14"/>
        <rFont val="Arial"/>
        <family val="2"/>
      </rPr>
      <t xml:space="preserve">Se realizaron 3,781 orientaciones de los trámites y servicios a las y los usuarios que acuden al SMDIF BJ y atenciones en general, de los 3,700 programados, lo que representó un avance del 102.19% respecto a la meta trimestral programada. </t>
    </r>
  </si>
  <si>
    <r>
      <t xml:space="preserve">Justificación Trimestral: 
</t>
    </r>
    <r>
      <rPr>
        <sz val="14"/>
        <rFont val="Arial"/>
        <family val="2"/>
      </rPr>
      <t>Se realizaron 3,558 procedimientos administrativos para las diferentes unidades administrativas del SMDIF BJ, de los 1,633 programados, lo que representó un avance del 217.88% respecto a la meta trimestral programada. Se supero la meta trimestral debido a las actividades y eventos programados por las diferentes coordinaciones para las festividades de diciembre. .</t>
    </r>
  </si>
  <si>
    <r>
      <t xml:space="preserve">Justificación Trimestral: 
</t>
    </r>
    <r>
      <rPr>
        <sz val="14"/>
        <rFont val="Arial"/>
        <family val="2"/>
      </rPr>
      <t>Se realizaron 692 cédulas nominales quincenales por medio de un control de incidencias, de las 456 programadas, lo que representó un avance del 151.75% respecto a la meta trimestral programada. Se supero la meta debido que en el mes de diciembre la mayor parte del personal sale de vacaciones o solicitan permiso para ausentarse.</t>
    </r>
  </si>
  <si>
    <r>
      <rPr>
        <b/>
        <sz val="14"/>
        <rFont val="Arial"/>
        <family val="2"/>
      </rPr>
      <t xml:space="preserve">Justificación Trimestral: </t>
    </r>
    <r>
      <rPr>
        <sz val="14"/>
        <rFont val="Arial"/>
        <family val="2"/>
      </rPr>
      <t xml:space="preserve">
Se realizaron 229 capacitaciones internas al personal de conformidad a la legislación aplicable en el Sistema Municipal DIF Benito Juárez, de las 200 programadas, lo que representó un avance del 114.50% respecto a la meta trimestral programada. </t>
    </r>
  </si>
  <si>
    <r>
      <rPr>
        <b/>
        <sz val="14"/>
        <rFont val="Arial"/>
        <family val="2"/>
      </rPr>
      <t xml:space="preserve">Justificación Trimestral: </t>
    </r>
    <r>
      <rPr>
        <sz val="14"/>
        <rFont val="Arial"/>
        <family val="2"/>
      </rPr>
      <t xml:space="preserve">
Se realizaron 2 capacitaciones internas al personal de conformidad a la legislación aplicable en el Sistema Municipal DIF Benito Juárez, de las 3 programadas, lo que representó un avance del 66.67% respecto a la meta trimestral programada.</t>
    </r>
  </si>
  <si>
    <r>
      <rPr>
        <b/>
        <sz val="14"/>
        <rFont val="Arial"/>
        <family val="2"/>
      </rPr>
      <t xml:space="preserve">Justificación Trimestral: </t>
    </r>
    <r>
      <rPr>
        <sz val="14"/>
        <rFont val="Arial"/>
        <family val="2"/>
      </rPr>
      <t xml:space="preserve">
Se realizaron 1 inventarios de bienes muebles e inmuebles del SMDIF para su adecuado control y verificación, de los 1 programados, lo que representó un avance del 100.00% de la meta programada.</t>
    </r>
  </si>
  <si>
    <r>
      <rPr>
        <b/>
        <sz val="14"/>
        <rFont val="Arial"/>
        <family val="2"/>
      </rPr>
      <t xml:space="preserve">Justificación Trimestral: </t>
    </r>
    <r>
      <rPr>
        <sz val="14"/>
        <rFont val="Arial"/>
        <family val="2"/>
      </rPr>
      <t xml:space="preserve">
Se realizaron 446 adquisiciones de suministros de bienes, insumos, materiales y servicios para la operación del SMDIFBJ, de las 525 programadas, lo que representó un avance del 84.95% respecto a la meta trimestral programada. </t>
    </r>
  </si>
  <si>
    <r>
      <rPr>
        <b/>
        <sz val="14"/>
        <rFont val="Arial"/>
        <family val="2"/>
      </rPr>
      <t xml:space="preserve">Justificación Trimestral: </t>
    </r>
    <r>
      <rPr>
        <sz val="14"/>
        <rFont val="Arial"/>
        <family val="2"/>
      </rPr>
      <t xml:space="preserve">
Se realizaron 145 atenciones a las necesidades de mantenimiento y reparación de equipos de cómputo, líneas telefónicas y red informática para su correcto funcionamiento y operación, de las 138 programadas, lo que representó un avance del 105.07% respecto a la meta trimestral programada.</t>
    </r>
  </si>
  <si>
    <r>
      <rPr>
        <b/>
        <sz val="14"/>
        <rFont val="Arial"/>
        <family val="2"/>
      </rPr>
      <t xml:space="preserve">Justificación Trimestral: </t>
    </r>
    <r>
      <rPr>
        <sz val="14"/>
        <rFont val="Arial"/>
        <family val="2"/>
      </rPr>
      <t xml:space="preserve">
Se realizaron 276  servicios de mantenimiento, reparación, remodelación, intendencia y vigilancia de las instalaciones del SMDIFBJ, de los 214 programados, lo que representó un avance del 128.97% respecto a la meta trimestral programada. Se superó la meta de este periodo debido a que se le dio mantenimiento al CDC de la 235 y en las instalaciones del DIF.</t>
    </r>
  </si>
  <si>
    <r>
      <t xml:space="preserve">Justificación Trimestral: 
</t>
    </r>
    <r>
      <rPr>
        <sz val="14"/>
        <rFont val="Arial"/>
        <family val="2"/>
      </rPr>
      <t>Se realizaron 563 entregas de donativos a las áreas del SMDIFBJ, Asociaciones Civiles y personas de atención prioritaria, de las 950 programadas, lo que representó un avance del 59.26% respecto a la meta trimestral programada. Se cancelaron donativos que se tenían para entregar debido a que estaban en mal estado.</t>
    </r>
  </si>
  <si>
    <r>
      <rPr>
        <b/>
        <sz val="14"/>
        <rFont val="Arial"/>
        <family val="2"/>
      </rPr>
      <t>Justificación Trimestral:</t>
    </r>
    <r>
      <rPr>
        <sz val="14"/>
        <rFont val="Arial"/>
        <family val="2"/>
      </rPr>
      <t xml:space="preserve"> 
Se realizaron 14,329 atenciones de fortalecimiento en la solución de conflictos y prevención de riesgos psicosociales a través de la cultura de la paz y los derechos de las niñas, niños y adolescentes, de las 10,000 programadas, lo que representó un avance del 143.29% respecto a la meta trimestral programada. Se superó la meta programada para este periodo debido a la activa participación de las NNA y adultos en los diversos programas (actividades, pláticas, eventos por el día de muertos).</t>
    </r>
  </si>
  <si>
    <r>
      <t xml:space="preserve">Justificación Trimestral: 
</t>
    </r>
    <r>
      <rPr>
        <sz val="14"/>
        <rFont val="Arial"/>
        <family val="2"/>
      </rPr>
      <t>Se realizaron 38 acciones de la cultura de la paz para mejorar la comunicación, las relaciones familiares y sociales, así como acciones educativas enfocadas en los derechos de las NNA de la "Red de Impulsores de la Transformación", de las 56  programadas, lo que representó un avance del 67.86% respecto a la meta trimestral programada. No se cumplió con la meta de este trimestre debido a que las escuelas que se iban a atender cancelaron las practicas por el periodo de exámenes y por las festividades de diciembre.</t>
    </r>
  </si>
  <si>
    <r>
      <t xml:space="preserve">Justificación Trimestral: 
</t>
    </r>
    <r>
      <rPr>
        <sz val="14"/>
        <rFont val="Arial"/>
        <family val="2"/>
      </rPr>
      <t>Se realizaron 152 actividades de Prevención de Riesgos Psicosociales dirigido a NNA y adultos que viven en el municipio de Benito Juárez, de las 120 programadas, lo que representó un avance del 126.67% respecto a la meta trimestral programada. Se supero la meta programada debido a que la empresa grupo lomas solicito sesiones virtuales a sus colaboradores sobre temas de trata de personas las cuales no estaban programadas en las metas.</t>
    </r>
  </si>
  <si>
    <r>
      <t xml:space="preserve">Justificación Trimestral: 
</t>
    </r>
    <r>
      <rPr>
        <sz val="14"/>
        <rFont val="Arial"/>
        <family val="2"/>
      </rPr>
      <t>Se realizaron 406 entregas de estimulo a la educación, alimentación y salud , de las 500 programadas, lo que representó un avance del 81.20% respecto a la meta trimestral programada. No se logro la meta de este periodo debido a que por cuestiones de operatividad se tuvieron que posponer 94 estímulos a los beneficiarios del programa.</t>
    </r>
  </si>
  <si>
    <r>
      <t xml:space="preserve">Justificación Trimestral: 
</t>
    </r>
    <r>
      <rPr>
        <sz val="14"/>
        <rFont val="Arial"/>
        <family val="2"/>
      </rPr>
      <t xml:space="preserve">Se impartieron 30 acciones de prevención del delito dirigido a NNA y personas adultas fomentando la cultura de la legalidad, de las 30 programadas, lo que representó un avance del 100.00% respecto a la meta trimestral programada. </t>
    </r>
  </si>
  <si>
    <r>
      <t xml:space="preserve">Justificación Trimestral: 
</t>
    </r>
    <r>
      <rPr>
        <sz val="14"/>
        <rFont val="Arial"/>
        <family val="2"/>
      </rPr>
      <t>Se ejecutaron 1,042 acciones de recreación, cultura y deportes, para niñas, niños, adolescentes y personas adultas, de las 650 programadas, lo que representó un avance del 160.31% respecto a la meta trimestral programada. Se superó la meta de este trimestre debido a la apertura de las clases como son Shin Kai do Esgrima y Kasdance y clases de zumba.</t>
    </r>
  </si>
  <si>
    <r>
      <t xml:space="preserve">Justificación Trimestral: 
</t>
    </r>
    <r>
      <rPr>
        <sz val="14"/>
        <rFont val="Arial"/>
        <family val="2"/>
      </rPr>
      <t>Se realizaron 116  servicios de escuelas de tiempo completo con atención educativa, asistencial, psicológica, alimentaria, trabajo social y de salud, de los 106 programados, lo que representó un avance del 109.43% respecto a la meta trimestral programada.</t>
    </r>
  </si>
  <si>
    <r>
      <t xml:space="preserve">Justificación Trimestral: 
</t>
    </r>
    <r>
      <rPr>
        <sz val="14"/>
        <rFont val="Arial"/>
        <family val="2"/>
      </rPr>
      <t>Se realizaron 101  actividades educativas, sociales, culturales, deportivas, recreativas, inclusivas y formativas (pláticas, talleres) en los Centros Asistenciales de Desarrollo Infantil, de las 66 programadas, lo que representó un avance del 153.03% respecto a la meta trimestral programada. se supero la meta debido a que se realizaron actividades extras de celebraciones, conmemoraciones y pláticas relacionadas con las necesidades para las niñas y niños.</t>
    </r>
  </si>
  <si>
    <r>
      <t xml:space="preserve">Justificación Trimestral: 
</t>
    </r>
    <r>
      <rPr>
        <sz val="14"/>
        <rFont val="Arial"/>
        <family val="2"/>
      </rPr>
      <t>Se realizaron 7,884 entregas de raciones de comida para las niñas y niños inscritos en los Centros Asistenciales de Desarrollo Infantil, de las 4,100 programadas, lo que representó un avance del 192.29% respecto a la meta trimestral programada. Se superó la meta programada de este trimestre debido a los nuevos ingresos así como la asistencia regular de NN a los CADI durante este periodo.</t>
    </r>
  </si>
  <si>
    <r>
      <t xml:space="preserve">Justificación Trimestral: 
</t>
    </r>
    <r>
      <rPr>
        <sz val="14"/>
        <rFont val="Arial"/>
        <family val="2"/>
      </rPr>
      <t>Se realizaron 77 verificaciones y supervisiones de los Centros de Atención Infantil que se encuentran registrados en la plataforma RENCAI en el Municipio de Benito Juárez, de las 49 programadas, lo que representó un avance del 157.14% respecto a la meta trimestral programada. Se superó la meta de este periodo debido a que se contó en el apoyo de instancias gubernamentales como Protección Civil, Dirección de Educación Municipal, Procuraduría, Fiscalización y DIF Estatal.</t>
    </r>
  </si>
  <si>
    <r>
      <t xml:space="preserve">Justificación Trimestral: 
</t>
    </r>
    <r>
      <rPr>
        <sz val="14"/>
        <rFont val="Arial"/>
        <family val="2"/>
      </rPr>
      <t xml:space="preserve">Se realizaron 4,192  servicios de asistencia social y jurídicos dirigidos a NNA,  víctimas de maltrato, así como a la ciudadanía benitojuarenses en situación de violencia familiar, de los 4,170 programados, lo que representó un avance del 100.53% respecto a la meta trimestral programada. </t>
    </r>
  </si>
  <si>
    <r>
      <t xml:space="preserve">Justificación Trimestral: 
</t>
    </r>
    <r>
      <rPr>
        <sz val="14"/>
        <rFont val="Arial"/>
        <family val="2"/>
      </rPr>
      <t>Se realizaron 1,540 acciones de protección y restitución de derechos a NNA víctimas de maltrato, con representación y acompañamiento jurídico e instancias foráneas, de las 941 programadas, lo que representó un avance del 163.66% respecto a la meta trimestral programada. Se superó la meta trimestral toda vez que las instancias externas tuvieron un incremento de audiencias y reportes, solicitando por ende la representación, contención y restitución a sus derechos de los NNA.</t>
    </r>
  </si>
  <si>
    <r>
      <t xml:space="preserve">Justificación Trimestral: 
</t>
    </r>
    <r>
      <rPr>
        <sz val="14"/>
        <rFont val="Arial"/>
        <family val="2"/>
      </rPr>
      <t>Se realizaron 2,743 atenciones jurídicas y de asistencia social a la ciudadanía benitojuarense en situación de violencia familiar, de las 1,841 programadas, lo que representó un avance del 149.00% respecto a la meta trimestral programada. Se superó la meta de este periodo debido a la respuesta favorable a los programas municipales a través del registro filial de NNA y personas adultas, así como tramites escolares como becas, programa social 60 y más.</t>
    </r>
  </si>
  <si>
    <r>
      <t xml:space="preserve">Justificación Trimestral: 
</t>
    </r>
    <r>
      <rPr>
        <sz val="14"/>
        <rFont val="Arial"/>
        <family val="2"/>
      </rPr>
      <t>Se realizaron 2,313 servicios de trabajo social en atención, orientación, seguimiento, acompañamiento y visitas domiciliarias e institucionales requeridas por instancias foráneas, o por la atención a las demandas sociales, de los 2,189 programados, lo que representó un avance del 105.66% respecto a la meta trimestral programada.</t>
    </r>
  </si>
  <si>
    <r>
      <t xml:space="preserve">Justificación Trimestral: 
</t>
    </r>
    <r>
      <rPr>
        <sz val="14"/>
        <rFont val="Arial"/>
        <family val="2"/>
      </rPr>
      <t>Se realizaron 374 atenciones psicológicas a familias, personas; víctimas o generadoras de violencia y acompañamiento psicológico en atención a instancias jurídicas foráneas, de las 484 programadas, lo que representó un avance del 77.27% respecto a la meta trimestral programada. No se alcanzo la metra trimestral en razón de la disminución de las solicitudes por parte de los órganos institucionales y la Delegación de la Procuraduría de Protección de Niñas, Niños, Adolescentes y la familia.</t>
    </r>
  </si>
  <si>
    <r>
      <t xml:space="preserve">Justificación Trimestral: 
</t>
    </r>
    <r>
      <rPr>
        <sz val="14"/>
        <rFont val="Arial"/>
        <family val="2"/>
      </rPr>
      <t xml:space="preserve">Se realizaron 325 servicios integrales del Centro de Asistencia Social para la protección de los derechos de las niñas, niños y adolescentes migrantes, acompañados, no acompañados, separados, de los 305 programados, lo que representó un avance del 106.56% respecto a la meta trimestral programada. </t>
    </r>
  </si>
  <si>
    <r>
      <t xml:space="preserve">Justificación Trimestral: 
</t>
    </r>
    <r>
      <rPr>
        <sz val="14"/>
        <rFont val="Arial"/>
        <family val="2"/>
      </rPr>
      <t>Se integraron 27 expedientes para el control de los ingresos de las NNA migrantes y acompañantes albergados en el Centro de Asistencia Social, de los 9 programados, lo que representó un avance del 300.00% respecto a la meta trimestral programada. Se superó la meta para este periodo debido al aumento considerable de los alojados ingresados no contemplados para este periodo, los cuales son remitidos por el Instituto Nacional de Migración.</t>
    </r>
  </si>
  <si>
    <r>
      <t xml:space="preserve">Justificación Trimestral: 
</t>
    </r>
    <r>
      <rPr>
        <sz val="14"/>
        <rFont val="Arial"/>
        <family val="2"/>
      </rPr>
      <t>Se realizaron 985 recepciones de donativos en especie o monetario, de los 1,170 programados, lo que representó un avance del 84.19% respecto a la meta trimestral programada. No se alcanzo la meta programada debido a la poca participación de las instituciones públicas, privadas, fundaciones, asociaciones, empresas socialmente responsables y sociedad civil en este cuarto trimestre.</t>
    </r>
  </si>
  <si>
    <r>
      <t xml:space="preserve">Justificación Trimestral: 
</t>
    </r>
    <r>
      <rPr>
        <sz val="14"/>
        <rFont val="Arial"/>
        <family val="2"/>
      </rPr>
      <t>Se realizaron 143 participaciones de Instituciones públicas, privadas, fundaciones, asociaciones, empresas socialmente responsables y sociedad civil que entregan donativos al SMDIF BJ, de las 210 programadas, lo que representó un avance del 68.10% respecto a la meta trimestral programada. No se alcanzo la meta programada debido a la poca participación de las instituciones públicas, privadas, fundaciones, asociaciones, empresas socialmente responsables y sociedad civil en este cuarto trimestre.</t>
    </r>
  </si>
  <si>
    <r>
      <t xml:space="preserve">Justificación Trimestral: 
</t>
    </r>
    <r>
      <rPr>
        <sz val="14"/>
        <rFont val="Arial"/>
        <family val="2"/>
      </rPr>
      <t>Se realizaron 2,029 atenciones integrales (médicas, psicológicas, trabajo social y jurídicas) para las NNA y acompañantes migrantes albergados en el Centro de Asistencia Social, de las 419 programadas, lo que representó un avance del 484.25% respecto a la meta trimestral programada. Se superó la meta para este periodo debido al aumento considerable de los alojados ingresados no contemplados para este periodo, los cuales son remitidos por el Instituto Nacional de Migración.</t>
    </r>
  </si>
  <si>
    <r>
      <t xml:space="preserve">Justificación Trimestral: 
</t>
    </r>
    <r>
      <rPr>
        <sz val="14"/>
        <rFont val="Arial"/>
        <family val="2"/>
      </rPr>
      <t>Se realizaron 5,525 entregas de insumos para uso (vestido, calzado, blancos, artículos de higiene y limpieza) para las NNA migrantes y acompañantes del Centro de Asistencia Social, de las 1,714 programadas, lo que representó un avance del 322.35% respecto a la meta trimestral programada. Se superó la meta para este periodo debido al aumento considerable de los alojados ingresados no contemplados para este periodo, los cuales son remitidos por el Instituto Nacional de Migración.</t>
    </r>
  </si>
  <si>
    <r>
      <t xml:space="preserve">Justificación Trimestral: 
</t>
    </r>
    <r>
      <rPr>
        <sz val="14"/>
        <rFont val="Arial"/>
        <family val="2"/>
      </rPr>
      <t>Se realizaron 8,109 entregas de insumos para consumo (alimentos, medicamentos) para las NNA migrantes y acompañantes del Centro de Asistencia Social, de las 1,260 programadas, lo que representó un avance del 643.57 % respecto a la meta trimestral programada. Se superó la meta para este periodo debido al aumento considerable de los alojados ingresados no contemplados para este periodo, los cuales son remitidos por el Instituto Nacional de Migración.</t>
    </r>
  </si>
  <si>
    <r>
      <t xml:space="preserve">Justificación Trimestral: 
</t>
    </r>
    <r>
      <rPr>
        <sz val="14"/>
        <rFont val="Arial"/>
        <family val="2"/>
      </rPr>
      <t>Se ejecutaron 337 actividades recreativas, lúdicas, deportivas, educativas y formativas para NNA migrantes y acompañantes del Centro de Asistencia Social, de las 432 programadas, lo que representó un avance del 78.01% respecto a la meta trimestral programada. No se logró la meta para este periodo, debido a que por factores climatológicos y algunas condiciones físicas que presentaban los alojados, no se pudieron realizar algunas de las actividades programadas.</t>
    </r>
  </si>
  <si>
    <r>
      <t xml:space="preserve">Justificación Trimestral: 
</t>
    </r>
    <r>
      <rPr>
        <sz val="14"/>
        <rFont val="Arial"/>
        <family val="2"/>
      </rPr>
      <t xml:space="preserve">Se brindaron 1,885 servicios de atención integral para salvaguardar la integridad físicas y emocionales de NNA ingresados en la CATNNA, de las 1,867 programadas, lo que representó un avance del 100.96% respecto a la meta trimestral programada. </t>
    </r>
  </si>
  <si>
    <r>
      <t xml:space="preserve">Justificación Trimestral: 
</t>
    </r>
    <r>
      <rPr>
        <sz val="14"/>
        <rFont val="Arial"/>
        <family val="2"/>
      </rPr>
      <t>Se elaboraron 62 expedientes para control de ingresos de niñas, niños y adolescentes en la Casa de Asistencia Temporal, de los 86 programados, lo que representó un avance del 72.09% respecto a la meta trimestral programada. No se alcanzo la meta trimestral debido a que se tuvo una cantidad menor de alojados por el brote de varicela lo que genero que los menores fueran ingresados bajo resguardo en la Casa de Asistencia Social para Niñas, niños y Adolescentes Migrantes.</t>
    </r>
  </si>
  <si>
    <r>
      <t xml:space="preserve">Justificación Trimestral: 
</t>
    </r>
    <r>
      <rPr>
        <sz val="14"/>
        <rFont val="Arial"/>
        <family val="2"/>
      </rPr>
      <t>Se realizaron 263 acompañamientos a niñas, niños y adolescentes a diferentes órganos institucionales foráneos, de los 278 programados, lo que representó un avance del 94.60% respecto a la meta trimestral programada.</t>
    </r>
  </si>
  <si>
    <r>
      <t xml:space="preserve">Justificación Trimestral: 
</t>
    </r>
    <r>
      <rPr>
        <sz val="14"/>
        <rFont val="Arial"/>
        <family val="2"/>
      </rPr>
      <t>Se realizaron 1,759 actividades recreativas, lúdicas, deportivas, educativas y formativas para la CATNNA, de las 1,434 programadas, lo que representó un avance del 122.66% respecto a la meta trimestral programada. Se superó la meta programada debido a que se realizaron nuevas actividades no programadas debido a la activa participación de escuelas y voluntarios.</t>
    </r>
  </si>
  <si>
    <r>
      <t xml:space="preserve">Justificación Trimestral: 
</t>
    </r>
    <r>
      <rPr>
        <sz val="14"/>
        <rFont val="Arial"/>
        <family val="2"/>
      </rPr>
      <t>Se entregaron 4,971 insumos para uso (vestido, calzado, blancos, artículos de higiene y limpieza) para las niñas, niños y adolescentes de la Casa de Asistencia Temporal, de los 8,172 programados, lo que representó un avance del 60.83% respecto a la meta trimestral programada. No se logró la meta programada debido a que algunos artículos de higiene personal no son suministrados diariamente, esto de acuerdo a las necesidades de NNA.</t>
    </r>
  </si>
  <si>
    <r>
      <t xml:space="preserve">Justificación Trimestral: 
</t>
    </r>
    <r>
      <rPr>
        <sz val="14"/>
        <rFont val="Arial"/>
        <family val="2"/>
      </rPr>
      <t>Se entregaron 65,269 insumos para consumo como son alimentos y medicamentos para las NNA de la Casa de Asistencia Temporal, de los 45,998 programados, lo que representó un avance del 141.90% respecto a la meta trimestral programada.  Se superó la meta programada debido a que se requirieron mas insumos para el consumo personal debido al brote de varicela lo que requería tener una higuiene adecuada y se incremento la compra de medicamento.</t>
    </r>
  </si>
  <si>
    <r>
      <t xml:space="preserve">Justificación Trimestral: 
</t>
    </r>
    <r>
      <rPr>
        <sz val="14"/>
        <rFont val="Arial"/>
        <family val="2"/>
      </rPr>
      <t xml:space="preserve">Se realizaron 1,153 servicios de prevención y atención para un entorno libre de violencia en mujeres y hombres generadores o víctimas de violencia realizadas en el CEPAV, de los 836 programados, lo que representó un avance del 137.92% respecto a la meta trimestral programada. </t>
    </r>
  </si>
  <si>
    <r>
      <t xml:space="preserve">Justificación Trimestral: 
</t>
    </r>
    <r>
      <rPr>
        <sz val="14"/>
        <rFont val="Arial"/>
        <family val="2"/>
      </rPr>
      <t xml:space="preserve">Se realizaron 597 atenciones multidisciplinarias a personas generadoras o víctimas de violencia en el CEPAV, de las 476 programadas, lo que representó un avance del 125.42% respecto a la meta trimestral programada. </t>
    </r>
  </si>
  <si>
    <r>
      <t xml:space="preserve">Justificación Trimestral: 
</t>
    </r>
    <r>
      <rPr>
        <sz val="14"/>
        <rFont val="Arial"/>
        <family val="2"/>
      </rPr>
      <t xml:space="preserve">Se impartieron 8 pláticas y talleres con temas para la prevención de la violencia, de las 6 programadas, lo que representó un avance del 133.33% respecto a la meta trimestral programada.  </t>
    </r>
  </si>
  <si>
    <r>
      <t xml:space="preserve">Justificación Trimestral: 
</t>
    </r>
    <r>
      <rPr>
        <sz val="14"/>
        <rFont val="Arial"/>
        <family val="2"/>
      </rPr>
      <t>Se impartieron 6 capacitaciones para el autoempleo a mujeres receptoras de violencia en cualquiera de sus modalidades, de las 3 programadas, lo que representó un avance del 200.00% respecto a la meta trimestral programada.</t>
    </r>
  </si>
  <si>
    <r>
      <t xml:space="preserve">Justificación Trimestral: 
</t>
    </r>
    <r>
      <rPr>
        <sz val="14"/>
        <rFont val="Arial"/>
        <family val="2"/>
      </rPr>
      <t>Se realizaron 1,386  atenciones en actividades sociales, brigadas y eventos  que contribuyen al  desarrollo y el mejoramiento de las condiciones de vida de los benitojuarense, de las 2,350 programadas, lo que representó un avance del 58.98% respecto a la meta trimestral programada. No se logró la meta programada debido a la falta de participación de la ciudadanía en las brigadas o eventos realizados y por factores climatológicos.</t>
    </r>
  </si>
  <si>
    <r>
      <t xml:space="preserve">Justificación Trimestral: 
</t>
    </r>
    <r>
      <rPr>
        <sz val="14"/>
        <rFont val="Arial"/>
        <family val="2"/>
      </rPr>
      <t>Se realizaron 4 actividades, brigadas y eventos que fomentan el fortalecimiento del desarrollo social y el desarrollo comunitario a niñas, niños, adolescentes y la familia, de las 5 programadas, lo que representó un avance del 80.00% respecto a la meta trimestral programada. No se alcanzo la meta trimestral debido a que se cancelo una brigada en el mes de diciembre.</t>
    </r>
  </si>
  <si>
    <r>
      <t xml:space="preserve">Justificación Trimestral: 
</t>
    </r>
    <r>
      <rPr>
        <sz val="14"/>
        <rFont val="Arial"/>
        <family val="2"/>
      </rPr>
      <t>Se realizaron 652 atenciones para el autoempleo en los Centros de Desarrollo Comunitario y en el Centro de Emprendimiento y Desarrollo Humano para las Juventudes, de las 450 programadas, lo que representó un avance del 144.89% respecto a la meta trimestral programada. Se supero la meta programada debido a la buena participación de la ciudadania en los 7 cursos gratuitos de repostería que se iniciaron en los Centros de Desarrolo Comunitarios.</t>
    </r>
  </si>
  <si>
    <r>
      <t xml:space="preserve">Justificación Trimestral: 
</t>
    </r>
    <r>
      <rPr>
        <sz val="14"/>
        <rFont val="Arial"/>
        <family val="2"/>
      </rPr>
      <t>Se realizaron 113 capacitaciones para el autoempleo y actividades recreativas y formativas, de las 85 programadas, lo que representó un avance del 132.94% respecto a la meta trimestral programada. Se supero la meta programada debido a la buena participación de la ciudadania en los 7 cursos gratuitos de repostería que se iniciaron en los Centros de Desarrolo Comunitarios.</t>
    </r>
  </si>
  <si>
    <r>
      <t xml:space="preserve">Justificación Trimestral: 
</t>
    </r>
    <r>
      <rPr>
        <sz val="14"/>
        <rFont val="Arial"/>
        <family val="2"/>
      </rPr>
      <t>Se realizó 1 evento que fomenta la participación de las personas para obtener un constancia de capacitación, que ampare sus conocimientos, de 1 programados, lo que representó un avance del 100.00% respecto a la meta trimestral programada.</t>
    </r>
  </si>
  <si>
    <r>
      <t xml:space="preserve">Justificación Trimestral: 
</t>
    </r>
    <r>
      <rPr>
        <sz val="14"/>
        <rFont val="Arial"/>
        <family val="2"/>
      </rPr>
      <t>Se realizaron 2,936 atenciones en las diversas acciones que se realizan para el fortalecimiento del desarrollo social y el desarrollo comunitario en favor de las personas y grupos que se encuentran en zonas prioritarias, de las 3,515 programadas, lo que representó un avance del 83.53% respecto a la meta trimestral programada. Se presentó una disminución en la asistencia en los talleres del centro de emprendimiento por el periodo vacacional , de igual forma por el mantenimiento del salón de la llave es la clave se tuvo que finalizar antes de tiempo las actividades físicas y de regularización.</t>
    </r>
  </si>
  <si>
    <r>
      <t xml:space="preserve">Justificación Trimestral: 
</t>
    </r>
    <r>
      <rPr>
        <sz val="14"/>
        <rFont val="Arial"/>
        <family val="2"/>
      </rPr>
      <t xml:space="preserve">Se realizaron 3 eventos que fomentan el autoempleo, de los 3 programados, lo que representó un avance del 100.00% respecto a la meta trimestral programada. </t>
    </r>
  </si>
  <si>
    <r>
      <t xml:space="preserve">Justificación Trimestral: 
</t>
    </r>
    <r>
      <rPr>
        <sz val="14"/>
        <rFont val="Arial"/>
        <family val="2"/>
      </rPr>
      <t>Se implementaron 3 talleres  para el autoempleo para personas adultas mayores, de los 3 programados, lo que representó un avance del 100.00% respecto a la meta trimestral programada.</t>
    </r>
  </si>
  <si>
    <r>
      <t xml:space="preserve">Justificación Trimestral: 
</t>
    </r>
    <r>
      <rPr>
        <sz val="14"/>
        <rFont val="Arial"/>
        <family val="2"/>
      </rPr>
      <t xml:space="preserve">Se realizaron 224 actividades físicas y  de regularización a niñas y niños de "La llave es la Clave" en zonas prioritarias, de las 210 programadas, lo que representó un avance del 106.67% respecto a la meta trimestral programada. </t>
    </r>
  </si>
  <si>
    <r>
      <t xml:space="preserve">Justificación Trimestral: 
</t>
    </r>
    <r>
      <rPr>
        <sz val="14"/>
        <rFont val="Arial"/>
        <family val="2"/>
      </rPr>
      <t>Se realizaron 1 cursos vacacionales a niñas y niños en zonas prioritarias, de 1 programado, lo que representó un avance del 100.00% respecto a la meta trimestral programada.</t>
    </r>
  </si>
  <si>
    <r>
      <t xml:space="preserve">Justificación Trimestral: </t>
    </r>
    <r>
      <rPr>
        <sz val="14"/>
        <rFont val="Arial"/>
        <family val="2"/>
      </rPr>
      <t xml:space="preserve">
Se brindaron 1,192,338 apoyos de asistencia alimentaria a la población en general lo cual contribuye a revertir las tendencias y las cifras crecientes de los problemas de una mala nutrición, de los 932,500 programados, lo que representó un avance del  127.86% respecto a la meta trimestral programada. Se superó la meta programada debido a que se entregaron las raciones de desayunos calientes reagendadas el trimestre pasado.</t>
    </r>
  </si>
  <si>
    <r>
      <t xml:space="preserve">Justificación Trimestral: 
</t>
    </r>
    <r>
      <rPr>
        <sz val="14"/>
        <rFont val="Arial"/>
        <family val="2"/>
      </rPr>
      <t>Se recepcionaron y brindaron 1,162,406 raciones  de desayunos fríos y  calientes a niñas y niños de las escuelas inscritas al programa, de las 900,000 programadas, lo que representó un avance del 129.16% respecto a la meta trimestral programada.  Se superó la meta programada debido a que se entregaron las raciones de desayunos calientes reagendadas el trimestre pasado.</t>
    </r>
  </si>
  <si>
    <r>
      <t xml:space="preserve">Justificación Trimestral: 
</t>
    </r>
    <r>
      <rPr>
        <sz val="14"/>
        <rFont val="Arial"/>
        <family val="2"/>
      </rPr>
      <t xml:space="preserve">Se entregaron 25,798 raciones alimentarias diseñados con base en los "Criterios de Calidad Nutricia" en el Comedor Comunitario de la región 235 a familias de atención prioritaria, de las 28,500 programadas, lo que representó un avance del 90.52% respecto a la meta trimestral programada. </t>
    </r>
  </si>
  <si>
    <r>
      <t xml:space="preserve">Justificación Trimestral: 
</t>
    </r>
    <r>
      <rPr>
        <sz val="14"/>
        <rFont val="Arial"/>
        <family val="2"/>
      </rPr>
      <t>Se entregaron 4,134 apoyos  de asistencia alimentaria a sujetos de atención prioritaria, de los 4,000 programados, lo que representó un avance del 103.35% respecto a la meta trimestral programada.</t>
    </r>
  </si>
  <si>
    <r>
      <t xml:space="preserve">Justificación Trimestral: 
</t>
    </r>
    <r>
      <rPr>
        <sz val="14"/>
        <rFont val="Arial"/>
        <family val="2"/>
      </rPr>
      <t xml:space="preserve">Se realizaron 5,488 servicios integrales de salud  para la población de atención prioritaria otorgados, de los 5,481 programados, lo que representó un avance del 100.13% respecto a la meta trimestral programada. </t>
    </r>
  </si>
  <si>
    <r>
      <t xml:space="preserve">Justificación Trimestral: 
</t>
    </r>
    <r>
      <rPr>
        <sz val="14"/>
        <rFont val="Arial"/>
        <family val="2"/>
      </rPr>
      <t>Se realizaron 2,566 atenciones médicas, odontológicas y preventivas de salud a la población en situación prioritaria, de las 2,686 programadas, lo que representó un avance del 95.53% respecto a la meta trimestral programada.</t>
    </r>
  </si>
  <si>
    <r>
      <t xml:space="preserve">Justificación Trimestral: 
</t>
    </r>
    <r>
      <rPr>
        <sz val="14"/>
        <rFont val="Arial"/>
        <family val="2"/>
      </rPr>
      <t>Se realizaron 302 atenciones en programas médicos especiales para las personas de atención prioritaria, de las 275 programadas, lo que representó un avance del 109.82% respecto a la meta trimestral programada. Se supero la meta programada  debido que el programa de prótesis oculares tuvo que estaba programado para el mes de septiembre se realizo en el mes de octubre de 2025.</t>
    </r>
  </si>
  <si>
    <r>
      <t xml:space="preserve">Justificación Trimestral: 
</t>
    </r>
    <r>
      <rPr>
        <sz val="14"/>
        <rFont val="Arial"/>
        <family val="2"/>
      </rPr>
      <t>Se realizaron 2,620 atenciones de salud mental para la población benitojuarense, de las 2,520 programadas, lo que representó un avance del 103.97% respecto a la meta trimestral programada.</t>
    </r>
  </si>
  <si>
    <r>
      <t xml:space="preserve">Justificación Trimestral: 
</t>
    </r>
    <r>
      <rPr>
        <sz val="14"/>
        <rFont val="Arial"/>
        <family val="2"/>
      </rPr>
      <t>Se brindaron 7,675 servicios integrales a personas con discapacidad o en riesgo potencial de presentarlo en el Centro de Rehabilitación Integral Municipal, brindados, de los 6,305 programados, lo que representó un avance del 121.73% respecto a la meta trimestral programada. Se supero la meta programada debido que se dieron mas servicios a niñas, niños y adolescentes con trastorno del espectro autista, así mismo se tuvo un incremento en los servicios de inclusión.</t>
    </r>
  </si>
  <si>
    <r>
      <t xml:space="preserve">Justificación Trimestral: 
</t>
    </r>
    <r>
      <rPr>
        <sz val="14"/>
        <rFont val="Arial"/>
        <family val="2"/>
      </rPr>
      <t>Se realizaron 1,591 terapias de rehabilitación para personas con discapacidad temporal y/o permanente, de las 1,805 programadas, lo que representó un avance del 88.14% respecto a la meta trimestral programada. No se alcanzo la meta programada para este trimestre debido a que no se conto con terapeuta ocupacional y por la cancelación de los pacientes de sus citas de terapia de rehabilitación.</t>
    </r>
  </si>
  <si>
    <r>
      <t xml:space="preserve">Justificación Trimestral: 
</t>
    </r>
    <r>
      <rPr>
        <sz val="14"/>
        <rFont val="Arial"/>
        <family val="2"/>
      </rPr>
      <t xml:space="preserve">Se realizaron 3,606 atenciones a infantes y adolescentes con trastorno del espectro autista, de las 2,550 programadas, lo que representó un avance del 141.41% respecto a la meta trimestral programada. Se supero la meta programada debido a que se otorgaron 40 becas más de lo programado lo que genero hubiera un mayor número de atenciones otorgadas. </t>
    </r>
  </si>
  <si>
    <r>
      <t xml:space="preserve">Justificación Trimestral: 
</t>
    </r>
    <r>
      <rPr>
        <sz val="14"/>
        <rFont val="Arial"/>
        <family val="2"/>
      </rPr>
      <t>Se realizaron 6,084 servicios de inclusión, de los 4,500 programados, lo que representó un avance del 135.20% respecto a la meta trimestral programada. Se rebaso la meta programada debido que en el evento de inclusión llamado No somos Casualidad obtuvo muy buena respuesta en cuestión de audiencia.</t>
    </r>
  </si>
  <si>
    <r>
      <t xml:space="preserve">Justificación Trimestral: 
</t>
    </r>
    <r>
      <rPr>
        <sz val="14"/>
        <rFont val="Arial"/>
        <family val="2"/>
      </rPr>
      <t>Se planearon, coordinaron y supervisaron 6  eventos y actividades, que fomenten el Buen Trato en Familia y la atención a las personas adultas mayores, de los 4 programados, lo que representó un avance del 150.00% respecto a la meta trimestral programada. Se supero la meta debido a que se coordinaron y supervisaron más eventos de lo planeado debido a que se realizaron eventos navideños que no estaban programados.</t>
    </r>
  </si>
  <si>
    <r>
      <t xml:space="preserve">Justificación Trimestral: 
</t>
    </r>
    <r>
      <rPr>
        <sz val="14"/>
        <rFont val="Arial"/>
        <family val="2"/>
      </rPr>
      <t>Se participó en 12 actividades, brigadas y eventos, que fomenten la sana convivencia en el núcleo familiar y su comunidad, de las 10 programadas, lo que representó un avance del 120.00% respecto a la meta trimestral programada.</t>
    </r>
  </si>
  <si>
    <r>
      <t xml:space="preserve">Justificación Trimestral: 
</t>
    </r>
    <r>
      <rPr>
        <sz val="14"/>
        <rFont val="Arial"/>
        <family val="2"/>
      </rPr>
      <t xml:space="preserve">Se brindaron 5,591 servicios integrales para personas adultas mayores, de los 6,110 programados, lo que representó un avance del 91.51% respecto a la meta trimestral programada. </t>
    </r>
  </si>
  <si>
    <r>
      <t xml:space="preserve">Justificación Trimestral: 
</t>
    </r>
    <r>
      <rPr>
        <sz val="14"/>
        <rFont val="Arial"/>
        <family val="2"/>
      </rPr>
      <t>Se otorgaron 3,460 servicios psicológicos,  nutricionales, jurídicos, laborales y de trabajo social para mejorar el bienestar físico, emocional y social de las personas adultas mayores, de los 3,650 programados, lo que representó un avance del 94.79% respecto a la meta trimestral programada.</t>
    </r>
  </si>
  <si>
    <r>
      <t xml:space="preserve">Justificación Trimestral: 
</t>
    </r>
    <r>
      <rPr>
        <sz val="14"/>
        <rFont val="Arial"/>
        <family val="2"/>
      </rPr>
      <t>Se realizaron 164 actividades culturales, deportivas y sociales en los diferentes clubs de personas adultas mayores, para fomentar la sana convivencia entre sus integrantes, de las 165 programadas, lo que representó un avance del 99.39% respecto a la meta trimestral programada.</t>
    </r>
  </si>
  <si>
    <r>
      <t xml:space="preserve">Justificación Trimestral: 
</t>
    </r>
    <r>
      <rPr>
        <sz val="14"/>
        <rFont val="Arial"/>
        <family val="2"/>
      </rPr>
      <t>Se realizaron 1,967 entrega de raciones de alimentos para las personas adultas mayores en la Estancia de Día y Club de la Esperanza, de las 2,295 programadas, lo que representó un avance del 85.71% respecto a la meta trimestral programada.</t>
    </r>
  </si>
  <si>
    <r>
      <t xml:space="preserve">Justificación Trimestral: 
</t>
    </r>
    <r>
      <rPr>
        <sz val="14"/>
        <rFont val="Arial"/>
        <family val="2"/>
      </rPr>
      <t xml:space="preserve">Se brindaron 5 atenciones durante su alojamiento temporal en la CTPAM "Grandes Corazones" a personas adultas mayores en estado de abandono, de las 8 programadas, lo que representó un avance del 62.50% respecto a la meta trimestral programada. No se alcanzo la meta para este trimestre debido a que no existen reportes de PAM en situación prioritaria, lo que conlleva a tener pocos ingresos. </t>
    </r>
  </si>
  <si>
    <r>
      <t xml:space="preserve">Justificación Trimestral: 
</t>
    </r>
    <r>
      <rPr>
        <sz val="14"/>
        <rFont val="Arial"/>
        <family val="2"/>
      </rPr>
      <t>Se realizaron 80 actividades recreativas y lúdicas para las personas adultas mayores albergados en la CTPAM, de las 61 programadas, lo que representó un avance del 131.15% respecto a la meta trimestral programada. Se superó la meta programada para este periodo debido al interés de las escuelas por participar con las personas adultas mayores lo que conlleva a incrementar las actividades, en este caso las festividades del mes de diciembre</t>
    </r>
  </si>
  <si>
    <r>
      <t xml:space="preserve">Justificación Trimestral: 
</t>
    </r>
    <r>
      <rPr>
        <sz val="14"/>
        <rFont val="Arial"/>
        <family val="2"/>
      </rPr>
      <t xml:space="preserve">Se realizaron 224 servicios psicológicos,  nutricionales, jurídicos, de trabajo social para mejorar el bienestar físico, emocional y social de las personas adultas mayores ingresadas en la CTPAM, de los 200 programados, lo que representó un avance del 112% respecto a la meta trimestral programada. </t>
    </r>
  </si>
  <si>
    <r>
      <t xml:space="preserve">Justificación Trimestral: 
</t>
    </r>
    <r>
      <rPr>
        <sz val="14"/>
        <rFont val="Arial"/>
        <family val="2"/>
      </rPr>
      <t>Se realizaron 3080 entregas de insumos de uso y consumo para las personas adultas mayores ingresadas a la Casa Transitoria para las Personas Adultas Mayores "Grandes Corazones", de las 5,900 programadas, lo que representó un avance del 52.20% respecto a la meta trimestral programada. No se logró la meta de este periodo debido a que los ingresos de PAM en situación prioritaria fueron menos de los programados.</t>
    </r>
  </si>
  <si>
    <r>
      <t xml:space="preserve">Justificación Trimestral: 
</t>
    </r>
    <r>
      <rPr>
        <sz val="14"/>
        <rFont val="Arial"/>
        <family val="2"/>
      </rPr>
      <t xml:space="preserve">Se realizaron 1,955 sensibilizaciones con acciones  sobre buen trato de la no violencia, dirigido a las familias benitojuareses, de las 1,375 programadas, lo que representó un avance del 116.00% respecto a la meta trimestral programada. </t>
    </r>
  </si>
  <si>
    <r>
      <t xml:space="preserve">Justificación Trimestral: 
</t>
    </r>
    <r>
      <rPr>
        <sz val="14"/>
        <rFont val="Arial"/>
        <family val="2"/>
      </rPr>
      <t>Se impartieron 21 capacitaciones sobre el Buen Trato en Familia para población en general, de las 22 programadas, lo que representó un avance del 95.45% respecto a la meta trimestral programada.</t>
    </r>
  </si>
  <si>
    <r>
      <t xml:space="preserve">Justificación Trimestral: 
</t>
    </r>
    <r>
      <rPr>
        <sz val="14"/>
        <rFont val="Arial"/>
        <family val="2"/>
      </rPr>
      <t xml:space="preserve">Se realizaron 1 eventos que promueve el fortalecimiento de los valores y la integración familiar de los benitojuareses, de los 2 programados, lo que representó un avance del 50.00% respecto a la meta trimestral programada. Debido a la agenda de trabajo se declino un evento dirigido a las personas adultas mayores en FEDHAM, debido ante el cierre de año y las actividades previas del H. Ayuntamiento de Benito Juárez (posadas navideñas y villas navideñas).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</si>
</sst>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37" x14ac:knownFonts="1">
    <font>
      <sz val="11"/>
      <color theme="1"/>
      <name val="Calibri"/>
      <family val="2"/>
      <scheme val="minor"/>
    </font>
    <font>
      <sz val="11"/>
      <color theme="1"/>
      <name val="Calibri"/>
      <family val="2"/>
      <scheme val="minor"/>
    </font>
    <font>
      <b/>
      <sz val="24"/>
      <color theme="0"/>
      <name val="Arial"/>
      <family val="2"/>
    </font>
    <font>
      <b/>
      <sz val="11"/>
      <name val="Arial"/>
      <family val="2"/>
    </font>
    <font>
      <b/>
      <sz val="11"/>
      <color theme="1"/>
      <name val="Arial"/>
      <family val="2"/>
    </font>
    <font>
      <b/>
      <sz val="11"/>
      <color rgb="FF000000"/>
      <name val="Arial"/>
      <family val="2"/>
    </font>
    <font>
      <sz val="11"/>
      <color theme="1"/>
      <name val="Arial"/>
      <family val="2"/>
    </font>
    <font>
      <sz val="11"/>
      <name val="Arial"/>
      <family val="2"/>
    </font>
    <font>
      <b/>
      <sz val="11"/>
      <color theme="0"/>
      <name val="Arial"/>
      <family val="2"/>
    </font>
    <font>
      <sz val="11"/>
      <color theme="0"/>
      <name val="Arial"/>
      <family val="2"/>
    </font>
    <font>
      <sz val="12"/>
      <color theme="1"/>
      <name val="Calibri"/>
      <family val="2"/>
      <scheme val="minor"/>
    </font>
    <font>
      <b/>
      <sz val="14"/>
      <color theme="0"/>
      <name val="Arial"/>
      <family val="2"/>
    </font>
    <font>
      <b/>
      <sz val="14"/>
      <color rgb="FFFFFFFF"/>
      <name val="Arial"/>
      <family val="2"/>
    </font>
    <font>
      <b/>
      <sz val="12"/>
      <color theme="1"/>
      <name val="Calibri"/>
      <family val="2"/>
      <scheme val="minor"/>
    </font>
    <font>
      <b/>
      <sz val="16"/>
      <color theme="0"/>
      <name val="Arial"/>
      <family val="2"/>
    </font>
    <font>
      <sz val="11"/>
      <color rgb="FF000000"/>
      <name val="Arial"/>
      <family val="2"/>
    </font>
    <font>
      <b/>
      <sz val="11"/>
      <color theme="1"/>
      <name val="Calibri"/>
      <family val="2"/>
      <scheme val="minor"/>
    </font>
    <font>
      <sz val="11"/>
      <color rgb="FF9C5700"/>
      <name val="Calibri"/>
      <family val="2"/>
      <scheme val="minor"/>
    </font>
    <font>
      <b/>
      <sz val="12"/>
      <name val="Arial"/>
      <family val="2"/>
    </font>
    <font>
      <sz val="12"/>
      <color theme="1"/>
      <name val="Arial"/>
      <family val="2"/>
    </font>
    <font>
      <b/>
      <sz val="12"/>
      <color theme="1"/>
      <name val="Arial"/>
      <family val="2"/>
    </font>
    <font>
      <sz val="12"/>
      <name val="Arial"/>
      <family val="2"/>
    </font>
    <font>
      <sz val="14"/>
      <color theme="1"/>
      <name val="Arial"/>
      <family val="2"/>
    </font>
    <font>
      <b/>
      <sz val="14"/>
      <name val="Arial"/>
      <family val="2"/>
    </font>
    <font>
      <b/>
      <sz val="14"/>
      <color theme="1"/>
      <name val="Arial"/>
      <family val="2"/>
    </font>
    <font>
      <sz val="14"/>
      <name val="Arial"/>
      <family val="2"/>
    </font>
    <font>
      <sz val="14"/>
      <color theme="1"/>
      <name val="Calibri"/>
      <family val="2"/>
      <scheme val="minor"/>
    </font>
    <font>
      <b/>
      <sz val="20"/>
      <color theme="1"/>
      <name val="Calibri"/>
      <family val="2"/>
      <scheme val="minor"/>
    </font>
    <font>
      <b/>
      <sz val="14"/>
      <color theme="0"/>
      <name val="Calibri"/>
      <family val="2"/>
      <scheme val="minor"/>
    </font>
    <font>
      <b/>
      <sz val="14"/>
      <color theme="1"/>
      <name val="Calibri"/>
      <family val="2"/>
      <scheme val="minor"/>
    </font>
    <font>
      <b/>
      <sz val="14"/>
      <name val="Calibri"/>
      <family val="2"/>
      <scheme val="minor"/>
    </font>
    <font>
      <sz val="11"/>
      <color rgb="FF9C6500"/>
      <name val="Calibri"/>
      <family val="2"/>
      <scheme val="minor"/>
    </font>
    <font>
      <b/>
      <sz val="14"/>
      <color rgb="FF000000"/>
      <name val="Arial"/>
      <family val="2"/>
    </font>
    <font>
      <sz val="14"/>
      <color rgb="FF000000"/>
      <name val="Arial"/>
      <family val="2"/>
    </font>
    <font>
      <b/>
      <sz val="11"/>
      <color theme="0"/>
      <name val="Calibri"/>
      <family val="2"/>
      <scheme val="minor"/>
    </font>
    <font>
      <sz val="16"/>
      <name val="Arial"/>
      <family val="2"/>
    </font>
    <font>
      <b/>
      <sz val="16"/>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6BA12"/>
        <bgColor indexed="64"/>
      </patternFill>
    </fill>
    <fill>
      <patternFill patternType="solid">
        <fgColor rgb="FFF6BA12"/>
        <bgColor rgb="FF000000"/>
      </patternFill>
    </fill>
    <fill>
      <patternFill patternType="solid">
        <fgColor rgb="FFFADD89"/>
        <bgColor indexed="64"/>
      </patternFill>
    </fill>
    <fill>
      <patternFill patternType="solid">
        <fgColor rgb="FFFFEB9C"/>
        <bgColor indexed="64"/>
      </patternFill>
    </fill>
    <fill>
      <patternFill patternType="solid">
        <fgColor rgb="FFC7EFCE"/>
        <bgColor indexed="64"/>
      </patternFill>
    </fill>
    <fill>
      <patternFill patternType="solid">
        <fgColor rgb="FFFFEB9C"/>
      </patternFill>
    </fill>
    <fill>
      <patternFill patternType="solid">
        <fgColor rgb="FFF6BA12"/>
        <bgColor rgb="FF145148"/>
      </patternFill>
    </fill>
    <fill>
      <patternFill patternType="solid">
        <fgColor rgb="FFF2F2F2"/>
        <bgColor indexed="64"/>
      </patternFill>
    </fill>
    <fill>
      <patternFill patternType="solid">
        <fgColor rgb="FFF2F2F2"/>
        <bgColor rgb="FFFFFFFF"/>
      </patternFill>
    </fill>
    <fill>
      <patternFill patternType="solid">
        <fgColor rgb="FFF2F2F2"/>
        <bgColor rgb="FFDEEAF6"/>
      </patternFill>
    </fill>
    <fill>
      <patternFill patternType="solid">
        <fgColor theme="0" tint="-4.9989318521683403E-2"/>
        <bgColor rgb="FF658777"/>
      </patternFill>
    </fill>
    <fill>
      <patternFill patternType="solid">
        <fgColor theme="0" tint="-4.9989318521683403E-2"/>
        <bgColor rgb="FFDEEAF6"/>
      </patternFill>
    </fill>
    <fill>
      <patternFill patternType="solid">
        <fgColor rgb="FFFADD89"/>
        <bgColor rgb="FFF2F2F2"/>
      </patternFill>
    </fill>
    <fill>
      <patternFill patternType="solid">
        <fgColor rgb="FFF2F2F2"/>
        <bgColor rgb="FFFFEFF3"/>
      </patternFill>
    </fill>
    <fill>
      <patternFill patternType="solid">
        <fgColor rgb="FFFADD89"/>
        <bgColor rgb="FF658777"/>
      </patternFill>
    </fill>
    <fill>
      <patternFill patternType="solid">
        <fgColor theme="0" tint="-4.9989318521683403E-2"/>
        <bgColor rgb="FFDDEBF7"/>
      </patternFill>
    </fill>
    <fill>
      <patternFill patternType="solid">
        <fgColor rgb="FFFADD89"/>
        <bgColor rgb="FFDEEAF6"/>
      </patternFill>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rgb="FFFFEFF3"/>
      </patternFill>
    </fill>
  </fills>
  <borders count="135">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theme="1"/>
      </left>
      <right style="dashed">
        <color theme="1"/>
      </right>
      <top style="dashed">
        <color theme="1"/>
      </top>
      <bottom style="dashed">
        <color theme="1"/>
      </bottom>
      <diagonal/>
    </border>
    <border>
      <left style="dashed">
        <color theme="1"/>
      </left>
      <right style="dashed">
        <color theme="1"/>
      </right>
      <top style="dashed">
        <color theme="1"/>
      </top>
      <bottom style="dashed">
        <color theme="1"/>
      </bottom>
      <diagonal/>
    </border>
    <border>
      <left style="dashed">
        <color theme="1"/>
      </left>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dashed">
        <color theme="1"/>
      </right>
      <top style="dashed">
        <color theme="1"/>
      </top>
      <bottom style="dashed">
        <color theme="1"/>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dotted">
        <color indexed="64"/>
      </top>
      <bottom style="thin">
        <color indexed="64"/>
      </bottom>
      <diagonal/>
    </border>
    <border>
      <left/>
      <right style="dashed">
        <color theme="1"/>
      </right>
      <top style="dashed">
        <color theme="1"/>
      </top>
      <bottom style="dashed">
        <color theme="1"/>
      </bottom>
      <diagonal/>
    </border>
    <border>
      <left/>
      <right style="dashed">
        <color theme="1"/>
      </right>
      <top style="dashed">
        <color theme="1"/>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medium">
        <color indexed="64"/>
      </right>
      <top style="dashed">
        <color theme="1"/>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ashed">
        <color theme="1"/>
      </bottom>
      <diagonal/>
    </border>
    <border>
      <left/>
      <right/>
      <top/>
      <bottom style="dashed">
        <color theme="1"/>
      </bottom>
      <diagonal/>
    </border>
    <border>
      <left style="medium">
        <color indexed="64"/>
      </left>
      <right style="medium">
        <color indexed="64"/>
      </right>
      <top/>
      <bottom style="dashed">
        <color theme="1"/>
      </bottom>
      <diagonal/>
    </border>
    <border>
      <left/>
      <right style="dashed">
        <color theme="1"/>
      </right>
      <top/>
      <bottom style="dashed">
        <color theme="1"/>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dotted">
        <color indexed="64"/>
      </right>
      <top/>
      <bottom style="dotted">
        <color indexed="64"/>
      </bottom>
      <diagonal/>
    </border>
    <border>
      <left/>
      <right style="thin">
        <color indexed="64"/>
      </right>
      <top style="thin">
        <color indexed="64"/>
      </top>
      <bottom style="medium">
        <color indexed="64"/>
      </bottom>
      <diagonal/>
    </border>
    <border>
      <left/>
      <right style="dashed">
        <color theme="1"/>
      </right>
      <top style="dashed">
        <color theme="1"/>
      </top>
      <bottom/>
      <diagonal/>
    </border>
    <border>
      <left style="dotted">
        <color indexed="64"/>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style="medium">
        <color rgb="FF000000"/>
      </left>
      <right/>
      <top style="medium">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medium">
        <color indexed="64"/>
      </right>
      <top style="thin">
        <color indexed="64"/>
      </top>
      <bottom style="dotted">
        <color indexed="64"/>
      </bottom>
      <diagonal/>
    </border>
    <border>
      <left style="dotted">
        <color indexed="64"/>
      </left>
      <right style="dashed">
        <color theme="1"/>
      </right>
      <top style="dashed">
        <color theme="1"/>
      </top>
      <bottom style="medium">
        <color indexed="64"/>
      </bottom>
      <diagonal/>
    </border>
    <border>
      <left style="medium">
        <color indexed="64"/>
      </left>
      <right/>
      <top style="thin">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top/>
      <bottom style="dotted">
        <color indexed="64"/>
      </bottom>
      <diagonal/>
    </border>
    <border>
      <left/>
      <right/>
      <top style="thin">
        <color indexed="64"/>
      </top>
      <bottom style="thin">
        <color indexed="64"/>
      </bottom>
      <diagonal/>
    </border>
    <border>
      <left/>
      <right style="medium">
        <color indexed="64"/>
      </right>
      <top/>
      <bottom style="dotted">
        <color indexed="64"/>
      </bottom>
      <diagonal/>
    </border>
    <border>
      <left style="medium">
        <color indexed="64"/>
      </left>
      <right/>
      <top style="dotted">
        <color indexed="64"/>
      </top>
      <bottom/>
      <diagonal/>
    </border>
    <border>
      <left style="thin">
        <color indexed="64"/>
      </left>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ashed">
        <color theme="1"/>
      </left>
      <right style="dashed">
        <color theme="1"/>
      </right>
      <top/>
      <bottom style="dotted">
        <color indexed="64"/>
      </bottom>
      <diagonal/>
    </border>
    <border>
      <left style="dashed">
        <color theme="1"/>
      </left>
      <right style="dashed">
        <color theme="1"/>
      </right>
      <top style="dashed">
        <color theme="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dashed">
        <color theme="1"/>
      </left>
      <right style="dashed">
        <color theme="1"/>
      </right>
      <top style="dashed">
        <color theme="1"/>
      </top>
      <bottom style="thin">
        <color indexed="64"/>
      </bottom>
      <diagonal/>
    </border>
    <border>
      <left style="thin">
        <color indexed="64"/>
      </left>
      <right style="thin">
        <color indexed="64"/>
      </right>
      <top/>
      <bottom style="medium">
        <color indexed="64"/>
      </bottom>
      <diagonal/>
    </border>
    <border>
      <left style="dotted">
        <color indexed="64"/>
      </left>
      <right/>
      <top/>
      <bottom style="dotted">
        <color indexed="64"/>
      </bottom>
      <diagonal/>
    </border>
    <border>
      <left style="medium">
        <color indexed="64"/>
      </left>
      <right style="medium">
        <color indexed="64"/>
      </right>
      <top style="thin">
        <color indexed="64"/>
      </top>
      <bottom style="thin">
        <color indexed="64"/>
      </bottom>
      <diagonal/>
    </border>
    <border>
      <left style="dashed">
        <color theme="1"/>
      </left>
      <right style="thin">
        <color theme="1"/>
      </right>
      <top style="dashed">
        <color theme="1"/>
      </top>
      <bottom style="dashed">
        <color theme="1"/>
      </bottom>
      <diagonal/>
    </border>
    <border>
      <left style="dotted">
        <color indexed="64"/>
      </left>
      <right style="dotted">
        <color indexed="64"/>
      </right>
      <top style="dashed">
        <color theme="1"/>
      </top>
      <bottom style="dotted">
        <color indexed="64"/>
      </bottom>
      <diagonal/>
    </border>
    <border>
      <left style="dotted">
        <color indexed="64"/>
      </left>
      <right style="dotted">
        <color indexed="64"/>
      </right>
      <top style="dotted">
        <color theme="1"/>
      </top>
      <bottom style="dotted">
        <color indexed="64"/>
      </bottom>
      <diagonal/>
    </border>
    <border>
      <left style="dotted">
        <color indexed="64"/>
      </left>
      <right style="dotted">
        <color indexed="64"/>
      </right>
      <top style="medium">
        <color indexed="64"/>
      </top>
      <bottom style="dashed">
        <color theme="1"/>
      </bottom>
      <diagonal/>
    </border>
    <border>
      <left style="dotted">
        <color indexed="64"/>
      </left>
      <right style="dotted">
        <color indexed="64"/>
      </right>
      <top style="dashed">
        <color theme="1"/>
      </top>
      <bottom style="dashed">
        <color theme="1"/>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s>
  <cellStyleXfs count="38">
    <xf numFmtId="0" fontId="0" fillId="0" borderId="0"/>
    <xf numFmtId="44" fontId="1" fillId="0" borderId="0" applyFont="0" applyFill="0" applyBorder="0" applyAlignment="0" applyProtection="0"/>
    <xf numFmtId="0" fontId="10" fillId="0" borderId="0"/>
    <xf numFmtId="0" fontId="17" fillId="11" borderId="0" applyNumberFormat="0" applyBorder="0" applyAlignment="0" applyProtection="0"/>
    <xf numFmtId="9" fontId="1" fillId="0" borderId="0" applyFont="0" applyFill="0" applyBorder="0" applyAlignment="0" applyProtection="0"/>
    <xf numFmtId="0" fontId="31" fillId="1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42">
    <xf numFmtId="0" fontId="0" fillId="0" borderId="0" xfId="0"/>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3" borderId="13" xfId="0" applyFont="1" applyFill="1" applyBorder="1" applyAlignment="1">
      <alignment horizontal="left" vertical="center" wrapText="1"/>
    </xf>
    <xf numFmtId="0" fontId="7"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7" xfId="0" applyFont="1" applyFill="1" applyBorder="1" applyAlignment="1">
      <alignment horizontal="center" vertical="center" wrapText="1"/>
    </xf>
    <xf numFmtId="3" fontId="6" fillId="2" borderId="35" xfId="0" applyNumberFormat="1" applyFont="1" applyFill="1" applyBorder="1" applyAlignment="1">
      <alignment horizontal="center" vertical="center" wrapText="1"/>
    </xf>
    <xf numFmtId="3" fontId="6" fillId="2" borderId="36"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3" fontId="6" fillId="2" borderId="38" xfId="0" applyNumberFormat="1" applyFont="1" applyFill="1" applyBorder="1" applyAlignment="1">
      <alignment horizontal="center" vertical="center" wrapText="1"/>
    </xf>
    <xf numFmtId="10" fontId="0" fillId="4" borderId="39" xfId="0" applyNumberFormat="1" applyFill="1" applyBorder="1" applyAlignment="1">
      <alignment horizontal="center" vertical="center" wrapText="1"/>
    </xf>
    <xf numFmtId="10" fontId="0" fillId="4" borderId="40" xfId="0" applyNumberFormat="1" applyFill="1" applyBorder="1" applyAlignment="1">
      <alignment horizontal="center" vertical="center" wrapText="1"/>
    </xf>
    <xf numFmtId="3" fontId="6" fillId="2" borderId="42" xfId="0" applyNumberFormat="1" applyFont="1" applyFill="1" applyBorder="1" applyAlignment="1">
      <alignment horizontal="center" vertical="center" wrapText="1"/>
    </xf>
    <xf numFmtId="3" fontId="6" fillId="2" borderId="43" xfId="0" applyNumberFormat="1" applyFont="1" applyFill="1" applyBorder="1" applyAlignment="1">
      <alignment horizontal="center" vertical="center" wrapText="1"/>
    </xf>
    <xf numFmtId="3" fontId="6" fillId="2" borderId="44" xfId="0" applyNumberFormat="1" applyFont="1" applyFill="1" applyBorder="1" applyAlignment="1">
      <alignment horizontal="center" vertical="center" wrapText="1"/>
    </xf>
    <xf numFmtId="3" fontId="6" fillId="2" borderId="45" xfId="0" applyNumberFormat="1" applyFont="1" applyFill="1" applyBorder="1" applyAlignment="1">
      <alignment horizontal="center" vertical="center" wrapText="1"/>
    </xf>
    <xf numFmtId="44" fontId="6" fillId="2" borderId="46" xfId="1" applyFont="1" applyFill="1" applyBorder="1" applyAlignment="1">
      <alignment horizontal="center" vertical="center" wrapText="1"/>
    </xf>
    <xf numFmtId="44" fontId="6" fillId="2" borderId="36" xfId="1" applyFont="1" applyFill="1" applyBorder="1" applyAlignment="1">
      <alignment horizontal="center" vertical="center" wrapText="1"/>
    </xf>
    <xf numFmtId="44" fontId="6" fillId="2" borderId="38" xfId="1" applyFont="1" applyFill="1" applyBorder="1" applyAlignment="1">
      <alignment horizontal="center" vertical="center" wrapText="1"/>
    </xf>
    <xf numFmtId="44" fontId="6" fillId="2" borderId="47" xfId="1" applyFont="1" applyFill="1" applyBorder="1" applyAlignment="1">
      <alignment horizontal="center" vertical="center" wrapText="1"/>
    </xf>
    <xf numFmtId="44" fontId="6" fillId="2" borderId="48" xfId="1" applyFont="1" applyFill="1" applyBorder="1" applyAlignment="1">
      <alignment horizontal="center" vertical="center" wrapText="1"/>
    </xf>
    <xf numFmtId="3" fontId="6" fillId="2" borderId="41" xfId="0" applyNumberFormat="1" applyFont="1" applyFill="1" applyBorder="1" applyAlignment="1">
      <alignment horizontal="center" vertical="center" wrapText="1"/>
    </xf>
    <xf numFmtId="3" fontId="6" fillId="2" borderId="49" xfId="0" applyNumberFormat="1" applyFont="1" applyFill="1" applyBorder="1" applyAlignment="1">
      <alignment horizontal="center" vertical="center" wrapText="1"/>
    </xf>
    <xf numFmtId="44" fontId="6" fillId="2" borderId="50" xfId="1" applyFont="1" applyFill="1" applyBorder="1" applyAlignment="1">
      <alignment horizontal="center" vertical="center" wrapText="1"/>
    </xf>
    <xf numFmtId="44" fontId="6" fillId="2" borderId="43" xfId="1" applyFont="1" applyFill="1" applyBorder="1" applyAlignment="1">
      <alignment horizontal="center" vertical="center" wrapText="1"/>
    </xf>
    <xf numFmtId="44" fontId="6" fillId="2" borderId="45" xfId="1" applyFont="1" applyFill="1" applyBorder="1" applyAlignment="1">
      <alignment horizontal="center" vertical="center" wrapText="1"/>
    </xf>
    <xf numFmtId="44" fontId="6" fillId="2" borderId="51" xfId="1" applyFont="1" applyFill="1" applyBorder="1" applyAlignment="1">
      <alignment horizontal="center" vertical="center" wrapText="1"/>
    </xf>
    <xf numFmtId="44" fontId="6" fillId="2" borderId="52" xfId="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3" fontId="6" fillId="2" borderId="16"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10" fontId="0" fillId="4" borderId="41" xfId="0" applyNumberFormat="1" applyFill="1" applyBorder="1" applyAlignment="1">
      <alignment horizontal="center" vertical="center" wrapText="1"/>
    </xf>
    <xf numFmtId="10" fontId="0" fillId="4" borderId="49" xfId="0" applyNumberFormat="1" applyFill="1" applyBorder="1" applyAlignment="1">
      <alignment horizontal="center" vertical="center" wrapText="1"/>
    </xf>
    <xf numFmtId="3" fontId="6" fillId="2" borderId="40" xfId="0" applyNumberFormat="1" applyFont="1" applyFill="1" applyBorder="1" applyAlignment="1">
      <alignment horizontal="center" vertical="center" wrapText="1"/>
    </xf>
    <xf numFmtId="0" fontId="4" fillId="3" borderId="53" xfId="0" applyFont="1" applyFill="1" applyBorder="1" applyAlignment="1">
      <alignment horizontal="left" vertical="center" wrapText="1"/>
    </xf>
    <xf numFmtId="10" fontId="0" fillId="4" borderId="18" xfId="0" applyNumberFormat="1" applyFill="1" applyBorder="1" applyAlignment="1">
      <alignment horizontal="center" vertical="center" wrapText="1"/>
    </xf>
    <xf numFmtId="10" fontId="0" fillId="4" borderId="16" xfId="0" applyNumberFormat="1" applyFill="1" applyBorder="1" applyAlignment="1">
      <alignment horizontal="center" vertical="center" wrapText="1"/>
    </xf>
    <xf numFmtId="10" fontId="0" fillId="4" borderId="19" xfId="0" applyNumberFormat="1" applyFill="1" applyBorder="1" applyAlignment="1">
      <alignment horizontal="center" vertical="center" wrapText="1"/>
    </xf>
    <xf numFmtId="3" fontId="6" fillId="5" borderId="35" xfId="0" applyNumberFormat="1" applyFont="1" applyFill="1" applyBorder="1" applyAlignment="1">
      <alignment horizontal="center" vertical="center" wrapText="1"/>
    </xf>
    <xf numFmtId="3" fontId="6" fillId="5" borderId="36" xfId="0" applyNumberFormat="1" applyFont="1" applyFill="1" applyBorder="1" applyAlignment="1">
      <alignment horizontal="center" vertical="center" wrapText="1"/>
    </xf>
    <xf numFmtId="3" fontId="6" fillId="5" borderId="37" xfId="0" applyNumberFormat="1" applyFont="1" applyFill="1" applyBorder="1" applyAlignment="1">
      <alignment horizontal="center" vertical="center" wrapText="1"/>
    </xf>
    <xf numFmtId="3" fontId="6" fillId="5" borderId="38" xfId="0" applyNumberFormat="1" applyFont="1" applyFill="1" applyBorder="1" applyAlignment="1">
      <alignment horizontal="center" vertical="center" wrapText="1"/>
    </xf>
    <xf numFmtId="0" fontId="4" fillId="3" borderId="54" xfId="0" applyFont="1" applyFill="1" applyBorder="1" applyAlignment="1">
      <alignment horizontal="left" vertical="center" wrapText="1"/>
    </xf>
    <xf numFmtId="0" fontId="13" fillId="0" borderId="0" xfId="0" applyFont="1" applyAlignment="1">
      <alignment horizontal="center" vertical="top"/>
    </xf>
    <xf numFmtId="0" fontId="3" fillId="3" borderId="59" xfId="0" applyFont="1" applyFill="1" applyBorder="1" applyAlignment="1">
      <alignment horizontal="center" vertical="center" wrapText="1"/>
    </xf>
    <xf numFmtId="0" fontId="3" fillId="3" borderId="60" xfId="0" applyFont="1" applyFill="1" applyBorder="1" applyAlignment="1">
      <alignment horizontal="center" vertical="center" wrapText="1"/>
    </xf>
    <xf numFmtId="3" fontId="6" fillId="2" borderId="56" xfId="0" applyNumberFormat="1" applyFont="1" applyFill="1" applyBorder="1" applyAlignment="1">
      <alignment horizontal="center" vertical="center" wrapText="1"/>
    </xf>
    <xf numFmtId="3" fontId="6" fillId="2" borderId="57" xfId="0" applyNumberFormat="1"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4" fillId="5" borderId="25" xfId="0" applyFont="1" applyFill="1" applyBorder="1" applyAlignment="1">
      <alignment horizontal="left" vertical="center" wrapText="1"/>
    </xf>
    <xf numFmtId="10" fontId="0" fillId="4" borderId="68" xfId="0" applyNumberFormat="1" applyFill="1" applyBorder="1" applyAlignment="1">
      <alignment horizontal="center" vertical="center" wrapText="1"/>
    </xf>
    <xf numFmtId="10" fontId="0" fillId="4" borderId="70" xfId="0" applyNumberFormat="1" applyFill="1" applyBorder="1" applyAlignment="1">
      <alignment horizontal="center" vertical="center" wrapText="1"/>
    </xf>
    <xf numFmtId="10" fontId="0" fillId="4" borderId="69" xfId="0" applyNumberFormat="1" applyFill="1" applyBorder="1" applyAlignment="1">
      <alignment horizontal="center" vertical="center" wrapText="1"/>
    </xf>
    <xf numFmtId="1" fontId="7" fillId="5" borderId="73" xfId="0" applyNumberFormat="1" applyFont="1" applyFill="1" applyBorder="1" applyAlignment="1">
      <alignment horizontal="center" vertical="center" wrapText="1"/>
    </xf>
    <xf numFmtId="3" fontId="6" fillId="5" borderId="74" xfId="0" applyNumberFormat="1" applyFont="1" applyFill="1" applyBorder="1" applyAlignment="1">
      <alignment horizontal="center" vertical="center" wrapText="1"/>
    </xf>
    <xf numFmtId="3" fontId="6" fillId="5" borderId="75" xfId="0" applyNumberFormat="1" applyFont="1" applyFill="1" applyBorder="1" applyAlignment="1">
      <alignment horizontal="center" vertical="center" wrapText="1"/>
    </xf>
    <xf numFmtId="3" fontId="6" fillId="5" borderId="76" xfId="0" applyNumberFormat="1" applyFont="1" applyFill="1" applyBorder="1" applyAlignment="1">
      <alignment horizontal="center" vertical="center" wrapText="1"/>
    </xf>
    <xf numFmtId="0" fontId="5" fillId="0" borderId="77" xfId="0" applyFont="1" applyBorder="1" applyAlignment="1">
      <alignment horizontal="center" vertical="center" wrapText="1"/>
    </xf>
    <xf numFmtId="0" fontId="6" fillId="0" borderId="78" xfId="0" applyFont="1" applyBorder="1" applyAlignment="1">
      <alignment horizontal="justify" vertical="center" wrapText="1"/>
    </xf>
    <xf numFmtId="0" fontId="6" fillId="0" borderId="78" xfId="0" applyFont="1" applyBorder="1" applyAlignment="1">
      <alignment horizontal="center" vertical="center" wrapText="1"/>
    </xf>
    <xf numFmtId="0" fontId="2" fillId="6" borderId="7" xfId="0" applyFont="1" applyFill="1" applyBorder="1" applyAlignment="1">
      <alignment vertical="center" wrapText="1"/>
    </xf>
    <xf numFmtId="0" fontId="2" fillId="6" borderId="8" xfId="0" applyFont="1" applyFill="1" applyBorder="1" applyAlignment="1">
      <alignment vertical="center" wrapText="1"/>
    </xf>
    <xf numFmtId="0" fontId="2" fillId="6" borderId="34" xfId="0" applyFont="1" applyFill="1" applyBorder="1" applyAlignment="1">
      <alignment vertical="center" wrapText="1"/>
    </xf>
    <xf numFmtId="0" fontId="12" fillId="7" borderId="58" xfId="0" applyFont="1" applyFill="1" applyBorder="1" applyAlignment="1">
      <alignment horizontal="center" vertical="top" wrapText="1"/>
    </xf>
    <xf numFmtId="0" fontId="8" fillId="6" borderId="53" xfId="0" applyFont="1" applyFill="1" applyBorder="1" applyAlignment="1">
      <alignment horizontal="left" vertical="center" wrapText="1"/>
    </xf>
    <xf numFmtId="0" fontId="8" fillId="6" borderId="12" xfId="0" applyFont="1" applyFill="1" applyBorder="1" applyAlignment="1">
      <alignment horizontal="center" vertical="center" wrapText="1"/>
    </xf>
    <xf numFmtId="0" fontId="9" fillId="6" borderId="13" xfId="0" applyFont="1" applyFill="1" applyBorder="1" applyAlignment="1">
      <alignment horizontal="left" vertical="center" wrapText="1"/>
    </xf>
    <xf numFmtId="0" fontId="9" fillId="6" borderId="13" xfId="0" applyFont="1" applyFill="1" applyBorder="1" applyAlignment="1">
      <alignment horizontal="center" vertical="center" wrapText="1"/>
    </xf>
    <xf numFmtId="0" fontId="9" fillId="6" borderId="64"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7" fillId="8" borderId="13" xfId="0" applyFont="1" applyFill="1" applyBorder="1" applyAlignment="1">
      <alignment horizontal="justify" vertical="center" wrapText="1"/>
    </xf>
    <xf numFmtId="0" fontId="7" fillId="8" borderId="13"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4" fillId="8" borderId="53" xfId="0" applyFont="1" applyFill="1" applyBorder="1" applyAlignment="1">
      <alignment horizontal="left" vertical="center" wrapText="1"/>
    </xf>
    <xf numFmtId="0" fontId="4" fillId="8" borderId="14" xfId="0" applyFont="1" applyFill="1" applyBorder="1" applyAlignment="1">
      <alignment horizontal="center" vertical="center" wrapText="1"/>
    </xf>
    <xf numFmtId="0" fontId="4" fillId="8" borderId="60" xfId="0" applyFont="1" applyFill="1" applyBorder="1" applyAlignment="1">
      <alignment horizontal="center" vertical="center" wrapText="1"/>
    </xf>
    <xf numFmtId="0" fontId="4" fillId="8" borderId="6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8" borderId="30" xfId="0" applyFont="1" applyFill="1" applyBorder="1" applyAlignment="1">
      <alignment horizontal="center" vertical="center" wrapText="1"/>
    </xf>
    <xf numFmtId="9" fontId="6" fillId="0" borderId="24" xfId="0" applyNumberFormat="1" applyFont="1" applyBorder="1" applyAlignment="1">
      <alignment horizontal="center" vertical="center" wrapText="1"/>
    </xf>
    <xf numFmtId="1" fontId="7" fillId="0" borderId="80" xfId="0" applyNumberFormat="1" applyFont="1" applyBorder="1" applyAlignment="1">
      <alignment horizontal="center" vertical="center" wrapText="1"/>
    </xf>
    <xf numFmtId="10" fontId="0" fillId="4" borderId="81" xfId="0" applyNumberFormat="1" applyFill="1" applyBorder="1" applyAlignment="1">
      <alignment horizontal="center" vertical="center" wrapText="1"/>
    </xf>
    <xf numFmtId="0" fontId="6" fillId="3" borderId="82" xfId="0" applyFont="1" applyFill="1" applyBorder="1" applyAlignment="1">
      <alignment horizontal="justify" vertical="center" wrapText="1"/>
    </xf>
    <xf numFmtId="0" fontId="7" fillId="8" borderId="83" xfId="0" applyFont="1" applyFill="1" applyBorder="1" applyAlignment="1">
      <alignment horizontal="center" vertical="center" wrapText="1"/>
    </xf>
    <xf numFmtId="0" fontId="15" fillId="0" borderId="79" xfId="0" applyFont="1" applyBorder="1" applyAlignment="1">
      <alignment horizontal="center" vertical="center" wrapText="1"/>
    </xf>
    <xf numFmtId="0" fontId="8" fillId="5" borderId="24" xfId="0" applyFont="1" applyFill="1" applyBorder="1" applyAlignment="1">
      <alignment vertical="center" wrapText="1"/>
    </xf>
    <xf numFmtId="0" fontId="8" fillId="5" borderId="84" xfId="0" applyFont="1" applyFill="1" applyBorder="1" applyAlignment="1">
      <alignment vertical="center" wrapText="1"/>
    </xf>
    <xf numFmtId="10" fontId="0" fillId="4" borderId="12" xfId="0" applyNumberFormat="1" applyFill="1" applyBorder="1" applyAlignment="1">
      <alignment horizontal="center" vertical="center" wrapText="1"/>
    </xf>
    <xf numFmtId="10" fontId="0" fillId="4" borderId="13" xfId="0" applyNumberFormat="1" applyFill="1" applyBorder="1" applyAlignment="1">
      <alignment horizontal="center" vertical="center" wrapText="1"/>
    </xf>
    <xf numFmtId="10" fontId="0" fillId="4" borderId="88" xfId="0" applyNumberFormat="1" applyFill="1" applyBorder="1" applyAlignment="1">
      <alignment horizontal="center" vertical="center" wrapText="1"/>
    </xf>
    <xf numFmtId="0" fontId="4" fillId="3" borderId="20" xfId="0" applyFont="1" applyFill="1" applyBorder="1" applyAlignment="1">
      <alignment horizontal="center" vertical="center" wrapText="1"/>
    </xf>
    <xf numFmtId="164" fontId="4" fillId="3" borderId="53" xfId="0" applyNumberFormat="1" applyFont="1" applyFill="1" applyBorder="1" applyAlignment="1">
      <alignment horizontal="center" vertical="center" wrapText="1"/>
    </xf>
    <xf numFmtId="10" fontId="0" fillId="4" borderId="89" xfId="0" applyNumberFormat="1" applyFill="1" applyBorder="1" applyAlignment="1">
      <alignment horizontal="center" vertical="center" wrapText="1"/>
    </xf>
    <xf numFmtId="164" fontId="7" fillId="3" borderId="23" xfId="1" applyNumberFormat="1" applyFont="1" applyFill="1" applyBorder="1" applyAlignment="1">
      <alignment horizontal="center" vertical="center" wrapText="1"/>
    </xf>
    <xf numFmtId="164" fontId="4" fillId="3" borderId="54" xfId="0" applyNumberFormat="1" applyFont="1" applyFill="1" applyBorder="1" applyAlignment="1">
      <alignment horizontal="center" vertical="center" wrapText="1"/>
    </xf>
    <xf numFmtId="10" fontId="0" fillId="4" borderId="21" xfId="0" applyNumberFormat="1" applyFill="1" applyBorder="1" applyAlignment="1">
      <alignment horizontal="center" vertical="center" wrapText="1"/>
    </xf>
    <xf numFmtId="10" fontId="0" fillId="4" borderId="22" xfId="0" applyNumberFormat="1" applyFill="1" applyBorder="1" applyAlignment="1">
      <alignment horizontal="center" vertical="center" wrapText="1"/>
    </xf>
    <xf numFmtId="10" fontId="0" fillId="4" borderId="90" xfId="0" applyNumberFormat="1" applyFill="1" applyBorder="1" applyAlignment="1">
      <alignment horizontal="center" vertical="center" wrapText="1"/>
    </xf>
    <xf numFmtId="0" fontId="8" fillId="6" borderId="62" xfId="0" applyFont="1" applyFill="1" applyBorder="1" applyAlignment="1">
      <alignment horizontal="left" vertical="top" wrapText="1"/>
    </xf>
    <xf numFmtId="0" fontId="3" fillId="8" borderId="62" xfId="0" applyFont="1" applyFill="1" applyBorder="1" applyAlignment="1">
      <alignment horizontal="left" vertical="top" wrapText="1"/>
    </xf>
    <xf numFmtId="0" fontId="3" fillId="3" borderId="62" xfId="0" applyFont="1" applyFill="1" applyBorder="1" applyAlignment="1">
      <alignment horizontal="left" vertical="top" wrapText="1"/>
    </xf>
    <xf numFmtId="0" fontId="3" fillId="3" borderId="63" xfId="0" applyFont="1" applyFill="1" applyBorder="1" applyAlignment="1">
      <alignment horizontal="left" vertical="top" wrapText="1"/>
    </xf>
    <xf numFmtId="0" fontId="16" fillId="0" borderId="0" xfId="0" applyFont="1"/>
    <xf numFmtId="0" fontId="0" fillId="10" borderId="0" xfId="0" applyFill="1"/>
    <xf numFmtId="0" fontId="0" fillId="0" borderId="0" xfId="0" applyAlignment="1">
      <alignment wrapText="1"/>
    </xf>
    <xf numFmtId="0" fontId="0" fillId="9" borderId="0" xfId="0" applyFill="1"/>
    <xf numFmtId="0" fontId="7" fillId="12" borderId="13" xfId="0" applyFont="1" applyFill="1" applyBorder="1" applyAlignment="1">
      <alignment horizontal="justify" vertical="center" wrapText="1"/>
    </xf>
    <xf numFmtId="0" fontId="3" fillId="13" borderId="12" xfId="0" applyFont="1" applyFill="1" applyBorder="1" applyAlignment="1">
      <alignment horizontal="center" vertical="center" wrapText="1"/>
    </xf>
    <xf numFmtId="0" fontId="7" fillId="13" borderId="13" xfId="0" applyFont="1" applyFill="1" applyBorder="1" applyAlignment="1">
      <alignment horizontal="justify" vertical="center" wrapText="1"/>
    </xf>
    <xf numFmtId="0" fontId="7" fillId="4" borderId="13" xfId="0" applyFont="1" applyFill="1" applyBorder="1" applyAlignment="1">
      <alignment horizontal="left" vertical="center" wrapText="1"/>
    </xf>
    <xf numFmtId="0" fontId="3" fillId="14" borderId="12" xfId="0" applyFont="1" applyFill="1" applyBorder="1" applyAlignment="1">
      <alignment horizontal="center" vertical="center" wrapText="1"/>
    </xf>
    <xf numFmtId="0" fontId="3" fillId="13" borderId="13" xfId="0" applyFont="1" applyFill="1" applyBorder="1" applyAlignment="1">
      <alignment horizontal="justify" vertical="center" wrapText="1"/>
    </xf>
    <xf numFmtId="0" fontId="7" fillId="13" borderId="1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15" borderId="13" xfId="0" applyFont="1" applyFill="1" applyBorder="1" applyAlignment="1">
      <alignment horizontal="left" vertical="center" wrapText="1"/>
    </xf>
    <xf numFmtId="0" fontId="6" fillId="13" borderId="13" xfId="0" applyFont="1" applyFill="1" applyBorder="1" applyAlignment="1">
      <alignment horizontal="justify" vertical="center" wrapText="1"/>
    </xf>
    <xf numFmtId="0" fontId="6" fillId="3" borderId="13" xfId="0" applyFont="1" applyFill="1" applyBorder="1" applyAlignment="1">
      <alignment horizontal="left" vertical="center" wrapText="1"/>
    </xf>
    <xf numFmtId="0" fontId="3" fillId="16" borderId="13" xfId="0" applyFont="1" applyFill="1" applyBorder="1" applyAlignment="1">
      <alignment horizontal="justify" vertical="center" wrapText="1"/>
    </xf>
    <xf numFmtId="0" fontId="3" fillId="16" borderId="13" xfId="0" applyFont="1" applyFill="1" applyBorder="1" applyAlignment="1">
      <alignment horizontal="left" vertical="center" wrapText="1"/>
    </xf>
    <xf numFmtId="0" fontId="7" fillId="15" borderId="13" xfId="0" applyFont="1" applyFill="1" applyBorder="1" applyAlignment="1">
      <alignment horizontal="justify" vertical="center" wrapText="1"/>
    </xf>
    <xf numFmtId="0" fontId="7" fillId="17" borderId="13" xfId="0" applyFont="1" applyFill="1" applyBorder="1" applyAlignment="1">
      <alignment horizontal="left" vertical="center" wrapText="1"/>
    </xf>
    <xf numFmtId="0" fontId="7" fillId="16" borderId="13" xfId="0" applyFont="1" applyFill="1" applyBorder="1" applyAlignment="1">
      <alignment horizontal="justify" vertical="center" wrapText="1"/>
    </xf>
    <xf numFmtId="0" fontId="3" fillId="8" borderId="13"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justify" vertical="center" wrapText="1"/>
    </xf>
    <xf numFmtId="0" fontId="3" fillId="4" borderId="13" xfId="0" applyFont="1" applyFill="1" applyBorder="1" applyAlignment="1">
      <alignment horizontal="left" vertical="center" wrapText="1"/>
    </xf>
    <xf numFmtId="0" fontId="7" fillId="17" borderId="13" xfId="0" applyFont="1" applyFill="1" applyBorder="1" applyAlignment="1">
      <alignment horizontal="justify" vertical="center" wrapText="1"/>
    </xf>
    <xf numFmtId="0" fontId="3" fillId="17" borderId="13" xfId="0" applyFont="1" applyFill="1" applyBorder="1" applyAlignment="1">
      <alignment horizontal="left" vertical="center" wrapText="1"/>
    </xf>
    <xf numFmtId="0" fontId="3" fillId="18" borderId="12" xfId="0" applyFont="1" applyFill="1" applyBorder="1" applyAlignment="1">
      <alignment horizontal="center" vertical="center" wrapText="1"/>
    </xf>
    <xf numFmtId="0" fontId="3" fillId="18" borderId="13" xfId="0" applyFont="1" applyFill="1" applyBorder="1" applyAlignment="1">
      <alignment horizontal="justify" vertical="center" wrapText="1"/>
    </xf>
    <xf numFmtId="0" fontId="3" fillId="18" borderId="13" xfId="0" applyFont="1" applyFill="1" applyBorder="1" applyAlignment="1">
      <alignment horizontal="left" vertical="center" wrapText="1"/>
    </xf>
    <xf numFmtId="0" fontId="3" fillId="19" borderId="12" xfId="0" applyFont="1" applyFill="1" applyBorder="1" applyAlignment="1">
      <alignment horizontal="center" vertical="center" wrapText="1"/>
    </xf>
    <xf numFmtId="0" fontId="3" fillId="19" borderId="13" xfId="0" applyFont="1" applyFill="1" applyBorder="1" applyAlignment="1">
      <alignment horizontal="justify" vertical="center" wrapText="1"/>
    </xf>
    <xf numFmtId="0" fontId="3" fillId="19" borderId="13" xfId="0" applyFont="1" applyFill="1" applyBorder="1" applyAlignment="1">
      <alignment horizontal="left" vertical="center" wrapText="1"/>
    </xf>
    <xf numFmtId="0" fontId="3" fillId="13" borderId="13" xfId="0" applyFont="1" applyFill="1" applyBorder="1" applyAlignment="1">
      <alignment horizontal="left" vertical="center" wrapText="1"/>
    </xf>
    <xf numFmtId="0" fontId="7" fillId="18" borderId="13" xfId="0" applyFont="1" applyFill="1" applyBorder="1" applyAlignment="1">
      <alignment horizontal="justify" vertical="center" wrapText="1"/>
    </xf>
    <xf numFmtId="0" fontId="6" fillId="8" borderId="13" xfId="0" applyFont="1" applyFill="1" applyBorder="1" applyAlignment="1">
      <alignment horizontal="justify" vertical="center" wrapText="1"/>
    </xf>
    <xf numFmtId="0" fontId="6" fillId="8" borderId="13" xfId="0" applyFont="1" applyFill="1" applyBorder="1" applyAlignment="1">
      <alignment horizontal="left" vertical="center" wrapText="1"/>
    </xf>
    <xf numFmtId="0" fontId="6" fillId="13" borderId="13" xfId="0" applyFont="1" applyFill="1" applyBorder="1" applyAlignment="1">
      <alignment horizontal="left" vertical="center" wrapText="1"/>
    </xf>
    <xf numFmtId="0" fontId="4" fillId="13" borderId="13" xfId="0" applyFont="1" applyFill="1" applyBorder="1" applyAlignment="1">
      <alignment horizontal="justify" vertical="center" wrapText="1"/>
    </xf>
    <xf numFmtId="0" fontId="3" fillId="13" borderId="21" xfId="0" applyFont="1" applyFill="1" applyBorder="1" applyAlignment="1">
      <alignment horizontal="center" vertical="center" wrapText="1"/>
    </xf>
    <xf numFmtId="0" fontId="7" fillId="13" borderId="22" xfId="0" applyFont="1" applyFill="1" applyBorder="1" applyAlignment="1">
      <alignment horizontal="justify" vertical="center" wrapText="1"/>
    </xf>
    <xf numFmtId="0" fontId="7" fillId="13" borderId="22" xfId="0" applyFont="1" applyFill="1" applyBorder="1" applyAlignment="1">
      <alignment horizontal="left" vertical="center" wrapText="1"/>
    </xf>
    <xf numFmtId="0" fontId="3" fillId="6" borderId="12" xfId="0" applyFont="1" applyFill="1" applyBorder="1" applyAlignment="1">
      <alignment horizontal="center" vertical="center" wrapText="1"/>
    </xf>
    <xf numFmtId="0" fontId="7" fillId="8" borderId="13" xfId="0" applyFont="1" applyFill="1" applyBorder="1" applyAlignment="1">
      <alignment horizontal="justify" vertical="center"/>
    </xf>
    <xf numFmtId="0" fontId="3" fillId="3" borderId="92" xfId="0" applyFont="1" applyFill="1" applyBorder="1" applyAlignment="1">
      <alignment horizontal="center" vertical="center" wrapText="1"/>
    </xf>
    <xf numFmtId="0" fontId="7" fillId="3" borderId="93" xfId="0" applyFont="1" applyFill="1" applyBorder="1" applyAlignment="1">
      <alignment horizontal="justify" vertical="center" wrapText="1"/>
    </xf>
    <xf numFmtId="0" fontId="3" fillId="3" borderId="93" xfId="0" applyFont="1" applyFill="1" applyBorder="1" applyAlignment="1">
      <alignment horizontal="left" vertical="center" wrapText="1"/>
    </xf>
    <xf numFmtId="0" fontId="3" fillId="8" borderId="80" xfId="0" applyFont="1" applyFill="1" applyBorder="1" applyAlignment="1">
      <alignment horizontal="center" vertical="center" wrapText="1"/>
    </xf>
    <xf numFmtId="0" fontId="7" fillId="8" borderId="94" xfId="0" applyFont="1" applyFill="1" applyBorder="1" applyAlignment="1">
      <alignment horizontal="justify" vertical="center" wrapText="1"/>
    </xf>
    <xf numFmtId="0" fontId="7" fillId="8" borderId="94" xfId="0" applyFont="1" applyFill="1" applyBorder="1" applyAlignment="1">
      <alignment horizontal="left" vertical="center" wrapText="1"/>
    </xf>
    <xf numFmtId="0" fontId="18" fillId="8" borderId="12" xfId="0" applyFont="1" applyFill="1" applyBorder="1" applyAlignment="1">
      <alignment horizontal="center" vertical="center" wrapText="1"/>
    </xf>
    <xf numFmtId="0" fontId="19" fillId="8" borderId="13" xfId="0" applyFont="1" applyFill="1" applyBorder="1" applyAlignment="1">
      <alignment horizontal="justify" vertical="center" wrapText="1"/>
    </xf>
    <xf numFmtId="0" fontId="19" fillId="8" borderId="13" xfId="0" applyFont="1" applyFill="1" applyBorder="1" applyAlignment="1">
      <alignment horizontal="left" vertical="center" wrapText="1"/>
    </xf>
    <xf numFmtId="0" fontId="18" fillId="13" borderId="12" xfId="0" applyFont="1" applyFill="1" applyBorder="1" applyAlignment="1">
      <alignment horizontal="center" vertical="center" wrapText="1"/>
    </xf>
    <xf numFmtId="0" fontId="19" fillId="13" borderId="13" xfId="0" applyFont="1" applyFill="1" applyBorder="1" applyAlignment="1">
      <alignment horizontal="justify" vertical="center" wrapText="1"/>
    </xf>
    <xf numFmtId="0" fontId="19" fillId="13" borderId="13" xfId="0" applyFont="1" applyFill="1" applyBorder="1" applyAlignment="1">
      <alignment horizontal="left" vertical="center" wrapText="1"/>
    </xf>
    <xf numFmtId="0" fontId="18" fillId="3" borderId="12" xfId="0" applyFont="1" applyFill="1" applyBorder="1" applyAlignment="1">
      <alignment horizontal="center" vertical="center" wrapText="1"/>
    </xf>
    <xf numFmtId="0" fontId="21" fillId="3" borderId="13" xfId="0" applyFont="1" applyFill="1" applyBorder="1" applyAlignment="1">
      <alignment horizontal="justify" vertical="center" wrapText="1"/>
    </xf>
    <xf numFmtId="0" fontId="19" fillId="3" borderId="13" xfId="0" applyFont="1" applyFill="1" applyBorder="1" applyAlignment="1">
      <alignment horizontal="left" vertical="center" wrapText="1"/>
    </xf>
    <xf numFmtId="0" fontId="20" fillId="20" borderId="13" xfId="0" applyFont="1" applyFill="1" applyBorder="1" applyAlignment="1">
      <alignment horizontal="justify" vertical="center" wrapText="1"/>
    </xf>
    <xf numFmtId="0" fontId="20" fillId="20" borderId="13" xfId="0" applyFont="1" applyFill="1" applyBorder="1" applyAlignment="1">
      <alignment horizontal="left" vertical="center" wrapText="1"/>
    </xf>
    <xf numFmtId="0" fontId="19" fillId="17" borderId="13" xfId="0" applyFont="1" applyFill="1" applyBorder="1" applyAlignment="1">
      <alignment horizontal="justify" vertical="center" wrapText="1"/>
    </xf>
    <xf numFmtId="0" fontId="21" fillId="3" borderId="13" xfId="0" applyFont="1" applyFill="1" applyBorder="1" applyAlignment="1">
      <alignment horizontal="left" vertical="center" wrapText="1"/>
    </xf>
    <xf numFmtId="0" fontId="7" fillId="12" borderId="13"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4" borderId="13"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7" fillId="17" borderId="13" xfId="0" applyFont="1" applyFill="1" applyBorder="1" applyAlignment="1">
      <alignment horizontal="center" vertical="center" wrapText="1"/>
    </xf>
    <xf numFmtId="0" fontId="7" fillId="16" borderId="13"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7" fillId="19" borderId="13" xfId="0" applyFont="1" applyFill="1" applyBorder="1" applyAlignment="1">
      <alignment horizontal="center" vertical="center" wrapText="1"/>
    </xf>
    <xf numFmtId="0" fontId="7" fillId="8" borderId="94" xfId="0" applyFont="1" applyFill="1" applyBorder="1" applyAlignment="1">
      <alignment horizontal="center" vertical="center" wrapText="1"/>
    </xf>
    <xf numFmtId="0" fontId="6" fillId="13" borderId="13"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13" borderId="13"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20" borderId="13"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13" borderId="13" xfId="3" applyFont="1" applyFill="1" applyBorder="1" applyAlignment="1">
      <alignment horizontal="center" vertical="center" wrapText="1"/>
    </xf>
    <xf numFmtId="0" fontId="7" fillId="13" borderId="22" xfId="0" applyFont="1" applyFill="1" applyBorder="1" applyAlignment="1">
      <alignment horizontal="center" vertical="center" wrapText="1"/>
    </xf>
    <xf numFmtId="0" fontId="3" fillId="14" borderId="13" xfId="0" applyFont="1" applyFill="1" applyBorder="1" applyAlignment="1">
      <alignment horizontal="center" vertical="center" wrapText="1"/>
    </xf>
    <xf numFmtId="0" fontId="3" fillId="13" borderId="13" xfId="0" applyFont="1" applyFill="1" applyBorder="1" applyAlignment="1">
      <alignment horizontal="center" vertical="center" wrapText="1"/>
    </xf>
    <xf numFmtId="0" fontId="3" fillId="16" borderId="13" xfId="0" applyFont="1" applyFill="1" applyBorder="1" applyAlignment="1">
      <alignment horizontal="center" vertical="center" wrapText="1"/>
    </xf>
    <xf numFmtId="0" fontId="7" fillId="21" borderId="13"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3" fillId="15" borderId="13" xfId="0" applyFont="1" applyFill="1" applyBorder="1" applyAlignment="1">
      <alignment horizontal="center" vertical="center" wrapText="1"/>
    </xf>
    <xf numFmtId="0" fontId="3" fillId="3" borderId="93" xfId="0" applyFont="1" applyFill="1" applyBorder="1" applyAlignment="1">
      <alignment horizontal="center" vertical="center" wrapText="1"/>
    </xf>
    <xf numFmtId="0" fontId="3" fillId="20" borderId="13" xfId="0" applyFont="1" applyFill="1" applyBorder="1" applyAlignment="1">
      <alignment horizontal="center" vertical="center" wrapText="1"/>
    </xf>
    <xf numFmtId="0" fontId="3" fillId="18" borderId="13"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20" fillId="20" borderId="13" xfId="0" applyFont="1" applyFill="1" applyBorder="1" applyAlignment="1">
      <alignment horizontal="center" vertical="center" wrapText="1"/>
    </xf>
    <xf numFmtId="0" fontId="21" fillId="17" borderId="1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3" fillId="13" borderId="22" xfId="0" applyFont="1" applyFill="1" applyBorder="1" applyAlignment="1">
      <alignment horizontal="center" vertical="center" wrapText="1"/>
    </xf>
    <xf numFmtId="3" fontId="3" fillId="13" borderId="13" xfId="0" applyNumberFormat="1" applyFont="1" applyFill="1" applyBorder="1" applyAlignment="1">
      <alignment horizontal="center" vertical="center" wrapText="1"/>
    </xf>
    <xf numFmtId="3" fontId="3" fillId="8" borderId="13" xfId="0" applyNumberFormat="1" applyFont="1" applyFill="1" applyBorder="1" applyAlignment="1">
      <alignment horizontal="center" vertical="center" wrapText="1"/>
    </xf>
    <xf numFmtId="3" fontId="4" fillId="13" borderId="13" xfId="0" applyNumberFormat="1" applyFont="1" applyFill="1" applyBorder="1" applyAlignment="1">
      <alignment horizontal="center" vertical="center" wrapText="1"/>
    </xf>
    <xf numFmtId="3" fontId="20" fillId="8" borderId="13" xfId="0" applyNumberFormat="1" applyFont="1" applyFill="1" applyBorder="1" applyAlignment="1">
      <alignment horizontal="center" vertical="center" wrapText="1"/>
    </xf>
    <xf numFmtId="3" fontId="20" fillId="13" borderId="13" xfId="0" applyNumberFormat="1" applyFont="1" applyFill="1" applyBorder="1" applyAlignment="1">
      <alignment horizontal="center" vertical="center" wrapText="1"/>
    </xf>
    <xf numFmtId="3" fontId="20" fillId="20" borderId="13" xfId="0" applyNumberFormat="1" applyFont="1" applyFill="1" applyBorder="1" applyAlignment="1">
      <alignment horizontal="center" vertical="center" wrapText="1"/>
    </xf>
    <xf numFmtId="3" fontId="20" fillId="17" borderId="13" xfId="0" applyNumberFormat="1" applyFont="1" applyFill="1" applyBorder="1" applyAlignment="1">
      <alignment horizontal="center" vertical="center" wrapText="1"/>
    </xf>
    <xf numFmtId="3" fontId="4" fillId="8" borderId="13" xfId="0" applyNumberFormat="1" applyFont="1" applyFill="1" applyBorder="1" applyAlignment="1">
      <alignment horizontal="center" vertical="center" wrapText="1"/>
    </xf>
    <xf numFmtId="3" fontId="3" fillId="13" borderId="22" xfId="0" applyNumberFormat="1" applyFont="1" applyFill="1" applyBorder="1" applyAlignment="1">
      <alignment horizontal="center" vertical="center" wrapText="1"/>
    </xf>
    <xf numFmtId="0" fontId="8" fillId="8" borderId="53" xfId="0" applyFont="1" applyFill="1" applyBorder="1" applyAlignment="1">
      <alignment horizontal="left" vertical="center" wrapText="1"/>
    </xf>
    <xf numFmtId="3" fontId="3" fillId="13" borderId="23" xfId="0" applyNumberFormat="1" applyFont="1" applyFill="1" applyBorder="1" applyAlignment="1">
      <alignment horizontal="center" vertical="center" wrapText="1"/>
    </xf>
    <xf numFmtId="0" fontId="8" fillId="13" borderId="53" xfId="0" applyFont="1" applyFill="1" applyBorder="1" applyAlignment="1">
      <alignment horizontal="left" vertical="center" wrapText="1"/>
    </xf>
    <xf numFmtId="0" fontId="6" fillId="3" borderId="95" xfId="0" applyFont="1" applyFill="1" applyBorder="1" applyAlignment="1">
      <alignment horizontal="justify" vertical="center" wrapText="1"/>
    </xf>
    <xf numFmtId="10" fontId="0" fillId="4" borderId="97" xfId="0" applyNumberFormat="1" applyFill="1" applyBorder="1" applyAlignment="1">
      <alignment horizontal="center" vertical="center" wrapText="1"/>
    </xf>
    <xf numFmtId="0" fontId="5" fillId="0" borderId="98" xfId="0" applyFont="1" applyBorder="1" applyAlignment="1">
      <alignment horizontal="center" vertical="center" wrapText="1"/>
    </xf>
    <xf numFmtId="0" fontId="6" fillId="0" borderId="99" xfId="0" applyFont="1" applyBorder="1" applyAlignment="1">
      <alignment horizontal="justify" vertical="center" wrapText="1"/>
    </xf>
    <xf numFmtId="0" fontId="6" fillId="0" borderId="99" xfId="0" applyFont="1" applyBorder="1" applyAlignment="1">
      <alignment horizontal="center" vertical="center" wrapText="1"/>
    </xf>
    <xf numFmtId="0" fontId="15" fillId="0" borderId="100" xfId="0" applyFont="1" applyBorder="1" applyAlignment="1">
      <alignment horizontal="center" vertical="center" wrapText="1"/>
    </xf>
    <xf numFmtId="9" fontId="6" fillId="0" borderId="101" xfId="0" applyNumberFormat="1" applyFont="1" applyBorder="1" applyAlignment="1">
      <alignment horizontal="center" vertical="center" wrapText="1"/>
    </xf>
    <xf numFmtId="1" fontId="7" fillId="0" borderId="0" xfId="0" applyNumberFormat="1" applyFont="1" applyAlignment="1">
      <alignment horizontal="center" vertical="center" wrapText="1"/>
    </xf>
    <xf numFmtId="10" fontId="0" fillId="4" borderId="102" xfId="0" applyNumberFormat="1" applyFill="1" applyBorder="1" applyAlignment="1">
      <alignment horizontal="center" vertical="center" wrapText="1"/>
    </xf>
    <xf numFmtId="0" fontId="6" fillId="3" borderId="103" xfId="0" applyFont="1" applyFill="1" applyBorder="1" applyAlignment="1">
      <alignment horizontal="justify" vertical="center" wrapText="1"/>
    </xf>
    <xf numFmtId="0" fontId="3" fillId="3" borderId="104" xfId="0" applyFont="1" applyFill="1" applyBorder="1" applyAlignment="1">
      <alignment horizontal="center" vertical="center" wrapText="1"/>
    </xf>
    <xf numFmtId="0" fontId="3" fillId="18" borderId="29" xfId="0" applyFont="1" applyFill="1" applyBorder="1" applyAlignment="1">
      <alignment horizontal="center" vertical="center" wrapText="1"/>
    </xf>
    <xf numFmtId="3" fontId="3" fillId="13" borderId="9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8" borderId="105" xfId="0" applyFont="1" applyFill="1" applyBorder="1" applyAlignment="1">
      <alignment horizontal="center" vertical="center" wrapText="1"/>
    </xf>
    <xf numFmtId="1" fontId="7" fillId="0" borderId="107" xfId="0" applyNumberFormat="1" applyFont="1" applyBorder="1" applyAlignment="1">
      <alignment horizontal="center" vertical="center" wrapText="1"/>
    </xf>
    <xf numFmtId="9" fontId="6" fillId="0" borderId="106" xfId="0" applyNumberFormat="1" applyFont="1" applyBorder="1" applyAlignment="1">
      <alignment horizontal="center" vertical="center" wrapText="1"/>
    </xf>
    <xf numFmtId="0" fontId="5" fillId="0" borderId="108" xfId="0" applyFont="1" applyBorder="1" applyAlignment="1">
      <alignment horizontal="center" vertical="center" wrapText="1"/>
    </xf>
    <xf numFmtId="0" fontId="6" fillId="0" borderId="106" xfId="0" applyFont="1" applyBorder="1" applyAlignment="1">
      <alignment horizontal="justify" vertical="center" wrapText="1"/>
    </xf>
    <xf numFmtId="0" fontId="6" fillId="0" borderId="106" xfId="0" applyFont="1" applyBorder="1" applyAlignment="1">
      <alignment horizontal="center" vertical="center" wrapText="1"/>
    </xf>
    <xf numFmtId="0" fontId="15" fillId="0" borderId="109" xfId="0" applyFont="1" applyBorder="1" applyAlignment="1">
      <alignment horizontal="center" vertical="center" wrapText="1"/>
    </xf>
    <xf numFmtId="3" fontId="6" fillId="5" borderId="110" xfId="0" applyNumberFormat="1" applyFont="1" applyFill="1" applyBorder="1" applyAlignment="1">
      <alignment horizontal="center" vertical="center" wrapText="1"/>
    </xf>
    <xf numFmtId="0" fontId="7" fillId="3" borderId="13" xfId="0" applyFont="1" applyFill="1" applyBorder="1" applyAlignment="1">
      <alignment horizontal="justify" vertical="center" wrapText="1"/>
    </xf>
    <xf numFmtId="0" fontId="7" fillId="12" borderId="13" xfId="0" applyFont="1" applyFill="1" applyBorder="1" applyAlignment="1">
      <alignment horizontal="left" vertical="center" wrapText="1"/>
    </xf>
    <xf numFmtId="3" fontId="22" fillId="2" borderId="56" xfId="0" applyNumberFormat="1" applyFont="1" applyFill="1" applyBorder="1" applyAlignment="1">
      <alignment horizontal="center" vertical="center" wrapText="1"/>
    </xf>
    <xf numFmtId="3" fontId="22" fillId="2" borderId="36" xfId="0" applyNumberFormat="1" applyFont="1" applyFill="1" applyBorder="1" applyAlignment="1">
      <alignment horizontal="center" vertical="center" wrapText="1"/>
    </xf>
    <xf numFmtId="3" fontId="22" fillId="2" borderId="37" xfId="0" applyNumberFormat="1" applyFont="1" applyFill="1" applyBorder="1" applyAlignment="1">
      <alignment horizontal="center" vertical="center" wrapText="1"/>
    </xf>
    <xf numFmtId="3" fontId="11" fillId="12" borderId="13" xfId="0" applyNumberFormat="1" applyFont="1" applyFill="1" applyBorder="1" applyAlignment="1">
      <alignment horizontal="center" vertical="center" wrapText="1"/>
    </xf>
    <xf numFmtId="3" fontId="23" fillId="8" borderId="13" xfId="0" applyNumberFormat="1" applyFont="1" applyFill="1" applyBorder="1" applyAlignment="1">
      <alignment horizontal="center" vertical="center" wrapText="1"/>
    </xf>
    <xf numFmtId="3" fontId="23" fillId="13" borderId="13" xfId="0" applyNumberFormat="1" applyFont="1" applyFill="1" applyBorder="1" applyAlignment="1">
      <alignment horizontal="center" vertical="center" wrapText="1"/>
    </xf>
    <xf numFmtId="0" fontId="23" fillId="13" borderId="13" xfId="0" applyFont="1" applyFill="1" applyBorder="1" applyAlignment="1">
      <alignment horizontal="center" vertical="center" wrapText="1"/>
    </xf>
    <xf numFmtId="0" fontId="3" fillId="18" borderId="41" xfId="0" applyFont="1" applyFill="1" applyBorder="1" applyAlignment="1">
      <alignment horizontal="justify" vertical="center" wrapText="1"/>
    </xf>
    <xf numFmtId="0" fontId="3" fillId="18" borderId="41" xfId="0" applyFont="1" applyFill="1" applyBorder="1" applyAlignment="1">
      <alignment horizontal="left" vertical="center" wrapText="1"/>
    </xf>
    <xf numFmtId="0" fontId="6" fillId="3" borderId="111" xfId="0" applyFont="1" applyFill="1" applyBorder="1" applyAlignment="1">
      <alignment vertical="center" wrapText="1"/>
    </xf>
    <xf numFmtId="0" fontId="6" fillId="3" borderId="111" xfId="0" applyFont="1" applyFill="1" applyBorder="1" applyAlignment="1">
      <alignment horizontal="justify" vertical="center" wrapText="1"/>
    </xf>
    <xf numFmtId="0" fontId="15" fillId="17" borderId="112" xfId="0" applyFont="1" applyFill="1" applyBorder="1" applyAlignment="1">
      <alignment horizontal="left" vertical="center" wrapText="1"/>
    </xf>
    <xf numFmtId="0" fontId="7" fillId="18" borderId="41" xfId="0" applyFont="1" applyFill="1" applyBorder="1" applyAlignment="1">
      <alignment horizontal="center" vertical="center" wrapText="1"/>
    </xf>
    <xf numFmtId="0" fontId="3" fillId="18" borderId="41" xfId="0" applyFont="1" applyFill="1" applyBorder="1" applyAlignment="1">
      <alignment horizontal="center" vertical="center" wrapText="1"/>
    </xf>
    <xf numFmtId="0" fontId="6" fillId="3" borderId="111" xfId="0" applyFont="1" applyFill="1" applyBorder="1" applyAlignment="1">
      <alignment horizontal="center" vertical="center" wrapText="1"/>
    </xf>
    <xf numFmtId="0" fontId="7" fillId="3" borderId="111" xfId="0" applyFont="1" applyFill="1" applyBorder="1" applyAlignment="1">
      <alignment horizontal="center" vertical="center" wrapText="1"/>
    </xf>
    <xf numFmtId="0" fontId="15" fillId="17" borderId="113" xfId="0" applyFont="1" applyFill="1" applyBorder="1" applyAlignment="1">
      <alignment horizontal="center" vertical="center" wrapText="1"/>
    </xf>
    <xf numFmtId="0" fontId="7" fillId="3" borderId="114" xfId="0" applyFont="1" applyFill="1" applyBorder="1" applyAlignment="1">
      <alignment horizontal="center" vertical="center" wrapText="1"/>
    </xf>
    <xf numFmtId="0" fontId="21" fillId="17" borderId="13" xfId="0" applyFont="1" applyFill="1" applyBorder="1" applyAlignment="1">
      <alignment horizontal="left" vertical="center" wrapText="1"/>
    </xf>
    <xf numFmtId="3" fontId="22" fillId="2" borderId="96" xfId="0" applyNumberFormat="1" applyFont="1" applyFill="1" applyBorder="1" applyAlignment="1">
      <alignment horizontal="center" vertical="center" wrapText="1"/>
    </xf>
    <xf numFmtId="3" fontId="22" fillId="2" borderId="43" xfId="0" applyNumberFormat="1" applyFont="1" applyFill="1" applyBorder="1" applyAlignment="1">
      <alignment horizontal="center" vertical="center" wrapText="1"/>
    </xf>
    <xf numFmtId="3" fontId="22" fillId="2" borderId="44" xfId="0" applyNumberFormat="1" applyFont="1" applyFill="1" applyBorder="1" applyAlignment="1">
      <alignment horizontal="center" vertical="center" wrapText="1"/>
    </xf>
    <xf numFmtId="0" fontId="23" fillId="8" borderId="13" xfId="0" applyFont="1" applyFill="1" applyBorder="1" applyAlignment="1">
      <alignment horizontal="center" vertical="center" wrapText="1"/>
    </xf>
    <xf numFmtId="3" fontId="23" fillId="13" borderId="93" xfId="0" applyNumberFormat="1" applyFont="1" applyFill="1" applyBorder="1" applyAlignment="1">
      <alignment horizontal="center" vertical="center" wrapText="1"/>
    </xf>
    <xf numFmtId="3" fontId="24" fillId="8" borderId="13" xfId="0" applyNumberFormat="1" applyFont="1" applyFill="1" applyBorder="1" applyAlignment="1">
      <alignment horizontal="center" vertical="center" wrapText="1"/>
    </xf>
    <xf numFmtId="3" fontId="24" fillId="13" borderId="13" xfId="0" applyNumberFormat="1" applyFont="1" applyFill="1" applyBorder="1" applyAlignment="1">
      <alignment horizontal="center" vertical="center" wrapText="1"/>
    </xf>
    <xf numFmtId="3" fontId="24" fillId="20" borderId="13" xfId="0" applyNumberFormat="1" applyFont="1" applyFill="1" applyBorder="1" applyAlignment="1">
      <alignment horizontal="center" vertical="center" wrapText="1"/>
    </xf>
    <xf numFmtId="3" fontId="24" fillId="17" borderId="13" xfId="0" applyNumberFormat="1" applyFont="1" applyFill="1" applyBorder="1" applyAlignment="1">
      <alignment horizontal="center" vertical="center" wrapText="1"/>
    </xf>
    <xf numFmtId="3" fontId="23" fillId="13" borderId="22" xfId="0" applyNumberFormat="1" applyFont="1" applyFill="1" applyBorder="1" applyAlignment="1">
      <alignment horizontal="center" vertical="center" wrapText="1"/>
    </xf>
    <xf numFmtId="3" fontId="22" fillId="23" borderId="41" xfId="0" applyNumberFormat="1" applyFont="1" applyFill="1" applyBorder="1" applyAlignment="1">
      <alignment horizontal="center" vertical="center" wrapText="1"/>
    </xf>
    <xf numFmtId="3" fontId="22" fillId="23" borderId="60" xfId="0" applyNumberFormat="1" applyFont="1" applyFill="1" applyBorder="1" applyAlignment="1">
      <alignment horizontal="center" vertical="center" wrapText="1"/>
    </xf>
    <xf numFmtId="3" fontId="22" fillId="23" borderId="115" xfId="0" applyNumberFormat="1" applyFont="1" applyFill="1" applyBorder="1" applyAlignment="1">
      <alignment horizontal="center" vertical="center" wrapText="1"/>
    </xf>
    <xf numFmtId="0" fontId="12" fillId="7" borderId="66" xfId="0" applyFont="1" applyFill="1" applyBorder="1" applyAlignment="1">
      <alignment horizontal="center" vertical="top" wrapText="1"/>
    </xf>
    <xf numFmtId="0" fontId="4" fillId="8" borderId="66" xfId="0" applyFont="1" applyFill="1" applyBorder="1" applyAlignment="1">
      <alignment horizontal="center" vertical="center" wrapText="1"/>
    </xf>
    <xf numFmtId="3" fontId="22" fillId="2" borderId="35" xfId="0" applyNumberFormat="1" applyFont="1" applyFill="1" applyBorder="1" applyAlignment="1">
      <alignment horizontal="center" vertical="center" wrapText="1"/>
    </xf>
    <xf numFmtId="3" fontId="22" fillId="2" borderId="38" xfId="0" applyNumberFormat="1" applyFont="1" applyFill="1" applyBorder="1" applyAlignment="1">
      <alignment horizontal="center" vertical="center" wrapText="1"/>
    </xf>
    <xf numFmtId="3" fontId="22" fillId="2" borderId="42" xfId="0" applyNumberFormat="1" applyFont="1" applyFill="1" applyBorder="1" applyAlignment="1">
      <alignment horizontal="center" vertical="center" wrapText="1"/>
    </xf>
    <xf numFmtId="3" fontId="22" fillId="2" borderId="45" xfId="0" applyNumberFormat="1" applyFont="1" applyFill="1" applyBorder="1" applyAlignment="1">
      <alignment horizontal="center" vertical="center" wrapText="1"/>
    </xf>
    <xf numFmtId="10" fontId="22" fillId="0" borderId="94" xfId="0" applyNumberFormat="1" applyFont="1" applyBorder="1" applyAlignment="1">
      <alignment horizontal="center" vertical="center" wrapText="1"/>
    </xf>
    <xf numFmtId="10" fontId="25" fillId="0" borderId="107" xfId="4" applyNumberFormat="1" applyFont="1" applyBorder="1" applyAlignment="1">
      <alignment horizontal="center" vertical="center" wrapText="1"/>
    </xf>
    <xf numFmtId="10" fontId="22" fillId="5" borderId="110" xfId="4" applyNumberFormat="1" applyFont="1" applyFill="1" applyBorder="1" applyAlignment="1">
      <alignment horizontal="center" vertical="center" wrapText="1"/>
    </xf>
    <xf numFmtId="10" fontId="22" fillId="5" borderId="75" xfId="4" applyNumberFormat="1" applyFont="1" applyFill="1" applyBorder="1" applyAlignment="1">
      <alignment horizontal="center" vertical="center" wrapText="1"/>
    </xf>
    <xf numFmtId="10" fontId="22" fillId="5" borderId="76" xfId="4" applyNumberFormat="1" applyFont="1" applyFill="1" applyBorder="1" applyAlignment="1">
      <alignment horizontal="center" vertical="center" wrapText="1"/>
    </xf>
    <xf numFmtId="10" fontId="25" fillId="0" borderId="80" xfId="4" applyNumberFormat="1" applyFont="1" applyBorder="1" applyAlignment="1">
      <alignment horizontal="center" vertical="center" wrapText="1"/>
    </xf>
    <xf numFmtId="0" fontId="23" fillId="8" borderId="53" xfId="0" applyFont="1" applyFill="1" applyBorder="1" applyAlignment="1">
      <alignment horizontal="left" vertical="center" wrapText="1"/>
    </xf>
    <xf numFmtId="0" fontId="22" fillId="3" borderId="95" xfId="0" applyFont="1" applyFill="1" applyBorder="1" applyAlignment="1">
      <alignment horizontal="justify" vertical="center" wrapText="1"/>
    </xf>
    <xf numFmtId="0" fontId="23" fillId="13" borderId="53" xfId="0" applyFont="1" applyFill="1" applyBorder="1" applyAlignment="1">
      <alignment horizontal="left" vertical="center" wrapText="1"/>
    </xf>
    <xf numFmtId="0" fontId="25" fillId="13" borderId="53" xfId="0" applyFont="1" applyFill="1" applyBorder="1" applyAlignment="1">
      <alignment horizontal="left" vertical="center" wrapText="1"/>
    </xf>
    <xf numFmtId="0" fontId="25" fillId="8" borderId="53" xfId="0" applyFont="1" applyFill="1" applyBorder="1" applyAlignment="1">
      <alignment horizontal="left" vertical="center" wrapText="1"/>
    </xf>
    <xf numFmtId="0" fontId="23" fillId="13" borderId="23" xfId="0" applyFont="1" applyFill="1" applyBorder="1" applyAlignment="1">
      <alignment horizontal="left" vertical="center" wrapText="1"/>
    </xf>
    <xf numFmtId="44" fontId="22" fillId="2" borderId="47" xfId="1" applyFont="1" applyFill="1" applyBorder="1" applyAlignment="1">
      <alignment horizontal="center" vertical="center" wrapText="1"/>
    </xf>
    <xf numFmtId="44" fontId="22" fillId="2" borderId="48" xfId="1" applyFont="1" applyFill="1" applyBorder="1" applyAlignment="1">
      <alignment horizontal="center" vertical="center" wrapText="1"/>
    </xf>
    <xf numFmtId="10" fontId="28" fillId="4" borderId="12" xfId="0" applyNumberFormat="1" applyFont="1" applyFill="1" applyBorder="1" applyAlignment="1">
      <alignment horizontal="center" vertical="center" wrapText="1"/>
    </xf>
    <xf numFmtId="10" fontId="28" fillId="4" borderId="13" xfId="0" applyNumberFormat="1" applyFont="1" applyFill="1" applyBorder="1" applyAlignment="1">
      <alignment horizontal="center" vertical="center" wrapText="1"/>
    </xf>
    <xf numFmtId="10" fontId="26" fillId="4" borderId="13" xfId="0" applyNumberFormat="1" applyFont="1" applyFill="1" applyBorder="1" applyAlignment="1">
      <alignment horizontal="center" vertical="center" wrapText="1"/>
    </xf>
    <xf numFmtId="10" fontId="26" fillId="4" borderId="89" xfId="0" applyNumberFormat="1" applyFont="1" applyFill="1" applyBorder="1" applyAlignment="1">
      <alignment horizontal="center" vertical="center" wrapText="1"/>
    </xf>
    <xf numFmtId="10" fontId="26" fillId="0" borderId="89" xfId="0" applyNumberFormat="1" applyFont="1" applyFill="1" applyBorder="1" applyAlignment="1">
      <alignment horizontal="center" vertical="center" wrapText="1"/>
    </xf>
    <xf numFmtId="10" fontId="26" fillId="0" borderId="13" xfId="0" applyNumberFormat="1" applyFont="1" applyFill="1" applyBorder="1" applyAlignment="1">
      <alignment horizontal="center" vertical="center" wrapText="1"/>
    </xf>
    <xf numFmtId="10" fontId="30" fillId="4" borderId="13" xfId="0" applyNumberFormat="1" applyFont="1" applyFill="1" applyBorder="1" applyAlignment="1">
      <alignment horizontal="center" vertical="center" wrapText="1"/>
    </xf>
    <xf numFmtId="10" fontId="29" fillId="4" borderId="13" xfId="0" applyNumberFormat="1" applyFont="1" applyFill="1" applyBorder="1" applyAlignment="1">
      <alignment horizontal="center" vertical="center" wrapText="1"/>
    </xf>
    <xf numFmtId="10" fontId="28" fillId="4" borderId="22" xfId="0" applyNumberFormat="1" applyFont="1" applyFill="1" applyBorder="1" applyAlignment="1">
      <alignment horizontal="center" vertical="center" wrapText="1"/>
    </xf>
    <xf numFmtId="0" fontId="22" fillId="0" borderId="94" xfId="0" applyFont="1" applyBorder="1" applyAlignment="1">
      <alignment horizontal="justify" vertical="center" wrapText="1"/>
    </xf>
    <xf numFmtId="0" fontId="25" fillId="13" borderId="13" xfId="0" applyFont="1" applyFill="1" applyBorder="1" applyAlignment="1">
      <alignment horizontal="justify" vertical="center" wrapText="1"/>
    </xf>
    <xf numFmtId="0" fontId="32" fillId="0" borderId="80" xfId="0" applyFont="1" applyBorder="1" applyAlignment="1">
      <alignment horizontal="center" vertical="center" wrapText="1"/>
    </xf>
    <xf numFmtId="0" fontId="22" fillId="0" borderId="94" xfId="0" applyFont="1" applyBorder="1" applyAlignment="1">
      <alignment horizontal="center" vertical="center" wrapText="1"/>
    </xf>
    <xf numFmtId="0" fontId="33" fillId="0" borderId="116" xfId="0" applyFont="1" applyBorder="1" applyAlignment="1">
      <alignment horizontal="center" vertical="center" wrapText="1"/>
    </xf>
    <xf numFmtId="0" fontId="23" fillId="6" borderId="12" xfId="0" applyFont="1" applyFill="1" applyBorder="1" applyAlignment="1">
      <alignment horizontal="center" vertical="center" wrapText="1"/>
    </xf>
    <xf numFmtId="0" fontId="25" fillId="12" borderId="13" xfId="0" applyFont="1" applyFill="1" applyBorder="1" applyAlignment="1">
      <alignment horizontal="justify" vertical="center" wrapText="1"/>
    </xf>
    <xf numFmtId="0" fontId="25" fillId="12" borderId="13" xfId="0" applyFont="1" applyFill="1" applyBorder="1" applyAlignment="1">
      <alignment horizontal="left" vertical="center" wrapText="1"/>
    </xf>
    <xf numFmtId="0" fontId="25" fillId="12" borderId="13"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5" fillId="8" borderId="13" xfId="0" applyFont="1" applyFill="1" applyBorder="1" applyAlignment="1">
      <alignment horizontal="justify" vertical="center"/>
    </xf>
    <xf numFmtId="0" fontId="25" fillId="8" borderId="13" xfId="0" applyFont="1" applyFill="1" applyBorder="1" applyAlignment="1">
      <alignment horizontal="left" vertical="center" wrapText="1"/>
    </xf>
    <xf numFmtId="0" fontId="25" fillId="8" borderId="13" xfId="0" applyFont="1" applyFill="1" applyBorder="1" applyAlignment="1">
      <alignment horizontal="center" vertical="center" wrapText="1"/>
    </xf>
    <xf numFmtId="0" fontId="23" fillId="13" borderId="12" xfId="0" applyFont="1" applyFill="1" applyBorder="1" applyAlignment="1">
      <alignment horizontal="center" vertical="center" wrapText="1"/>
    </xf>
    <xf numFmtId="0" fontId="25" fillId="4" borderId="13" xfId="0" applyFont="1" applyFill="1" applyBorder="1" applyAlignment="1">
      <alignment horizontal="left" vertical="center" wrapText="1"/>
    </xf>
    <xf numFmtId="0" fontId="25" fillId="13" borderId="13" xfId="0" applyFont="1" applyFill="1" applyBorder="1" applyAlignment="1">
      <alignment horizontal="center" vertical="center" wrapText="1"/>
    </xf>
    <xf numFmtId="0" fontId="23" fillId="14" borderId="12" xfId="0" applyFont="1" applyFill="1" applyBorder="1" applyAlignment="1">
      <alignment horizontal="center" vertical="center" wrapText="1"/>
    </xf>
    <xf numFmtId="0" fontId="25" fillId="14" borderId="13" xfId="0" applyFont="1" applyFill="1" applyBorder="1" applyAlignment="1">
      <alignment horizontal="center" vertical="center" wrapText="1"/>
    </xf>
    <xf numFmtId="0" fontId="23" fillId="14" borderId="13" xfId="0" applyFont="1" applyFill="1" applyBorder="1" applyAlignment="1">
      <alignment horizontal="center" vertical="center" wrapText="1"/>
    </xf>
    <xf numFmtId="0" fontId="23" fillId="13" borderId="13" xfId="0" applyFont="1" applyFill="1" applyBorder="1" applyAlignment="1">
      <alignment horizontal="justify" vertical="center" wrapText="1"/>
    </xf>
    <xf numFmtId="0" fontId="23" fillId="3" borderId="12" xfId="0" applyFont="1" applyFill="1" applyBorder="1" applyAlignment="1">
      <alignment horizontal="center" vertical="center" wrapText="1"/>
    </xf>
    <xf numFmtId="0" fontId="25" fillId="3" borderId="13" xfId="0" applyFont="1" applyFill="1" applyBorder="1" applyAlignment="1">
      <alignment horizontal="left" vertical="center" wrapText="1"/>
    </xf>
    <xf numFmtId="0" fontId="25" fillId="3" borderId="13" xfId="0" applyFont="1" applyFill="1" applyBorder="1" applyAlignment="1">
      <alignment horizontal="center" vertical="center" wrapText="1"/>
    </xf>
    <xf numFmtId="0" fontId="25" fillId="13" borderId="13" xfId="0" applyFont="1" applyFill="1" applyBorder="1" applyAlignment="1">
      <alignment horizontal="left" vertical="center" wrapText="1"/>
    </xf>
    <xf numFmtId="0" fontId="25" fillId="3" borderId="13" xfId="0" applyFont="1" applyFill="1" applyBorder="1" applyAlignment="1">
      <alignment horizontal="justify" vertical="center" wrapText="1"/>
    </xf>
    <xf numFmtId="0" fontId="23" fillId="3" borderId="13" xfId="0" applyFont="1" applyFill="1" applyBorder="1" applyAlignment="1">
      <alignment horizontal="left" vertical="center" wrapText="1"/>
    </xf>
    <xf numFmtId="0" fontId="25" fillId="8" borderId="13" xfId="0" applyFont="1" applyFill="1" applyBorder="1" applyAlignment="1">
      <alignment horizontal="justify" vertical="center" wrapText="1"/>
    </xf>
    <xf numFmtId="0" fontId="25" fillId="15" borderId="13" xfId="0" applyFont="1" applyFill="1" applyBorder="1" applyAlignment="1">
      <alignment horizontal="left" vertical="center" wrapText="1"/>
    </xf>
    <xf numFmtId="0" fontId="25" fillId="15" borderId="13" xfId="0" applyFont="1" applyFill="1" applyBorder="1" applyAlignment="1">
      <alignment horizontal="center" vertical="center" wrapText="1"/>
    </xf>
    <xf numFmtId="0" fontId="25" fillId="17" borderId="13" xfId="0" applyFont="1" applyFill="1" applyBorder="1" applyAlignment="1">
      <alignment horizontal="center" vertical="center" wrapText="1"/>
    </xf>
    <xf numFmtId="0" fontId="22" fillId="13" borderId="13" xfId="0" applyFont="1" applyFill="1" applyBorder="1" applyAlignment="1">
      <alignment horizontal="justify" vertical="center" wrapText="1"/>
    </xf>
    <xf numFmtId="0" fontId="22" fillId="3" borderId="13" xfId="0" applyFont="1" applyFill="1" applyBorder="1" applyAlignment="1">
      <alignment horizontal="left" vertical="center" wrapText="1"/>
    </xf>
    <xf numFmtId="0" fontId="23" fillId="16" borderId="13" xfId="0" applyFont="1" applyFill="1" applyBorder="1" applyAlignment="1">
      <alignment horizontal="justify" vertical="center" wrapText="1"/>
    </xf>
    <xf numFmtId="0" fontId="23" fillId="16" borderId="13" xfId="0" applyFont="1" applyFill="1" applyBorder="1" applyAlignment="1">
      <alignment horizontal="left" vertical="center" wrapText="1"/>
    </xf>
    <xf numFmtId="0" fontId="25" fillId="16" borderId="13" xfId="0" applyFont="1" applyFill="1" applyBorder="1" applyAlignment="1">
      <alignment horizontal="center" vertical="center" wrapText="1"/>
    </xf>
    <xf numFmtId="0" fontId="23" fillId="16" borderId="13" xfId="0" applyFont="1" applyFill="1" applyBorder="1" applyAlignment="1">
      <alignment horizontal="center" vertical="center" wrapText="1"/>
    </xf>
    <xf numFmtId="0" fontId="25" fillId="21" borderId="13" xfId="0" applyFont="1" applyFill="1" applyBorder="1" applyAlignment="1">
      <alignment horizontal="center" vertical="center" wrapText="1"/>
    </xf>
    <xf numFmtId="0" fontId="25" fillId="15" borderId="13" xfId="0" applyFont="1" applyFill="1" applyBorder="1" applyAlignment="1">
      <alignment horizontal="justify" vertical="center" wrapText="1"/>
    </xf>
    <xf numFmtId="0" fontId="25" fillId="17" borderId="13" xfId="0" applyFont="1" applyFill="1" applyBorder="1" applyAlignment="1">
      <alignment horizontal="left" vertical="center" wrapText="1"/>
    </xf>
    <xf numFmtId="0" fontId="25" fillId="16" borderId="13" xfId="0" applyFont="1" applyFill="1" applyBorder="1" applyAlignment="1">
      <alignment horizontal="justify" vertical="center" wrapText="1"/>
    </xf>
    <xf numFmtId="0" fontId="23" fillId="8" borderId="13" xfId="0" applyFont="1" applyFill="1" applyBorder="1" applyAlignment="1">
      <alignment horizontal="left" vertical="center" wrapText="1"/>
    </xf>
    <xf numFmtId="0" fontId="25" fillId="22" borderId="13"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13" xfId="0" applyFont="1" applyFill="1" applyBorder="1" applyAlignment="1">
      <alignment horizontal="justify" vertical="center" wrapText="1"/>
    </xf>
    <xf numFmtId="0" fontId="23" fillId="4" borderId="13" xfId="0" applyFont="1" applyFill="1" applyBorder="1" applyAlignment="1">
      <alignment horizontal="left" vertical="center" wrapText="1"/>
    </xf>
    <xf numFmtId="0" fontId="25" fillId="4" borderId="13" xfId="0" applyFont="1" applyFill="1" applyBorder="1" applyAlignment="1">
      <alignment horizontal="center" vertical="center" wrapText="1"/>
    </xf>
    <xf numFmtId="0" fontId="23" fillId="15" borderId="13" xfId="0" applyFont="1" applyFill="1" applyBorder="1" applyAlignment="1">
      <alignment horizontal="center" vertical="center" wrapText="1"/>
    </xf>
    <xf numFmtId="0" fontId="25" fillId="17" borderId="13" xfId="0" applyFont="1" applyFill="1" applyBorder="1" applyAlignment="1">
      <alignment horizontal="justify" vertical="center" wrapText="1"/>
    </xf>
    <xf numFmtId="0" fontId="23" fillId="17" borderId="13" xfId="0" applyFont="1" applyFill="1" applyBorder="1" applyAlignment="1">
      <alignment horizontal="left" vertical="center" wrapText="1"/>
    </xf>
    <xf numFmtId="0" fontId="23" fillId="3" borderId="92" xfId="0" applyFont="1" applyFill="1" applyBorder="1" applyAlignment="1">
      <alignment horizontal="center" vertical="center" wrapText="1"/>
    </xf>
    <xf numFmtId="0" fontId="25" fillId="3" borderId="93" xfId="0" applyFont="1" applyFill="1" applyBorder="1" applyAlignment="1">
      <alignment horizontal="justify" vertical="center" wrapText="1"/>
    </xf>
    <xf numFmtId="0" fontId="23" fillId="3" borderId="93" xfId="0" applyFont="1" applyFill="1" applyBorder="1" applyAlignment="1">
      <alignment horizontal="left" vertical="center" wrapText="1"/>
    </xf>
    <xf numFmtId="0" fontId="25" fillId="3" borderId="93" xfId="0" applyFont="1" applyFill="1" applyBorder="1" applyAlignment="1">
      <alignment horizontal="center" vertical="center" wrapText="1"/>
    </xf>
    <xf numFmtId="0" fontId="23" fillId="3" borderId="93" xfId="0" applyFont="1" applyFill="1" applyBorder="1" applyAlignment="1">
      <alignment horizontal="center" vertical="center" wrapText="1"/>
    </xf>
    <xf numFmtId="0" fontId="23" fillId="20" borderId="13" xfId="0" applyFont="1" applyFill="1" applyBorder="1" applyAlignment="1">
      <alignment horizontal="center" vertical="center" wrapText="1"/>
    </xf>
    <xf numFmtId="0" fontId="23" fillId="18" borderId="12" xfId="0" applyFont="1" applyFill="1" applyBorder="1" applyAlignment="1">
      <alignment horizontal="center" vertical="center" wrapText="1"/>
    </xf>
    <xf numFmtId="0" fontId="23" fillId="18" borderId="13" xfId="0" applyFont="1" applyFill="1" applyBorder="1" applyAlignment="1">
      <alignment horizontal="justify" vertical="center" wrapText="1"/>
    </xf>
    <xf numFmtId="0" fontId="23" fillId="18" borderId="13" xfId="0" applyFont="1" applyFill="1" applyBorder="1" applyAlignment="1">
      <alignment horizontal="left" vertical="center" wrapText="1"/>
    </xf>
    <xf numFmtId="0" fontId="25" fillId="18" borderId="13" xfId="0" applyFont="1" applyFill="1" applyBorder="1" applyAlignment="1">
      <alignment horizontal="center" vertical="center" wrapText="1"/>
    </xf>
    <xf numFmtId="0" fontId="23" fillId="18" borderId="13" xfId="0" applyFont="1" applyFill="1" applyBorder="1" applyAlignment="1">
      <alignment horizontal="center" vertical="center" wrapText="1"/>
    </xf>
    <xf numFmtId="0" fontId="23" fillId="19" borderId="12" xfId="0" applyFont="1" applyFill="1" applyBorder="1" applyAlignment="1">
      <alignment horizontal="center" vertical="center" wrapText="1"/>
    </xf>
    <xf numFmtId="0" fontId="23" fillId="19" borderId="13" xfId="0" applyFont="1" applyFill="1" applyBorder="1" applyAlignment="1">
      <alignment horizontal="justify" vertical="center" wrapText="1"/>
    </xf>
    <xf numFmtId="0" fontId="23" fillId="19" borderId="13" xfId="0" applyFont="1" applyFill="1" applyBorder="1" applyAlignment="1">
      <alignment horizontal="left" vertical="center" wrapText="1"/>
    </xf>
    <xf numFmtId="0" fontId="25" fillId="19" borderId="13" xfId="0" applyFont="1" applyFill="1" applyBorder="1" applyAlignment="1">
      <alignment horizontal="center" vertical="center" wrapText="1"/>
    </xf>
    <xf numFmtId="0" fontId="23" fillId="19" borderId="13" xfId="0" applyFont="1" applyFill="1" applyBorder="1" applyAlignment="1">
      <alignment horizontal="center" vertical="center" wrapText="1"/>
    </xf>
    <xf numFmtId="0" fontId="23" fillId="25" borderId="13" xfId="0" applyFont="1" applyFill="1" applyBorder="1" applyAlignment="1">
      <alignment horizontal="justify" vertical="center" wrapText="1"/>
    </xf>
    <xf numFmtId="0" fontId="23" fillId="3" borderId="13" xfId="0" applyFont="1" applyFill="1" applyBorder="1" applyAlignment="1">
      <alignment horizontal="center" vertical="center" wrapText="1"/>
    </xf>
    <xf numFmtId="0" fontId="23" fillId="8" borderId="80" xfId="0" applyFont="1" applyFill="1" applyBorder="1" applyAlignment="1">
      <alignment horizontal="center" vertical="center" wrapText="1"/>
    </xf>
    <xf numFmtId="0" fontId="25" fillId="8" borderId="94" xfId="0" applyFont="1" applyFill="1" applyBorder="1" applyAlignment="1">
      <alignment horizontal="justify" vertical="center" wrapText="1"/>
    </xf>
    <xf numFmtId="0" fontId="25" fillId="8" borderId="94" xfId="0" applyFont="1" applyFill="1" applyBorder="1" applyAlignment="1">
      <alignment horizontal="left" vertical="center" wrapText="1"/>
    </xf>
    <xf numFmtId="0" fontId="25" fillId="8" borderId="94"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18" borderId="41" xfId="0" applyFont="1" applyFill="1" applyBorder="1" applyAlignment="1">
      <alignment horizontal="justify" vertical="center" wrapText="1"/>
    </xf>
    <xf numFmtId="0" fontId="23" fillId="18" borderId="41" xfId="0" applyFont="1" applyFill="1" applyBorder="1" applyAlignment="1">
      <alignment horizontal="left" vertical="center" wrapText="1"/>
    </xf>
    <xf numFmtId="0" fontId="25" fillId="18" borderId="41" xfId="0" applyFont="1" applyFill="1" applyBorder="1" applyAlignment="1">
      <alignment horizontal="center" vertical="center" wrapText="1"/>
    </xf>
    <xf numFmtId="0" fontId="23" fillId="18" borderId="4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2" fillId="3" borderId="111" xfId="0" applyFont="1" applyFill="1" applyBorder="1" applyAlignment="1">
      <alignment vertical="center" wrapText="1"/>
    </xf>
    <xf numFmtId="0" fontId="22" fillId="3" borderId="111" xfId="0" applyFont="1" applyFill="1" applyBorder="1" applyAlignment="1">
      <alignment horizontal="justify" vertical="center" wrapText="1"/>
    </xf>
    <xf numFmtId="0" fontId="22" fillId="3" borderId="111" xfId="0" applyFont="1" applyFill="1" applyBorder="1" applyAlignment="1">
      <alignment horizontal="center" vertical="center" wrapText="1"/>
    </xf>
    <xf numFmtId="0" fontId="25" fillId="3" borderId="111"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33" fillId="17" borderId="112" xfId="0" applyFont="1" applyFill="1" applyBorder="1" applyAlignment="1">
      <alignment horizontal="left" vertical="center" wrapText="1"/>
    </xf>
    <xf numFmtId="0" fontId="33" fillId="17" borderId="113" xfId="0" applyFont="1" applyFill="1" applyBorder="1" applyAlignment="1">
      <alignment horizontal="center" vertical="center" wrapText="1"/>
    </xf>
    <xf numFmtId="0" fontId="25" fillId="13" borderId="114" xfId="0" applyFont="1" applyFill="1" applyBorder="1" applyAlignment="1">
      <alignment horizontal="center" vertical="center" wrapText="1"/>
    </xf>
    <xf numFmtId="0" fontId="23" fillId="18" borderId="29" xfId="0" applyFont="1" applyFill="1" applyBorder="1" applyAlignment="1">
      <alignment horizontal="center" vertical="center" wrapText="1"/>
    </xf>
    <xf numFmtId="0" fontId="25" fillId="18" borderId="13" xfId="0" applyFont="1" applyFill="1" applyBorder="1" applyAlignment="1">
      <alignment horizontal="justify" vertical="center" wrapText="1"/>
    </xf>
    <xf numFmtId="0" fontId="23" fillId="13" borderId="13" xfId="0" applyFont="1" applyFill="1" applyBorder="1" applyAlignment="1">
      <alignment horizontal="left" vertical="center" wrapText="1"/>
    </xf>
    <xf numFmtId="0" fontId="22" fillId="13" borderId="13" xfId="0" applyFont="1" applyFill="1" applyBorder="1" applyAlignment="1">
      <alignment horizontal="center" vertical="center" wrapText="1"/>
    </xf>
    <xf numFmtId="0" fontId="22" fillId="8" borderId="13" xfId="0" applyFont="1" applyFill="1" applyBorder="1" applyAlignment="1">
      <alignment horizontal="justify" vertical="center" wrapText="1"/>
    </xf>
    <xf numFmtId="0" fontId="22" fillId="8" borderId="13" xfId="0" applyFont="1" applyFill="1" applyBorder="1" applyAlignment="1">
      <alignment horizontal="left" vertical="center" wrapText="1"/>
    </xf>
    <xf numFmtId="0" fontId="22" fillId="8" borderId="13" xfId="0" applyFont="1" applyFill="1" applyBorder="1" applyAlignment="1">
      <alignment horizontal="center" vertical="center" wrapText="1"/>
    </xf>
    <xf numFmtId="0" fontId="24" fillId="22" borderId="13" xfId="0" applyFont="1" applyFill="1" applyBorder="1" applyAlignment="1">
      <alignment horizontal="center" vertical="center" wrapText="1"/>
    </xf>
    <xf numFmtId="0" fontId="22" fillId="13" borderId="13" xfId="0" applyFont="1" applyFill="1" applyBorder="1" applyAlignment="1">
      <alignment horizontal="left" vertical="center" wrapText="1"/>
    </xf>
    <xf numFmtId="0" fontId="22" fillId="3" borderId="13" xfId="0" applyFont="1" applyFill="1" applyBorder="1" applyAlignment="1">
      <alignment horizontal="center" vertical="center" wrapText="1"/>
    </xf>
    <xf numFmtId="0" fontId="24" fillId="20" borderId="13" xfId="0" applyFont="1" applyFill="1" applyBorder="1" applyAlignment="1">
      <alignment horizontal="justify" vertical="center" wrapText="1"/>
    </xf>
    <xf numFmtId="0" fontId="24" fillId="20" borderId="13" xfId="0" applyFont="1" applyFill="1" applyBorder="1" applyAlignment="1">
      <alignment horizontal="left" vertical="center" wrapText="1"/>
    </xf>
    <xf numFmtId="0" fontId="22" fillId="20" borderId="13" xfId="0" applyFont="1" applyFill="1" applyBorder="1" applyAlignment="1">
      <alignment horizontal="center" vertical="center" wrapText="1"/>
    </xf>
    <xf numFmtId="0" fontId="24" fillId="20" borderId="13" xfId="0" applyFont="1" applyFill="1" applyBorder="1" applyAlignment="1">
      <alignment horizontal="center" vertical="center" wrapText="1"/>
    </xf>
    <xf numFmtId="0" fontId="22" fillId="17" borderId="13" xfId="0" applyFont="1" applyFill="1" applyBorder="1" applyAlignment="1">
      <alignment horizontal="justify" vertical="center" wrapText="1"/>
    </xf>
    <xf numFmtId="0" fontId="22" fillId="17" borderId="13"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4" fillId="13" borderId="13" xfId="0" applyFont="1" applyFill="1" applyBorder="1" applyAlignment="1">
      <alignment horizontal="justify" vertical="center" wrapText="1"/>
    </xf>
    <xf numFmtId="0" fontId="22" fillId="13" borderId="13" xfId="3" applyFont="1" applyFill="1" applyBorder="1" applyAlignment="1">
      <alignment horizontal="center" vertical="center" wrapText="1"/>
    </xf>
    <xf numFmtId="0" fontId="23" fillId="13" borderId="21" xfId="0" applyFont="1" applyFill="1" applyBorder="1" applyAlignment="1">
      <alignment horizontal="center" vertical="center" wrapText="1"/>
    </xf>
    <xf numFmtId="0" fontId="25" fillId="13" borderId="22" xfId="0" applyFont="1" applyFill="1" applyBorder="1" applyAlignment="1">
      <alignment horizontal="justify" vertical="center" wrapText="1"/>
    </xf>
    <xf numFmtId="0" fontId="25" fillId="13" borderId="22" xfId="0" applyFont="1" applyFill="1" applyBorder="1" applyAlignment="1">
      <alignment horizontal="left" vertical="center" wrapText="1"/>
    </xf>
    <xf numFmtId="0" fontId="25" fillId="13" borderId="22" xfId="0" applyFont="1" applyFill="1" applyBorder="1" applyAlignment="1">
      <alignment horizontal="center" vertical="center" wrapText="1"/>
    </xf>
    <xf numFmtId="0" fontId="23" fillId="13" borderId="22" xfId="0" applyFont="1" applyFill="1" applyBorder="1" applyAlignment="1">
      <alignment horizontal="center" vertical="center" wrapText="1"/>
    </xf>
    <xf numFmtId="3" fontId="22" fillId="2" borderId="118" xfId="0" applyNumberFormat="1" applyFont="1" applyFill="1" applyBorder="1" applyAlignment="1">
      <alignment horizontal="center" vertical="center" wrapText="1"/>
    </xf>
    <xf numFmtId="164" fontId="7" fillId="3" borderId="12" xfId="1" applyNumberFormat="1" applyFont="1" applyFill="1" applyBorder="1" applyAlignment="1">
      <alignment horizontal="center" vertical="center" wrapText="1"/>
    </xf>
    <xf numFmtId="164" fontId="24" fillId="3" borderId="13" xfId="0" applyNumberFormat="1" applyFont="1" applyFill="1" applyBorder="1" applyAlignment="1">
      <alignment horizontal="center" vertical="center" wrapText="1"/>
    </xf>
    <xf numFmtId="44" fontId="22" fillId="2" borderId="119" xfId="1" applyFont="1" applyFill="1" applyBorder="1" applyAlignment="1">
      <alignment horizontal="center" vertical="center" wrapText="1"/>
    </xf>
    <xf numFmtId="44" fontId="22" fillId="2" borderId="120" xfId="1" applyFont="1" applyFill="1" applyBorder="1" applyAlignment="1">
      <alignment horizontal="center" vertical="center" wrapText="1"/>
    </xf>
    <xf numFmtId="44" fontId="22" fillId="2" borderId="13" xfId="1" applyFont="1" applyFill="1" applyBorder="1" applyAlignment="1">
      <alignment horizontal="center" vertical="center" wrapText="1"/>
    </xf>
    <xf numFmtId="164" fontId="7" fillId="3" borderId="21" xfId="1" applyNumberFormat="1" applyFont="1" applyFill="1" applyBorder="1" applyAlignment="1">
      <alignment horizontal="center" vertical="center" wrapText="1"/>
    </xf>
    <xf numFmtId="164" fontId="24" fillId="3" borderId="22" xfId="0" applyNumberFormat="1" applyFont="1" applyFill="1" applyBorder="1" applyAlignment="1">
      <alignment horizontal="center" vertical="center" wrapText="1"/>
    </xf>
    <xf numFmtId="44" fontId="22" fillId="2" borderId="22" xfId="1" applyFont="1" applyFill="1" applyBorder="1" applyAlignment="1">
      <alignment horizontal="center" vertical="center" wrapText="1"/>
    </xf>
    <xf numFmtId="10" fontId="29" fillId="4" borderId="22" xfId="0" applyNumberFormat="1" applyFont="1" applyFill="1" applyBorder="1" applyAlignment="1">
      <alignment horizontal="center" vertical="center" wrapText="1"/>
    </xf>
    <xf numFmtId="10" fontId="26" fillId="4" borderId="22" xfId="0" applyNumberFormat="1" applyFont="1" applyFill="1" applyBorder="1" applyAlignment="1">
      <alignment horizontal="center" vertical="center" wrapText="1"/>
    </xf>
    <xf numFmtId="10" fontId="26" fillId="0" borderId="22" xfId="0" applyNumberFormat="1" applyFont="1" applyFill="1" applyBorder="1" applyAlignment="1">
      <alignment horizontal="center" vertical="center" wrapText="1"/>
    </xf>
    <xf numFmtId="10" fontId="34" fillId="4" borderId="13" xfId="0" applyNumberFormat="1" applyFont="1" applyFill="1" applyBorder="1" applyAlignment="1">
      <alignment horizontal="center" vertical="center" wrapText="1"/>
    </xf>
    <xf numFmtId="0" fontId="8" fillId="5" borderId="28" xfId="0" applyFont="1" applyFill="1" applyBorder="1" applyAlignment="1">
      <alignment vertical="center" wrapText="1"/>
    </xf>
    <xf numFmtId="0" fontId="4" fillId="3" borderId="29" xfId="0" applyFont="1" applyFill="1" applyBorder="1" applyAlignment="1">
      <alignment horizontal="center" vertical="center" wrapText="1"/>
    </xf>
    <xf numFmtId="3" fontId="6" fillId="5" borderId="56" xfId="0" applyNumberFormat="1" applyFont="1" applyFill="1" applyBorder="1" applyAlignment="1">
      <alignment horizontal="center" vertical="center" wrapText="1"/>
    </xf>
    <xf numFmtId="44" fontId="22" fillId="2" borderId="56" xfId="1" applyFont="1" applyFill="1" applyBorder="1" applyAlignment="1">
      <alignment horizontal="center" vertical="center" wrapText="1"/>
    </xf>
    <xf numFmtId="0" fontId="8" fillId="5" borderId="106" xfId="0" applyFont="1" applyFill="1" applyBorder="1" applyAlignment="1">
      <alignment vertical="center" wrapText="1"/>
    </xf>
    <xf numFmtId="44" fontId="6" fillId="2" borderId="121" xfId="1" applyFont="1" applyFill="1" applyBorder="1" applyAlignment="1">
      <alignment horizontal="center" vertical="center" wrapText="1"/>
    </xf>
    <xf numFmtId="3" fontId="6" fillId="5" borderId="121" xfId="0" applyNumberFormat="1" applyFont="1" applyFill="1" applyBorder="1" applyAlignment="1">
      <alignment horizontal="center" vertical="center" wrapText="1"/>
    </xf>
    <xf numFmtId="44" fontId="22" fillId="2" borderId="122" xfId="1" applyFont="1" applyFill="1" applyBorder="1" applyAlignment="1">
      <alignment horizontal="center" vertical="center" wrapText="1"/>
    </xf>
    <xf numFmtId="10" fontId="34" fillId="4" borderId="22" xfId="0" applyNumberFormat="1" applyFont="1" applyFill="1" applyBorder="1" applyAlignment="1">
      <alignment horizontal="center" vertical="center" wrapText="1"/>
    </xf>
    <xf numFmtId="0" fontId="22" fillId="3" borderId="103" xfId="0" applyFont="1" applyFill="1" applyBorder="1" applyAlignment="1">
      <alignment horizontal="justify" vertical="center" wrapText="1"/>
    </xf>
    <xf numFmtId="10" fontId="11" fillId="4" borderId="123" xfId="0" applyNumberFormat="1" applyFont="1" applyFill="1" applyBorder="1" applyAlignment="1">
      <alignment horizontal="center" vertical="center" wrapText="1"/>
    </xf>
    <xf numFmtId="10" fontId="11" fillId="4" borderId="124" xfId="0" applyNumberFormat="1" applyFont="1" applyFill="1" applyBorder="1" applyAlignment="1">
      <alignment horizontal="center" vertical="center" wrapText="1"/>
    </xf>
    <xf numFmtId="10" fontId="11" fillId="4" borderId="125" xfId="0" applyNumberFormat="1" applyFont="1" applyFill="1" applyBorder="1" applyAlignment="1">
      <alignment horizontal="center" vertical="center" wrapText="1"/>
    </xf>
    <xf numFmtId="10" fontId="6" fillId="4" borderId="126" xfId="0" applyNumberFormat="1" applyFont="1" applyFill="1" applyBorder="1" applyAlignment="1">
      <alignment horizontal="center" vertical="center" wrapText="1"/>
    </xf>
    <xf numFmtId="10" fontId="3" fillId="4" borderId="127" xfId="0" applyNumberFormat="1" applyFont="1" applyFill="1" applyBorder="1" applyAlignment="1">
      <alignment horizontal="center" vertical="center" wrapText="1"/>
    </xf>
    <xf numFmtId="10" fontId="6" fillId="4" borderId="127" xfId="0" applyNumberFormat="1" applyFont="1" applyFill="1" applyBorder="1" applyAlignment="1">
      <alignment horizontal="center" vertical="center" wrapText="1"/>
    </xf>
    <xf numFmtId="10" fontId="6" fillId="4" borderId="128" xfId="0" applyNumberFormat="1" applyFont="1" applyFill="1" applyBorder="1" applyAlignment="1">
      <alignment horizontal="center" vertical="center" wrapText="1"/>
    </xf>
    <xf numFmtId="10" fontId="11" fillId="4" borderId="126" xfId="0" applyNumberFormat="1" applyFont="1" applyFill="1" applyBorder="1" applyAlignment="1">
      <alignment horizontal="center" vertical="center" wrapText="1"/>
    </xf>
    <xf numFmtId="10" fontId="11" fillId="4" borderId="127" xfId="0" applyNumberFormat="1" applyFont="1" applyFill="1" applyBorder="1" applyAlignment="1">
      <alignment horizontal="center" vertical="center" wrapText="1"/>
    </xf>
    <xf numFmtId="10" fontId="11" fillId="4" borderId="128" xfId="0" applyNumberFormat="1" applyFont="1" applyFill="1" applyBorder="1" applyAlignment="1">
      <alignment horizontal="center" vertical="center" wrapText="1"/>
    </xf>
    <xf numFmtId="10" fontId="24" fillId="4" borderId="126" xfId="0" applyNumberFormat="1" applyFont="1" applyFill="1" applyBorder="1" applyAlignment="1">
      <alignment horizontal="center" vertical="center" wrapText="1"/>
    </xf>
    <xf numFmtId="10" fontId="23" fillId="4" borderId="127" xfId="0" applyNumberFormat="1" applyFont="1" applyFill="1" applyBorder="1" applyAlignment="1">
      <alignment horizontal="center" vertical="center" wrapText="1"/>
    </xf>
    <xf numFmtId="10" fontId="24" fillId="4" borderId="128" xfId="0" applyNumberFormat="1" applyFont="1" applyFill="1" applyBorder="1" applyAlignment="1">
      <alignment horizontal="center" vertical="center" wrapText="1"/>
    </xf>
    <xf numFmtId="3" fontId="24" fillId="2" borderId="126" xfId="0" applyNumberFormat="1" applyFont="1" applyFill="1" applyBorder="1" applyAlignment="1">
      <alignment horizontal="center" vertical="center" wrapText="1"/>
    </xf>
    <xf numFmtId="3" fontId="24" fillId="2" borderId="127" xfId="0" applyNumberFormat="1" applyFont="1" applyFill="1" applyBorder="1" applyAlignment="1">
      <alignment horizontal="center" vertical="center" wrapText="1"/>
    </xf>
    <xf numFmtId="10" fontId="24" fillId="4" borderId="127" xfId="0" applyNumberFormat="1" applyFont="1" applyFill="1" applyBorder="1" applyAlignment="1">
      <alignment horizontal="center" vertical="center" wrapText="1"/>
    </xf>
    <xf numFmtId="10" fontId="23" fillId="4" borderId="128" xfId="0" applyNumberFormat="1" applyFont="1" applyFill="1" applyBorder="1" applyAlignment="1">
      <alignment horizontal="center" vertical="center" wrapText="1"/>
    </xf>
    <xf numFmtId="10" fontId="11" fillId="4" borderId="129" xfId="0" applyNumberFormat="1" applyFont="1" applyFill="1" applyBorder="1" applyAlignment="1">
      <alignment horizontal="center" vertical="center" wrapText="1"/>
    </xf>
    <xf numFmtId="10" fontId="23" fillId="4" borderId="130" xfId="0" applyNumberFormat="1" applyFont="1" applyFill="1" applyBorder="1" applyAlignment="1">
      <alignment horizontal="center" vertical="center" wrapText="1"/>
    </xf>
    <xf numFmtId="10" fontId="11" fillId="4" borderId="130" xfId="0" applyNumberFormat="1" applyFont="1" applyFill="1" applyBorder="1" applyAlignment="1">
      <alignment horizontal="center" vertical="center" wrapText="1"/>
    </xf>
    <xf numFmtId="10" fontId="24" fillId="4" borderId="131" xfId="0" applyNumberFormat="1" applyFont="1" applyFill="1" applyBorder="1" applyAlignment="1">
      <alignment horizontal="center" vertical="center" wrapText="1"/>
    </xf>
    <xf numFmtId="10" fontId="24" fillId="4" borderId="123" xfId="4" applyNumberFormat="1" applyFont="1" applyFill="1" applyBorder="1" applyAlignment="1">
      <alignment horizontal="center" vertical="center" wrapText="1"/>
    </xf>
    <xf numFmtId="10" fontId="24" fillId="4" borderId="124" xfId="0" applyNumberFormat="1" applyFont="1" applyFill="1" applyBorder="1" applyAlignment="1">
      <alignment horizontal="center" vertical="center" wrapText="1"/>
    </xf>
    <xf numFmtId="10" fontId="24" fillId="4" borderId="132" xfId="0" applyNumberFormat="1" applyFont="1" applyFill="1" applyBorder="1" applyAlignment="1">
      <alignment horizontal="center" vertical="center" wrapText="1"/>
    </xf>
    <xf numFmtId="10" fontId="0" fillId="4" borderId="126" xfId="0" applyNumberFormat="1" applyFill="1" applyBorder="1" applyAlignment="1">
      <alignment horizontal="center" vertical="center" wrapText="1"/>
    </xf>
    <xf numFmtId="10" fontId="0" fillId="4" borderId="127" xfId="0" applyNumberFormat="1" applyFill="1" applyBorder="1" applyAlignment="1">
      <alignment horizontal="center" vertical="center" wrapText="1"/>
    </xf>
    <xf numFmtId="10" fontId="24" fillId="4" borderId="133" xfId="0" applyNumberFormat="1" applyFont="1" applyFill="1" applyBorder="1" applyAlignment="1">
      <alignment horizontal="center" vertical="center" wrapText="1"/>
    </xf>
    <xf numFmtId="10" fontId="24" fillId="4" borderId="129" xfId="0" applyNumberFormat="1" applyFont="1" applyFill="1" applyBorder="1" applyAlignment="1">
      <alignment horizontal="center" vertical="center" wrapText="1"/>
    </xf>
    <xf numFmtId="10" fontId="24" fillId="4" borderId="130" xfId="0" applyNumberFormat="1" applyFont="1" applyFill="1" applyBorder="1" applyAlignment="1">
      <alignment horizontal="center" vertical="center" wrapText="1"/>
    </xf>
    <xf numFmtId="10" fontId="24" fillId="4" borderId="134" xfId="0" applyNumberFormat="1" applyFont="1" applyFill="1" applyBorder="1" applyAlignment="1">
      <alignment horizontal="center" vertical="center" wrapText="1"/>
    </xf>
    <xf numFmtId="0" fontId="35" fillId="24" borderId="95" xfId="0" applyFont="1" applyFill="1" applyBorder="1" applyAlignment="1">
      <alignment horizontal="justify" vertical="center" wrapText="1"/>
    </xf>
    <xf numFmtId="0" fontId="22" fillId="5" borderId="13" xfId="0" applyFont="1" applyFill="1" applyBorder="1" applyAlignment="1">
      <alignment horizontal="left" vertical="center" wrapText="1"/>
    </xf>
    <xf numFmtId="0" fontId="22" fillId="5" borderId="89"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9" fillId="5" borderId="84" xfId="0" applyFont="1" applyFill="1" applyBorder="1" applyAlignment="1">
      <alignment horizontal="left" vertical="center" wrapText="1"/>
    </xf>
    <xf numFmtId="0" fontId="22" fillId="0" borderId="29" xfId="0" applyFont="1" applyBorder="1" applyAlignment="1">
      <alignment horizontal="left" vertical="center" wrapText="1"/>
    </xf>
    <xf numFmtId="0" fontId="22" fillId="0" borderId="53" xfId="0" applyFont="1" applyBorder="1" applyAlignment="1">
      <alignment horizontal="left" vertical="center" wrapText="1"/>
    </xf>
    <xf numFmtId="0" fontId="22" fillId="5" borderId="29" xfId="0" applyFont="1" applyFill="1" applyBorder="1" applyAlignment="1">
      <alignment horizontal="left" vertical="center" wrapText="1"/>
    </xf>
    <xf numFmtId="0" fontId="22" fillId="5" borderId="53" xfId="0" applyFont="1" applyFill="1" applyBorder="1" applyAlignment="1">
      <alignment horizontal="left"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33"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65"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2" fillId="7" borderId="66" xfId="0" applyFont="1" applyFill="1" applyBorder="1" applyAlignment="1">
      <alignment horizontal="center" vertical="top" wrapText="1"/>
    </xf>
    <xf numFmtId="0" fontId="12" fillId="7" borderId="117" xfId="0" applyFont="1" applyFill="1" applyBorder="1" applyAlignment="1">
      <alignment horizontal="center" vertical="top" wrapText="1"/>
    </xf>
    <xf numFmtId="0" fontId="12" fillId="7" borderId="84" xfId="0" applyFont="1" applyFill="1" applyBorder="1" applyAlignment="1">
      <alignment horizontal="center" vertical="center" wrapText="1"/>
    </xf>
    <xf numFmtId="0" fontId="12" fillId="7" borderId="5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27" fillId="0" borderId="31" xfId="0" applyFont="1" applyBorder="1" applyAlignment="1">
      <alignment horizontal="center" vertical="top" wrapText="1"/>
    </xf>
    <xf numFmtId="0" fontId="27" fillId="0" borderId="31" xfId="0" applyFont="1" applyBorder="1" applyAlignment="1">
      <alignment horizontal="center" vertical="top"/>
    </xf>
    <xf numFmtId="3" fontId="8" fillId="6" borderId="4" xfId="0" applyNumberFormat="1" applyFont="1" applyFill="1" applyBorder="1" applyAlignment="1">
      <alignment horizontal="center" vertical="center" wrapText="1"/>
    </xf>
    <xf numFmtId="3" fontId="8" fillId="6" borderId="5" xfId="0" applyNumberFormat="1" applyFont="1" applyFill="1" applyBorder="1" applyAlignment="1">
      <alignment horizontal="center" vertical="center" wrapText="1"/>
    </xf>
    <xf numFmtId="3" fontId="8" fillId="6" borderId="6" xfId="0"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1" fillId="6" borderId="86"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8" fillId="6" borderId="86" xfId="0" applyFont="1" applyFill="1" applyBorder="1" applyAlignment="1">
      <alignment horizontal="center" vertical="center" wrapText="1"/>
    </xf>
    <xf numFmtId="0" fontId="8" fillId="6" borderId="9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87"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22" fillId="5" borderId="22" xfId="0" applyFont="1" applyFill="1" applyBorder="1" applyAlignment="1">
      <alignment horizontal="left" vertical="center" wrapText="1"/>
    </xf>
    <xf numFmtId="0" fontId="22" fillId="5" borderId="90" xfId="0" applyFont="1" applyFill="1" applyBorder="1" applyAlignment="1">
      <alignment horizontal="left" vertical="center" wrapText="1"/>
    </xf>
    <xf numFmtId="0" fontId="25" fillId="3" borderId="13" xfId="0" applyFont="1" applyFill="1" applyBorder="1" applyAlignment="1">
      <alignment horizontal="justify" vertical="center" wrapText="1"/>
    </xf>
    <xf numFmtId="0" fontId="22" fillId="0" borderId="13" xfId="0" applyFont="1" applyBorder="1" applyAlignment="1">
      <alignment horizontal="left" vertical="center" wrapText="1"/>
    </xf>
    <xf numFmtId="0" fontId="22" fillId="0" borderId="89" xfId="0" applyFont="1" applyBorder="1" applyAlignment="1">
      <alignment horizontal="left" vertical="center" wrapText="1"/>
    </xf>
    <xf numFmtId="0" fontId="8" fillId="5" borderId="29"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8" fillId="5" borderId="85"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3" borderId="13" xfId="0" applyFont="1" applyFill="1" applyBorder="1" applyAlignment="1">
      <alignment horizontal="justify" vertical="center" wrapText="1"/>
    </xf>
    <xf numFmtId="0" fontId="12" fillId="7" borderId="67" xfId="0" applyFont="1" applyFill="1" applyBorder="1" applyAlignment="1">
      <alignment horizontal="center" vertical="top" wrapText="1"/>
    </xf>
    <xf numFmtId="0" fontId="8" fillId="5" borderId="28" xfId="0" applyFont="1" applyFill="1" applyBorder="1" applyAlignment="1">
      <alignment horizontal="center" vertical="center" wrapText="1"/>
    </xf>
    <xf numFmtId="0" fontId="8" fillId="5" borderId="84" xfId="0" applyFont="1" applyFill="1" applyBorder="1" applyAlignment="1">
      <alignment horizontal="center" vertical="center" wrapText="1"/>
    </xf>
    <xf numFmtId="0" fontId="13" fillId="0" borderId="31" xfId="0" applyFont="1" applyBorder="1" applyAlignment="1">
      <alignment horizontal="center" vertical="top" wrapText="1"/>
    </xf>
    <xf numFmtId="0" fontId="13" fillId="0" borderId="31" xfId="0" applyFont="1" applyBorder="1" applyAlignment="1">
      <alignment horizontal="center" vertical="top"/>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3" fillId="5" borderId="71" xfId="0" applyFont="1" applyFill="1" applyBorder="1" applyAlignment="1">
      <alignment horizontal="center" vertical="center" wrapText="1"/>
    </xf>
    <xf numFmtId="0" fontId="3" fillId="5" borderId="72" xfId="0" applyFont="1" applyFill="1" applyBorder="1" applyAlignment="1">
      <alignment horizontal="center" vertical="center" wrapText="1"/>
    </xf>
    <xf numFmtId="0" fontId="0" fillId="0" borderId="0" xfId="0" applyAlignment="1">
      <alignment horizontal="justify" vertical="center" wrapText="1"/>
    </xf>
  </cellXfs>
  <cellStyles count="38">
    <cellStyle name="Millares 2" xfId="6" xr:uid="{BBD008A7-09E0-4F93-96E6-A7D0214654E7}"/>
    <cellStyle name="Millares 2 2" xfId="7" xr:uid="{48E123D4-42C7-4894-B6B4-AF7F3E26D2DE}"/>
    <cellStyle name="Millares 2 2 2" xfId="9" xr:uid="{06F117DB-10B0-4BA2-845B-43BCE2095B11}"/>
    <cellStyle name="Millares 2 2 2 2" xfId="17" xr:uid="{EA10E415-7D8C-464F-B012-87E447D00328}"/>
    <cellStyle name="Millares 2 2 2 2 2" xfId="33" xr:uid="{3BD73DC5-7064-4DB3-8012-2862ECB9273E}"/>
    <cellStyle name="Millares 2 2 2 3" xfId="25" xr:uid="{C71160D2-F3D5-4E9D-B143-F1B89806F9D8}"/>
    <cellStyle name="Millares 2 2 3" xfId="12" xr:uid="{2701F911-04A7-408F-8D2E-8CAA5FC6E3B1}"/>
    <cellStyle name="Millares 2 2 3 2" xfId="20" xr:uid="{2F866C94-506D-474D-B4C9-ADB999AE185D}"/>
    <cellStyle name="Millares 2 2 3 2 2" xfId="36" xr:uid="{F0D36ABE-0ECB-4BA5-9CC6-A87E9BBE3A44}"/>
    <cellStyle name="Millares 2 2 3 3" xfId="28" xr:uid="{5DA7B839-EAD2-4A69-AB23-D63ECF9A9D13}"/>
    <cellStyle name="Millares 2 2 4" xfId="15" xr:uid="{5FD03455-D587-4A50-8C8E-BD940D8AD5F0}"/>
    <cellStyle name="Millares 2 2 4 2" xfId="31" xr:uid="{037A6A0B-DD9D-4E4C-BBE1-B23683DC3871}"/>
    <cellStyle name="Millares 2 2 5" xfId="23" xr:uid="{E2C1C01D-A1FE-469E-9F0A-22B455E3DB83}"/>
    <cellStyle name="Millares 2 3" xfId="8" xr:uid="{89A0D16D-9723-4F2B-989E-806C54C78151}"/>
    <cellStyle name="Millares 2 3 2" xfId="16" xr:uid="{712A6283-8FBB-4485-BAC7-B064C584225B}"/>
    <cellStyle name="Millares 2 3 2 2" xfId="32" xr:uid="{6C119BE2-7244-45D3-B0BC-530FE9154C72}"/>
    <cellStyle name="Millares 2 3 3" xfId="24" xr:uid="{92B16376-6211-46BC-90B5-B6AD9D841866}"/>
    <cellStyle name="Millares 2 4" xfId="11" xr:uid="{CB203818-7282-4754-8FD6-97E1F9CA0C79}"/>
    <cellStyle name="Millares 2 4 2" xfId="19" xr:uid="{A55D6E1D-63F6-4BCC-A3B4-74B5506D43EA}"/>
    <cellStyle name="Millares 2 4 2 2" xfId="35" xr:uid="{38E2A695-E893-495E-A695-3F2072FBA1E8}"/>
    <cellStyle name="Millares 2 4 3" xfId="27" xr:uid="{4F213837-A557-451D-A34F-391205808C53}"/>
    <cellStyle name="Millares 2 5" xfId="14" xr:uid="{8D68BDAC-F5A8-496B-9A52-42559A6FB263}"/>
    <cellStyle name="Millares 2 5 2" xfId="30" xr:uid="{5318441D-AFBC-4F50-8616-0AB6874E249B}"/>
    <cellStyle name="Millares 2 6" xfId="22" xr:uid="{F5471484-7753-4E6F-AD4C-CE1B480B22B6}"/>
    <cellStyle name="Millares 3" xfId="10" xr:uid="{CDA3F9C2-D4CA-4CA7-A761-AF658941F9A9}"/>
    <cellStyle name="Millares 3 2" xfId="18" xr:uid="{EF00530D-3D8A-4023-BC99-90FF58F9AB87}"/>
    <cellStyle name="Millares 3 2 2" xfId="34" xr:uid="{010931EB-8476-4783-B4A7-96C8314CCAF5}"/>
    <cellStyle name="Millares 3 3" xfId="26" xr:uid="{22BE0637-1B6C-4573-8F4C-D55D3C560A24}"/>
    <cellStyle name="Millares 4" xfId="13" xr:uid="{5C9EFBFF-7B52-4264-A871-B0B23E2A4A1F}"/>
    <cellStyle name="Millares 4 2" xfId="21" xr:uid="{A764D8A0-E294-4BE2-ABDF-C783F0D4B59C}"/>
    <cellStyle name="Millares 4 2 2" xfId="37" xr:uid="{8429DA8B-B535-49EE-A46B-B89FBE53EBE6}"/>
    <cellStyle name="Millares 4 3" xfId="29" xr:uid="{F8C885C5-2D25-43EA-8A16-0F8EF6287EA8}"/>
    <cellStyle name="Moneda" xfId="1" builtinId="4"/>
    <cellStyle name="Neutral" xfId="3" builtinId="28"/>
    <cellStyle name="Neutral 2" xfId="5" xr:uid="{D5639AF3-D0C9-45A0-9574-F55B31E9C0F6}"/>
    <cellStyle name="Normal" xfId="0" builtinId="0"/>
    <cellStyle name="Normal 2" xfId="2" xr:uid="{00000000-0005-0000-0000-000002000000}"/>
    <cellStyle name="Porcentaje" xfId="4" builtinId="5"/>
  </cellStyles>
  <dxfs count="88">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0000"/>
        </patternFill>
      </fill>
    </dxf>
    <dxf>
      <fill>
        <patternFill>
          <bgColor rgb="FFFFFF00"/>
        </patternFill>
      </fill>
    </dxf>
    <dxf>
      <font>
        <color rgb="FF9C5700"/>
      </font>
      <fill>
        <patternFill>
          <bgColor rgb="FFFFEB9C"/>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ont>
        <color rgb="FF006100"/>
      </font>
      <fill>
        <patternFill>
          <bgColor rgb="FFC6EFCE"/>
        </patternFill>
      </fill>
    </dxf>
    <dxf>
      <fill>
        <patternFill patternType="none">
          <bgColor auto="1"/>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0C49"/>
      <color rgb="FFF2F2F2"/>
      <color rgb="FFFADD89"/>
      <color rgb="FFF6BA12"/>
      <color rgb="FFFFFF00"/>
      <color rgb="FFFFEB9C"/>
      <color rgb="FFFF4C29"/>
      <color rgb="FFAED8F4"/>
      <color rgb="FF1A79BB"/>
      <color rgb="FF658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81280</xdr:colOff>
      <xdr:row>0</xdr:row>
      <xdr:rowOff>54008</xdr:rowOff>
    </xdr:from>
    <xdr:to>
      <xdr:col>2</xdr:col>
      <xdr:colOff>288925</xdr:colOff>
      <xdr:row>7</xdr:row>
      <xdr:rowOff>156210</xdr:rowOff>
    </xdr:to>
    <xdr:pic>
      <xdr:nvPicPr>
        <xdr:cNvPr id="2" name="Imagen 1">
          <a:extLst>
            <a:ext uri="{FF2B5EF4-FFF2-40B4-BE49-F238E27FC236}">
              <a16:creationId xmlns:a16="http://schemas.microsoft.com/office/drawing/2014/main" id="{FD327EB9-D378-4A08-9593-3C626A485C2D}"/>
            </a:ext>
          </a:extLst>
        </xdr:cNvPr>
        <xdr:cNvPicPr>
          <a:picLocks noChangeAspect="1"/>
        </xdr:cNvPicPr>
      </xdr:nvPicPr>
      <xdr:blipFill>
        <a:blip xmlns:r="http://schemas.openxmlformats.org/officeDocument/2006/relationships" r:embed="rId1"/>
        <a:stretch>
          <a:fillRect/>
        </a:stretch>
      </xdr:blipFill>
      <xdr:spPr>
        <a:xfrm>
          <a:off x="873760" y="54008"/>
          <a:ext cx="1716405" cy="2628232"/>
        </a:xfrm>
        <a:prstGeom prst="rect">
          <a:avLst/>
        </a:prstGeom>
      </xdr:spPr>
    </xdr:pic>
    <xdr:clientData/>
  </xdr:twoCellAnchor>
  <xdr:twoCellAnchor editAs="oneCell">
    <xdr:from>
      <xdr:col>2</xdr:col>
      <xdr:colOff>828675</xdr:colOff>
      <xdr:row>0</xdr:row>
      <xdr:rowOff>142875</xdr:rowOff>
    </xdr:from>
    <xdr:to>
      <xdr:col>3</xdr:col>
      <xdr:colOff>798369</xdr:colOff>
      <xdr:row>5</xdr:row>
      <xdr:rowOff>161925</xdr:rowOff>
    </xdr:to>
    <xdr:pic>
      <xdr:nvPicPr>
        <xdr:cNvPr id="3" name="Imagen 2">
          <a:extLst>
            <a:ext uri="{FF2B5EF4-FFF2-40B4-BE49-F238E27FC236}">
              <a16:creationId xmlns:a16="http://schemas.microsoft.com/office/drawing/2014/main" id="{7FDD0383-F9A5-3F9E-D5B1-43E989C3655C}"/>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2"/>
        <a:srcRect l="5984" t="2830" r="4724" b="3150"/>
        <a:stretch/>
      </xdr:blipFill>
      <xdr:spPr>
        <a:xfrm>
          <a:off x="3048000" y="142875"/>
          <a:ext cx="2076450" cy="2152650"/>
        </a:xfrm>
        <a:prstGeom prst="rect">
          <a:avLst/>
        </a:prstGeom>
      </xdr:spPr>
    </xdr:pic>
    <xdr:clientData/>
  </xdr:twoCellAnchor>
  <xdr:twoCellAnchor editAs="oneCell">
    <xdr:from>
      <xdr:col>23</xdr:col>
      <xdr:colOff>762000</xdr:colOff>
      <xdr:row>1</xdr:row>
      <xdr:rowOff>0</xdr:rowOff>
    </xdr:from>
    <xdr:to>
      <xdr:col>23</xdr:col>
      <xdr:colOff>4248150</xdr:colOff>
      <xdr:row>6</xdr:row>
      <xdr:rowOff>114300</xdr:rowOff>
    </xdr:to>
    <xdr:pic>
      <xdr:nvPicPr>
        <xdr:cNvPr id="4" name="Imagen 3">
          <a:extLst>
            <a:ext uri="{FF2B5EF4-FFF2-40B4-BE49-F238E27FC236}">
              <a16:creationId xmlns:a16="http://schemas.microsoft.com/office/drawing/2014/main" id="{43B50A5E-C33F-4B4A-A903-F35E4348B6CA}"/>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rcRect l="32183" t="10906" r="22020"/>
        <a:stretch/>
      </xdr:blipFill>
      <xdr:spPr>
        <a:xfrm>
          <a:off x="32023050" y="209550"/>
          <a:ext cx="3486150" cy="2266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81280</xdr:colOff>
      <xdr:row>0</xdr:row>
      <xdr:rowOff>54008</xdr:rowOff>
    </xdr:from>
    <xdr:to>
      <xdr:col>2</xdr:col>
      <xdr:colOff>288925</xdr:colOff>
      <xdr:row>7</xdr:row>
      <xdr:rowOff>156210</xdr:rowOff>
    </xdr:to>
    <xdr:pic>
      <xdr:nvPicPr>
        <xdr:cNvPr id="2" name="Imagen 1">
          <a:extLst>
            <a:ext uri="{FF2B5EF4-FFF2-40B4-BE49-F238E27FC236}">
              <a16:creationId xmlns:a16="http://schemas.microsoft.com/office/drawing/2014/main" id="{93338196-6C17-4CA6-AADD-E4BC4E4CD462}"/>
            </a:ext>
          </a:extLst>
        </xdr:cNvPr>
        <xdr:cNvPicPr>
          <a:picLocks noChangeAspect="1"/>
        </xdr:cNvPicPr>
      </xdr:nvPicPr>
      <xdr:blipFill>
        <a:blip xmlns:r="http://schemas.openxmlformats.org/officeDocument/2006/relationships" r:embed="rId1"/>
        <a:stretch>
          <a:fillRect/>
        </a:stretch>
      </xdr:blipFill>
      <xdr:spPr>
        <a:xfrm>
          <a:off x="81280" y="54008"/>
          <a:ext cx="1664970" cy="2635852"/>
        </a:xfrm>
        <a:prstGeom prst="rect">
          <a:avLst/>
        </a:prstGeom>
      </xdr:spPr>
    </xdr:pic>
    <xdr:clientData/>
  </xdr:twoCellAnchor>
  <xdr:twoCellAnchor editAs="oneCell">
    <xdr:from>
      <xdr:col>2</xdr:col>
      <xdr:colOff>828675</xdr:colOff>
      <xdr:row>0</xdr:row>
      <xdr:rowOff>142875</xdr:rowOff>
    </xdr:from>
    <xdr:to>
      <xdr:col>3</xdr:col>
      <xdr:colOff>971550</xdr:colOff>
      <xdr:row>5</xdr:row>
      <xdr:rowOff>161925</xdr:rowOff>
    </xdr:to>
    <xdr:pic>
      <xdr:nvPicPr>
        <xdr:cNvPr id="3" name="Imagen 2">
          <a:extLst>
            <a:ext uri="{FF2B5EF4-FFF2-40B4-BE49-F238E27FC236}">
              <a16:creationId xmlns:a16="http://schemas.microsoft.com/office/drawing/2014/main" id="{D75E1C86-490F-4375-A2F1-CE6D50F632A2}"/>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2"/>
        <a:srcRect l="5984" t="2830" r="4724" b="3150"/>
        <a:stretch/>
      </xdr:blipFill>
      <xdr:spPr>
        <a:xfrm>
          <a:off x="2286000" y="142875"/>
          <a:ext cx="2076450" cy="2162175"/>
        </a:xfrm>
        <a:prstGeom prst="rect">
          <a:avLst/>
        </a:prstGeom>
      </xdr:spPr>
    </xdr:pic>
    <xdr:clientData/>
  </xdr:twoCellAnchor>
  <xdr:twoCellAnchor editAs="oneCell">
    <xdr:from>
      <xdr:col>23</xdr:col>
      <xdr:colOff>762000</xdr:colOff>
      <xdr:row>1</xdr:row>
      <xdr:rowOff>0</xdr:rowOff>
    </xdr:from>
    <xdr:to>
      <xdr:col>23</xdr:col>
      <xdr:colOff>4248150</xdr:colOff>
      <xdr:row>6</xdr:row>
      <xdr:rowOff>114300</xdr:rowOff>
    </xdr:to>
    <xdr:pic>
      <xdr:nvPicPr>
        <xdr:cNvPr id="4" name="Imagen 3">
          <a:extLst>
            <a:ext uri="{FF2B5EF4-FFF2-40B4-BE49-F238E27FC236}">
              <a16:creationId xmlns:a16="http://schemas.microsoft.com/office/drawing/2014/main" id="{BEBEED20-8B38-416D-A904-DE90980358D8}"/>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rcRect l="32183" t="10906" r="22020"/>
        <a:stretch/>
      </xdr:blipFill>
      <xdr:spPr>
        <a:xfrm>
          <a:off x="31908750" y="200025"/>
          <a:ext cx="348615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0</xdr:colOff>
      <xdr:row>0</xdr:row>
      <xdr:rowOff>200525</xdr:rowOff>
    </xdr:from>
    <xdr:to>
      <xdr:col>23</xdr:col>
      <xdr:colOff>5001846</xdr:colOff>
      <xdr:row>4</xdr:row>
      <xdr:rowOff>363522</xdr:rowOff>
    </xdr:to>
    <xdr:pic>
      <xdr:nvPicPr>
        <xdr:cNvPr id="2" name="Imagen 1">
          <a:extLst>
            <a:ext uri="{FF2B5EF4-FFF2-40B4-BE49-F238E27FC236}">
              <a16:creationId xmlns:a16="http://schemas.microsoft.com/office/drawing/2014/main" id="{4F5FA1A5-9DF9-4EDD-BEC6-0E3AF439FF8B}"/>
            </a:ext>
          </a:extLst>
        </xdr:cNvPr>
        <xdr:cNvPicPr>
          <a:picLocks noChangeAspect="1"/>
        </xdr:cNvPicPr>
      </xdr:nvPicPr>
      <xdr:blipFill>
        <a:blip xmlns:r="http://schemas.openxmlformats.org/officeDocument/2006/relationships" r:embed="rId1"/>
        <a:stretch>
          <a:fillRect/>
        </a:stretch>
      </xdr:blipFill>
      <xdr:spPr>
        <a:xfrm>
          <a:off x="32781240" y="192905"/>
          <a:ext cx="5001846" cy="1923217"/>
        </a:xfrm>
        <a:prstGeom prst="rect">
          <a:avLst/>
        </a:prstGeom>
      </xdr:spPr>
    </xdr:pic>
    <xdr:clientData/>
  </xdr:twoCellAnchor>
  <xdr:twoCellAnchor editAs="oneCell">
    <xdr:from>
      <xdr:col>1</xdr:col>
      <xdr:colOff>81280</xdr:colOff>
      <xdr:row>0</xdr:row>
      <xdr:rowOff>54008</xdr:rowOff>
    </xdr:from>
    <xdr:to>
      <xdr:col>2</xdr:col>
      <xdr:colOff>288925</xdr:colOff>
      <xdr:row>7</xdr:row>
      <xdr:rowOff>156210</xdr:rowOff>
    </xdr:to>
    <xdr:pic>
      <xdr:nvPicPr>
        <xdr:cNvPr id="3" name="Imagen 2">
          <a:extLst>
            <a:ext uri="{FF2B5EF4-FFF2-40B4-BE49-F238E27FC236}">
              <a16:creationId xmlns:a16="http://schemas.microsoft.com/office/drawing/2014/main" id="{BA6011B5-F1B3-4F6B-A5C3-A98152888B12}"/>
            </a:ext>
          </a:extLst>
        </xdr:cNvPr>
        <xdr:cNvPicPr>
          <a:picLocks noChangeAspect="1"/>
        </xdr:cNvPicPr>
      </xdr:nvPicPr>
      <xdr:blipFill>
        <a:blip xmlns:r="http://schemas.openxmlformats.org/officeDocument/2006/relationships" r:embed="rId2"/>
        <a:stretch>
          <a:fillRect/>
        </a:stretch>
      </xdr:blipFill>
      <xdr:spPr>
        <a:xfrm>
          <a:off x="866140" y="54008"/>
          <a:ext cx="1708785" cy="2616802"/>
        </a:xfrm>
        <a:prstGeom prst="rect">
          <a:avLst/>
        </a:prstGeom>
      </xdr:spPr>
    </xdr:pic>
    <xdr:clientData/>
  </xdr:twoCellAnchor>
  <xdr:twoCellAnchor editAs="oneCell">
    <xdr:from>
      <xdr:col>2</xdr:col>
      <xdr:colOff>828675</xdr:colOff>
      <xdr:row>0</xdr:row>
      <xdr:rowOff>142875</xdr:rowOff>
    </xdr:from>
    <xdr:to>
      <xdr:col>3</xdr:col>
      <xdr:colOff>971550</xdr:colOff>
      <xdr:row>5</xdr:row>
      <xdr:rowOff>161925</xdr:rowOff>
    </xdr:to>
    <xdr:pic>
      <xdr:nvPicPr>
        <xdr:cNvPr id="4" name="Imagen 3">
          <a:extLst>
            <a:ext uri="{FF2B5EF4-FFF2-40B4-BE49-F238E27FC236}">
              <a16:creationId xmlns:a16="http://schemas.microsoft.com/office/drawing/2014/main" id="{AF9FD97D-458A-4132-A00F-D58C7BE5FF2C}"/>
            </a:ext>
            <a:ext uri="{147F2762-F138-4A5C-976F-8EAC2B608ADB}">
              <a16:predDERef xmlns:a16="http://schemas.microsoft.com/office/drawing/2014/main" pred="{FD327EB9-D378-4A08-9593-3C626A485C2D}"/>
            </a:ext>
          </a:extLst>
        </xdr:cNvPr>
        <xdr:cNvPicPr>
          <a:picLocks noChangeAspect="1"/>
        </xdr:cNvPicPr>
      </xdr:nvPicPr>
      <xdr:blipFill>
        <a:blip xmlns:r="http://schemas.openxmlformats.org/officeDocument/2006/relationships" r:embed="rId3"/>
        <a:srcRect l="5984" t="2830" r="4724" b="3150"/>
        <a:stretch/>
      </xdr:blipFill>
      <xdr:spPr>
        <a:xfrm>
          <a:off x="3114675" y="142875"/>
          <a:ext cx="2131695" cy="21526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78"/>
  <sheetViews>
    <sheetView tabSelected="1" view="pageBreakPreview" topLeftCell="R97" zoomScale="70" zoomScaleNormal="77" zoomScaleSheetLayoutView="70" workbookViewId="0">
      <selection activeCell="X107" sqref="X107"/>
    </sheetView>
  </sheetViews>
  <sheetFormatPr baseColWidth="10" defaultColWidth="11.42578125" defaultRowHeight="15" x14ac:dyDescent="0.25"/>
  <cols>
    <col min="1" max="1" width="11.42578125" hidden="1" customWidth="1"/>
    <col min="2" max="2" width="21.85546875" customWidth="1"/>
    <col min="3" max="3" width="31.5703125" customWidth="1"/>
    <col min="4" max="4" width="26.42578125" customWidth="1"/>
    <col min="5" max="5" width="27" customWidth="1"/>
    <col min="6" max="7" width="22" customWidth="1"/>
    <col min="8" max="9" width="22.140625" bestFit="1" customWidth="1"/>
    <col min="10" max="10" width="20.7109375" bestFit="1" customWidth="1"/>
    <col min="11" max="11" width="21.7109375" bestFit="1" customWidth="1"/>
    <col min="12" max="13" width="22.140625" bestFit="1" customWidth="1"/>
    <col min="14" max="14" width="20" bestFit="1" customWidth="1"/>
    <col min="15" max="15" width="20.140625" bestFit="1" customWidth="1"/>
    <col min="16" max="17" width="22.140625" bestFit="1" customWidth="1"/>
    <col min="18" max="20" width="20.140625" bestFit="1" customWidth="1"/>
    <col min="21" max="21" width="18.85546875" customWidth="1"/>
    <col min="22" max="22" width="18.28515625" customWidth="1"/>
    <col min="23" max="23" width="17.85546875" customWidth="1"/>
    <col min="24" max="24" width="81.5703125" customWidth="1"/>
  </cols>
  <sheetData>
    <row r="1" spans="2:24" ht="15.75" thickBot="1" x14ac:dyDescent="0.3"/>
    <row r="2" spans="2:24" ht="63" customHeight="1" x14ac:dyDescent="0.25">
      <c r="E2" s="480" t="s">
        <v>0</v>
      </c>
      <c r="F2" s="481"/>
      <c r="G2" s="481"/>
      <c r="H2" s="481"/>
      <c r="I2" s="481"/>
      <c r="J2" s="481"/>
      <c r="K2" s="481"/>
      <c r="L2" s="481"/>
      <c r="M2" s="481"/>
      <c r="N2" s="481"/>
      <c r="O2" s="481"/>
      <c r="P2" s="481"/>
      <c r="Q2" s="481"/>
      <c r="R2" s="481"/>
      <c r="S2" s="482"/>
    </row>
    <row r="3" spans="2:24" ht="30" customHeight="1" x14ac:dyDescent="0.25">
      <c r="E3" s="483" t="s">
        <v>1</v>
      </c>
      <c r="F3" s="484"/>
      <c r="G3" s="484"/>
      <c r="H3" s="484"/>
      <c r="I3" s="484"/>
      <c r="J3" s="484"/>
      <c r="K3" s="484"/>
      <c r="L3" s="484"/>
      <c r="M3" s="484"/>
      <c r="N3" s="484"/>
      <c r="O3" s="484"/>
      <c r="P3" s="484"/>
      <c r="Q3" s="484"/>
      <c r="R3" s="484"/>
      <c r="S3" s="485"/>
    </row>
    <row r="4" spans="2:24" ht="30" customHeight="1" x14ac:dyDescent="0.25">
      <c r="E4" s="483" t="s">
        <v>329</v>
      </c>
      <c r="F4" s="484"/>
      <c r="G4" s="484"/>
      <c r="H4" s="484"/>
      <c r="I4" s="484"/>
      <c r="J4" s="484"/>
      <c r="K4" s="484"/>
      <c r="L4" s="484"/>
      <c r="M4" s="484"/>
      <c r="N4" s="484"/>
      <c r="O4" s="484"/>
      <c r="P4" s="484"/>
      <c r="Q4" s="484"/>
      <c r="R4" s="484"/>
      <c r="S4" s="485"/>
    </row>
    <row r="5" spans="2:24" ht="30" customHeight="1" x14ac:dyDescent="0.25">
      <c r="E5" s="483" t="s">
        <v>330</v>
      </c>
      <c r="F5" s="484"/>
      <c r="G5" s="484"/>
      <c r="H5" s="484"/>
      <c r="I5" s="484"/>
      <c r="J5" s="484"/>
      <c r="K5" s="484"/>
      <c r="L5" s="484"/>
      <c r="M5" s="484"/>
      <c r="N5" s="484"/>
      <c r="O5" s="484"/>
      <c r="P5" s="484"/>
      <c r="Q5" s="484"/>
      <c r="R5" s="484"/>
      <c r="S5" s="485"/>
    </row>
    <row r="6" spans="2:24" ht="15.75" customHeight="1" thickBot="1" x14ac:dyDescent="0.3">
      <c r="E6" s="67"/>
      <c r="F6" s="68"/>
      <c r="G6" s="68"/>
      <c r="H6" s="68"/>
      <c r="I6" s="68"/>
      <c r="J6" s="68"/>
      <c r="K6" s="68"/>
      <c r="L6" s="68"/>
      <c r="M6" s="68"/>
      <c r="N6" s="68"/>
      <c r="O6" s="68"/>
      <c r="P6" s="68"/>
      <c r="Q6" s="68"/>
      <c r="R6" s="68"/>
      <c r="S6" s="69"/>
    </row>
    <row r="9" spans="2:24" ht="15.75" thickBot="1" x14ac:dyDescent="0.3"/>
    <row r="10" spans="2:24" ht="21" thickBot="1" x14ac:dyDescent="0.3">
      <c r="G10" s="497" t="s">
        <v>4</v>
      </c>
      <c r="H10" s="498"/>
      <c r="I10" s="498"/>
      <c r="J10" s="498"/>
      <c r="K10" s="498"/>
      <c r="L10" s="498"/>
      <c r="M10" s="498"/>
      <c r="N10" s="498"/>
      <c r="O10" s="498"/>
      <c r="P10" s="498"/>
      <c r="Q10" s="498"/>
      <c r="R10" s="498"/>
      <c r="S10" s="498"/>
      <c r="T10" s="498"/>
      <c r="U10" s="498"/>
      <c r="V10" s="498"/>
      <c r="W10" s="498"/>
      <c r="X10" s="499"/>
    </row>
    <row r="11" spans="2:24" ht="33" customHeight="1" thickBot="1" x14ac:dyDescent="0.3">
      <c r="B11" s="500" t="s">
        <v>5</v>
      </c>
      <c r="C11" s="500" t="s">
        <v>6</v>
      </c>
      <c r="D11" s="486" t="s">
        <v>7</v>
      </c>
      <c r="E11" s="487"/>
      <c r="F11" s="488"/>
      <c r="G11" s="494" t="s">
        <v>8</v>
      </c>
      <c r="H11" s="495"/>
      <c r="I11" s="495"/>
      <c r="J11" s="495"/>
      <c r="K11" s="496"/>
      <c r="L11" s="489" t="s">
        <v>9</v>
      </c>
      <c r="M11" s="489"/>
      <c r="N11" s="489"/>
      <c r="O11" s="490"/>
      <c r="P11" s="491" t="s">
        <v>10</v>
      </c>
      <c r="Q11" s="492"/>
      <c r="R11" s="492"/>
      <c r="S11" s="493"/>
      <c r="T11" s="492" t="s">
        <v>11</v>
      </c>
      <c r="U11" s="492"/>
      <c r="V11" s="492"/>
      <c r="W11" s="514"/>
      <c r="X11" s="502" t="s">
        <v>471</v>
      </c>
    </row>
    <row r="12" spans="2:24" ht="144" x14ac:dyDescent="0.25">
      <c r="B12" s="501"/>
      <c r="C12" s="501"/>
      <c r="D12" s="280" t="s">
        <v>12</v>
      </c>
      <c r="E12" s="280" t="s">
        <v>13</v>
      </c>
      <c r="F12" s="280" t="s">
        <v>14</v>
      </c>
      <c r="G12" s="281" t="s">
        <v>470</v>
      </c>
      <c r="H12" s="50" t="s">
        <v>16</v>
      </c>
      <c r="I12" s="82" t="s">
        <v>17</v>
      </c>
      <c r="J12" s="51" t="s">
        <v>18</v>
      </c>
      <c r="K12" s="83" t="s">
        <v>19</v>
      </c>
      <c r="L12" s="2" t="s">
        <v>16</v>
      </c>
      <c r="M12" s="84" t="s">
        <v>17</v>
      </c>
      <c r="N12" s="1" t="s">
        <v>18</v>
      </c>
      <c r="O12" s="85" t="s">
        <v>19</v>
      </c>
      <c r="P12" s="2" t="s">
        <v>16</v>
      </c>
      <c r="Q12" s="84" t="s">
        <v>17</v>
      </c>
      <c r="R12" s="1" t="s">
        <v>18</v>
      </c>
      <c r="S12" s="85" t="s">
        <v>19</v>
      </c>
      <c r="T12" s="2" t="s">
        <v>16</v>
      </c>
      <c r="U12" s="84" t="s">
        <v>17</v>
      </c>
      <c r="V12" s="1" t="s">
        <v>18</v>
      </c>
      <c r="W12" s="85" t="s">
        <v>19</v>
      </c>
      <c r="X12" s="503"/>
    </row>
    <row r="13" spans="2:24" ht="345" customHeight="1" x14ac:dyDescent="0.25">
      <c r="B13" s="311" t="s">
        <v>20</v>
      </c>
      <c r="C13" s="309" t="s">
        <v>476</v>
      </c>
      <c r="D13" s="309" t="s">
        <v>479</v>
      </c>
      <c r="E13" s="312" t="s">
        <v>23</v>
      </c>
      <c r="F13" s="313" t="s">
        <v>480</v>
      </c>
      <c r="G13" s="286">
        <v>0.8478</v>
      </c>
      <c r="H13" s="287">
        <v>0.21199999999999999</v>
      </c>
      <c r="I13" s="288">
        <v>0.21199999999999999</v>
      </c>
      <c r="J13" s="289">
        <v>0.21199999999999999</v>
      </c>
      <c r="K13" s="290">
        <v>0.21199999999999999</v>
      </c>
      <c r="L13" s="291">
        <v>0.21199999999999999</v>
      </c>
      <c r="M13" s="289">
        <v>0.21199999999999999</v>
      </c>
      <c r="N13" s="289">
        <v>0.21199999999999999</v>
      </c>
      <c r="O13" s="289">
        <v>0.21199999999999999</v>
      </c>
      <c r="P13" s="441">
        <f>IFERROR((L13/H13),"100%")</f>
        <v>1</v>
      </c>
      <c r="Q13" s="442">
        <f>IFERROR((M13/I13),"100%")</f>
        <v>1</v>
      </c>
      <c r="R13" s="442">
        <f>IFERROR((N13/J13),"100%")</f>
        <v>1</v>
      </c>
      <c r="S13" s="443">
        <f>IFERROR((O13/K13),"100%")</f>
        <v>1</v>
      </c>
      <c r="T13" s="462">
        <f>IFERROR((L13/$G$13),"No Programado")</f>
        <v>0.25005897617362582</v>
      </c>
      <c r="U13" s="463">
        <f>IFERROR((L13+M13)/$G$13, "No Programado")</f>
        <v>0.50011795234725165</v>
      </c>
      <c r="V13" s="463">
        <f>IFERROR((L13+M13+N13)/$G$13, "No Programado")</f>
        <v>0.75017692852087758</v>
      </c>
      <c r="W13" s="464">
        <f>IFERROR((L13+M13+N13+O13)/$G$13, "No Programado")</f>
        <v>1.0002359046945033</v>
      </c>
      <c r="X13" s="293" t="s">
        <v>793</v>
      </c>
    </row>
    <row r="14" spans="2:24" ht="18" hidden="1" x14ac:dyDescent="0.25">
      <c r="B14" s="226"/>
      <c r="C14" s="227"/>
      <c r="D14" s="227"/>
      <c r="E14" s="228"/>
      <c r="F14" s="229"/>
      <c r="G14" s="230"/>
      <c r="H14" s="231"/>
      <c r="I14" s="62"/>
      <c r="J14" s="62"/>
      <c r="K14" s="63"/>
      <c r="L14" s="231"/>
      <c r="M14" s="62"/>
      <c r="N14" s="62"/>
      <c r="O14" s="63"/>
      <c r="P14" s="444" t="str">
        <f>IFERROR((L14/H14),"100%")</f>
        <v>100%</v>
      </c>
      <c r="Q14" s="445" t="str">
        <f>IFERROR((M14/I14),"100%")</f>
        <v>100%</v>
      </c>
      <c r="R14" s="446" t="str">
        <f t="shared" ref="R14:R77" si="0">IFERROR((N14/J14),"100%")</f>
        <v>100%</v>
      </c>
      <c r="S14" s="447" t="str">
        <f>IFERROR((O14/K14),"100%")</f>
        <v>100%</v>
      </c>
      <c r="T14" s="465" t="str">
        <f>IFERROR((L14/$G$14),"No Programado")</f>
        <v>No Programado</v>
      </c>
      <c r="U14" s="466" t="str">
        <f>IFERROR((L14+M14)/$G$14, "No Programado")</f>
        <v>No Programado</v>
      </c>
      <c r="V14" s="446" t="str">
        <f>IFERROR((M14+N14+L14)/$G$14, "No Programado")</f>
        <v>No Programado</v>
      </c>
      <c r="W14" s="447" t="str">
        <f>IFERROR((N14+O14+M14+L14)/$G$14, "No Programado")</f>
        <v>No Programado</v>
      </c>
      <c r="X14" s="440"/>
    </row>
    <row r="15" spans="2:24" ht="198" x14ac:dyDescent="0.25">
      <c r="B15" s="314" t="s">
        <v>331</v>
      </c>
      <c r="C15" s="315" t="s">
        <v>481</v>
      </c>
      <c r="D15" s="316" t="s">
        <v>482</v>
      </c>
      <c r="E15" s="317" t="s">
        <v>254</v>
      </c>
      <c r="F15" s="317" t="s">
        <v>483</v>
      </c>
      <c r="G15" s="251">
        <f>SUM(H15:K15)</f>
        <v>175197</v>
      </c>
      <c r="H15" s="248">
        <v>43100</v>
      </c>
      <c r="I15" s="249">
        <v>43299</v>
      </c>
      <c r="J15" s="249">
        <v>43950</v>
      </c>
      <c r="K15" s="250">
        <v>44848</v>
      </c>
      <c r="L15" s="282">
        <v>46268</v>
      </c>
      <c r="M15" s="249">
        <v>42123</v>
      </c>
      <c r="N15" s="249">
        <v>44411</v>
      </c>
      <c r="O15" s="283">
        <v>45328</v>
      </c>
      <c r="P15" s="448">
        <f>IFERROR((L15/H15),"100%")</f>
        <v>1.0735034802784222</v>
      </c>
      <c r="Q15" s="449">
        <f t="shared" ref="Q15:R78" si="1">IFERROR((M15/I15),"100%")</f>
        <v>0.9728400193999861</v>
      </c>
      <c r="R15" s="449">
        <f t="shared" si="0"/>
        <v>1.0104891922639363</v>
      </c>
      <c r="S15" s="450">
        <f>IFERROR((O15/K15),"100%")</f>
        <v>1.0107028184088476</v>
      </c>
      <c r="T15" s="451">
        <f>IFERROR((L15/$G$15),"No Programado")</f>
        <v>0.26409128010182825</v>
      </c>
      <c r="U15" s="456">
        <f>IFERROR((L15+M15)/$G$15, "No Programado")</f>
        <v>0.50452347928332109</v>
      </c>
      <c r="V15" s="456">
        <f>IFERROR((M15+N15+L15)/$G$15, "No Programado")</f>
        <v>0.75801526281842724</v>
      </c>
      <c r="W15" s="467">
        <f>IFERROR((N15+O15+M15+L15)/$G$15, "No Programado")</f>
        <v>1.0167411542435087</v>
      </c>
      <c r="X15" s="471" t="s">
        <v>794</v>
      </c>
    </row>
    <row r="16" spans="2:24" ht="252" x14ac:dyDescent="0.25">
      <c r="B16" s="318" t="s">
        <v>80</v>
      </c>
      <c r="C16" s="319" t="s">
        <v>484</v>
      </c>
      <c r="D16" s="320" t="s">
        <v>485</v>
      </c>
      <c r="E16" s="321" t="s">
        <v>254</v>
      </c>
      <c r="F16" s="321" t="s">
        <v>486</v>
      </c>
      <c r="G16" s="252">
        <f>SUM(H16:K16)</f>
        <v>43</v>
      </c>
      <c r="H16" s="248">
        <v>4</v>
      </c>
      <c r="I16" s="249">
        <v>13</v>
      </c>
      <c r="J16" s="249">
        <v>13</v>
      </c>
      <c r="K16" s="250">
        <v>13</v>
      </c>
      <c r="L16" s="282">
        <v>3</v>
      </c>
      <c r="M16" s="249">
        <v>20</v>
      </c>
      <c r="N16" s="249">
        <v>12</v>
      </c>
      <c r="O16" s="283">
        <v>19</v>
      </c>
      <c r="P16" s="448">
        <f>IFERROR((L16/H16),"100%")</f>
        <v>0.75</v>
      </c>
      <c r="Q16" s="449">
        <f t="shared" si="1"/>
        <v>1.5384615384615385</v>
      </c>
      <c r="R16" s="449">
        <f t="shared" si="0"/>
        <v>0.92307692307692313</v>
      </c>
      <c r="S16" s="450">
        <f>IFERROR((O16/K16),"100%")</f>
        <v>1.4615384615384615</v>
      </c>
      <c r="T16" s="451">
        <f>IFERROR((L16/$G$16),"No Programado")</f>
        <v>6.9767441860465115E-2</v>
      </c>
      <c r="U16" s="456">
        <f>IFERROR((L16+M16)/$G$16, "No Programado")</f>
        <v>0.53488372093023251</v>
      </c>
      <c r="V16" s="456">
        <f>IFERROR((M16+N16+L16)/$G$16, "No Programado")</f>
        <v>0.81395348837209303</v>
      </c>
      <c r="W16" s="467">
        <f>IFERROR((N16+O16+M16+L16)/$G$16, "No Programado")</f>
        <v>1.2558139534883721</v>
      </c>
      <c r="X16" s="292" t="s">
        <v>795</v>
      </c>
    </row>
    <row r="17" spans="2:24" ht="234" x14ac:dyDescent="0.25">
      <c r="B17" s="322" t="s">
        <v>83</v>
      </c>
      <c r="C17" s="310" t="s">
        <v>477</v>
      </c>
      <c r="D17" s="323" t="s">
        <v>487</v>
      </c>
      <c r="E17" s="324" t="s">
        <v>254</v>
      </c>
      <c r="F17" s="324" t="s">
        <v>488</v>
      </c>
      <c r="G17" s="253">
        <f>SUM(H17:K17)</f>
        <v>1054</v>
      </c>
      <c r="H17" s="248">
        <v>263</v>
      </c>
      <c r="I17" s="249">
        <v>264</v>
      </c>
      <c r="J17" s="249">
        <v>264</v>
      </c>
      <c r="K17" s="250">
        <v>263</v>
      </c>
      <c r="L17" s="282">
        <v>265</v>
      </c>
      <c r="M17" s="249">
        <v>273</v>
      </c>
      <c r="N17" s="249">
        <v>261</v>
      </c>
      <c r="O17" s="283">
        <v>248</v>
      </c>
      <c r="P17" s="448">
        <f>IFERROR((L17/H17),"100%")</f>
        <v>1.0076045627376427</v>
      </c>
      <c r="Q17" s="449">
        <f t="shared" si="1"/>
        <v>1.0340909090909092</v>
      </c>
      <c r="R17" s="449">
        <f t="shared" si="0"/>
        <v>0.98863636363636365</v>
      </c>
      <c r="S17" s="450">
        <f>IFERROR((O17/K17),"100%")</f>
        <v>0.94296577946768056</v>
      </c>
      <c r="T17" s="451">
        <f>IFERROR((L17/$G$17),"No Programado")</f>
        <v>0.25142314990512332</v>
      </c>
      <c r="U17" s="456">
        <f>IFERROR((L17+M17)/$G$17, "No Programado")</f>
        <v>0.5104364326375711</v>
      </c>
      <c r="V17" s="456">
        <f>IFERROR((M17+N17+L17)/$G$17, "No Programado")</f>
        <v>0.75806451612903225</v>
      </c>
      <c r="W17" s="467">
        <f>IFERROR((N17+O17+M17+L17)/$G$17, "No Programado")</f>
        <v>0.99335863377609113</v>
      </c>
      <c r="X17" s="293" t="s">
        <v>796</v>
      </c>
    </row>
    <row r="18" spans="2:24" ht="342" x14ac:dyDescent="0.25">
      <c r="B18" s="325" t="s">
        <v>85</v>
      </c>
      <c r="C18" s="310" t="s">
        <v>478</v>
      </c>
      <c r="D18" s="323" t="s">
        <v>489</v>
      </c>
      <c r="E18" s="326" t="s">
        <v>254</v>
      </c>
      <c r="F18" s="327" t="s">
        <v>490</v>
      </c>
      <c r="G18" s="253">
        <f>SUM(H18:K18)</f>
        <v>717</v>
      </c>
      <c r="H18" s="248">
        <v>180</v>
      </c>
      <c r="I18" s="249">
        <v>180</v>
      </c>
      <c r="J18" s="249">
        <v>180</v>
      </c>
      <c r="K18" s="250">
        <v>177</v>
      </c>
      <c r="L18" s="282">
        <v>179</v>
      </c>
      <c r="M18" s="249">
        <v>184</v>
      </c>
      <c r="N18" s="249">
        <v>218</v>
      </c>
      <c r="O18" s="283">
        <v>227</v>
      </c>
      <c r="P18" s="448">
        <f t="shared" ref="P18:P26" si="2">IFERROR((L18/H18),"100%")</f>
        <v>0.99444444444444446</v>
      </c>
      <c r="Q18" s="449">
        <f t="shared" si="1"/>
        <v>1.0222222222222221</v>
      </c>
      <c r="R18" s="449">
        <f t="shared" si="0"/>
        <v>1.211111111111111</v>
      </c>
      <c r="S18" s="450">
        <f t="shared" ref="S18:S79" si="3">IFERROR((O18/K18),"100%")</f>
        <v>1.2824858757062148</v>
      </c>
      <c r="T18" s="451">
        <f>IFERROR((L18/$G$18),"No Programado")</f>
        <v>0.24965132496513251</v>
      </c>
      <c r="U18" s="456">
        <f>IFERROR((L18+M18)/$G$18, "No Programado")</f>
        <v>0.50627615062761511</v>
      </c>
      <c r="V18" s="456">
        <f>IFERROR((M18+N18+L18)/$G$18, "No Programado")</f>
        <v>0.81032078103207805</v>
      </c>
      <c r="W18" s="467">
        <f>IFERROR((N18+O18+M18+L18)/$G$18, "No Programado")</f>
        <v>1.1269177126917713</v>
      </c>
      <c r="X18" s="294" t="s">
        <v>797</v>
      </c>
    </row>
    <row r="19" spans="2:24" ht="180" x14ac:dyDescent="0.25">
      <c r="B19" s="322" t="s">
        <v>87</v>
      </c>
      <c r="C19" s="328" t="s">
        <v>491</v>
      </c>
      <c r="D19" s="310" t="s">
        <v>492</v>
      </c>
      <c r="E19" s="324" t="s">
        <v>254</v>
      </c>
      <c r="F19" s="324" t="s">
        <v>493</v>
      </c>
      <c r="G19" s="253">
        <f>SUM(H19:K19)</f>
        <v>192</v>
      </c>
      <c r="H19" s="248">
        <v>48</v>
      </c>
      <c r="I19" s="249">
        <v>48</v>
      </c>
      <c r="J19" s="249">
        <v>48</v>
      </c>
      <c r="K19" s="250">
        <v>48</v>
      </c>
      <c r="L19" s="282">
        <v>75</v>
      </c>
      <c r="M19" s="249">
        <v>48</v>
      </c>
      <c r="N19" s="249">
        <v>49</v>
      </c>
      <c r="O19" s="283">
        <v>52</v>
      </c>
      <c r="P19" s="448">
        <f t="shared" si="2"/>
        <v>1.5625</v>
      </c>
      <c r="Q19" s="449">
        <f t="shared" si="1"/>
        <v>1</v>
      </c>
      <c r="R19" s="449">
        <f t="shared" si="0"/>
        <v>1.0208333333333333</v>
      </c>
      <c r="S19" s="450">
        <f t="shared" si="3"/>
        <v>1.0833333333333333</v>
      </c>
      <c r="T19" s="451">
        <f>IFERROR((L19/$G$19),"No Programado")</f>
        <v>0.390625</v>
      </c>
      <c r="U19" s="456">
        <f>IFERROR((L19+M19)/$G$19, "No Programado")</f>
        <v>0.640625</v>
      </c>
      <c r="V19" s="456">
        <f>IFERROR((M19+N19+L19)/$G$19, "No Programado")</f>
        <v>0.89583333333333337</v>
      </c>
      <c r="W19" s="467">
        <f>IFERROR((N19+O19+M19+L19)/$G$19, "No Programado")</f>
        <v>1.1666666666666667</v>
      </c>
      <c r="X19" s="294" t="s">
        <v>798</v>
      </c>
    </row>
    <row r="20" spans="2:24" ht="409.5" x14ac:dyDescent="0.25">
      <c r="B20" s="329" t="s">
        <v>90</v>
      </c>
      <c r="C20" s="310" t="s">
        <v>494</v>
      </c>
      <c r="D20" s="330" t="s">
        <v>495</v>
      </c>
      <c r="E20" s="331" t="s">
        <v>254</v>
      </c>
      <c r="F20" s="331" t="s">
        <v>496</v>
      </c>
      <c r="G20" s="254">
        <f t="shared" ref="G20:G27" si="4">SUM(H20:K20)</f>
        <v>327</v>
      </c>
      <c r="H20" s="248">
        <v>81</v>
      </c>
      <c r="I20" s="249">
        <v>81</v>
      </c>
      <c r="J20" s="249">
        <v>82</v>
      </c>
      <c r="K20" s="250">
        <v>83</v>
      </c>
      <c r="L20" s="282">
        <v>81</v>
      </c>
      <c r="M20" s="249">
        <v>80</v>
      </c>
      <c r="N20" s="249">
        <v>81</v>
      </c>
      <c r="O20" s="283">
        <v>83</v>
      </c>
      <c r="P20" s="448">
        <f t="shared" si="2"/>
        <v>1</v>
      </c>
      <c r="Q20" s="449">
        <f t="shared" si="1"/>
        <v>0.98765432098765427</v>
      </c>
      <c r="R20" s="449">
        <f t="shared" si="0"/>
        <v>0.98780487804878048</v>
      </c>
      <c r="S20" s="450">
        <f t="shared" si="3"/>
        <v>1</v>
      </c>
      <c r="T20" s="451">
        <f>IFERROR((L20/$G$20),"No Programado")</f>
        <v>0.24770642201834864</v>
      </c>
      <c r="U20" s="456">
        <f>IFERROR((L20+M20)/$G$20, "No Programado")</f>
        <v>0.49235474006116209</v>
      </c>
      <c r="V20" s="456">
        <f>IFERROR((M20+N20+L20)/$G$20, "No Programado")</f>
        <v>0.74006116207951067</v>
      </c>
      <c r="W20" s="467">
        <f>IFERROR((N20+O20+M20+L20)/$G$20, "No Programado")</f>
        <v>0.99388379204892963</v>
      </c>
      <c r="X20" s="295" t="s">
        <v>799</v>
      </c>
    </row>
    <row r="21" spans="2:24" ht="409.5" x14ac:dyDescent="0.25">
      <c r="B21" s="322" t="s">
        <v>92</v>
      </c>
      <c r="C21" s="310" t="s">
        <v>497</v>
      </c>
      <c r="D21" s="332" t="s">
        <v>498</v>
      </c>
      <c r="E21" s="324" t="s">
        <v>254</v>
      </c>
      <c r="F21" s="324" t="s">
        <v>499</v>
      </c>
      <c r="G21" s="254">
        <f t="shared" si="4"/>
        <v>489</v>
      </c>
      <c r="H21" s="248">
        <v>120</v>
      </c>
      <c r="I21" s="249">
        <v>126</v>
      </c>
      <c r="J21" s="249">
        <v>124</v>
      </c>
      <c r="K21" s="250">
        <v>119</v>
      </c>
      <c r="L21" s="282">
        <v>115</v>
      </c>
      <c r="M21" s="249">
        <v>115</v>
      </c>
      <c r="N21" s="249">
        <v>110</v>
      </c>
      <c r="O21" s="283">
        <v>111</v>
      </c>
      <c r="P21" s="448">
        <f t="shared" si="2"/>
        <v>0.95833333333333337</v>
      </c>
      <c r="Q21" s="449">
        <f t="shared" si="1"/>
        <v>0.91269841269841268</v>
      </c>
      <c r="R21" s="449">
        <f>IFERROR((N21/J21),"100%")</f>
        <v>0.88709677419354838</v>
      </c>
      <c r="S21" s="450">
        <f t="shared" si="3"/>
        <v>0.9327731092436975</v>
      </c>
      <c r="T21" s="451">
        <f>IFERROR((L21/$G$21),"No Programado")</f>
        <v>0.23517382413087934</v>
      </c>
      <c r="U21" s="456">
        <f>IFERROR((L21+M21)/$G$21, "No Programado")</f>
        <v>0.47034764826175868</v>
      </c>
      <c r="V21" s="456">
        <f>IFERROR((M21+N21+L21)/$G$21, "No Programado")</f>
        <v>0.69529652351738236</v>
      </c>
      <c r="W21" s="467">
        <f>IFERROR((N21+O21+M21+L21)/$G$21, "No Programado")</f>
        <v>0.92229038854805723</v>
      </c>
      <c r="X21" s="295" t="s">
        <v>800</v>
      </c>
    </row>
    <row r="22" spans="2:24" ht="180" x14ac:dyDescent="0.25">
      <c r="B22" s="322" t="s">
        <v>95</v>
      </c>
      <c r="C22" s="310" t="s">
        <v>500</v>
      </c>
      <c r="D22" s="332" t="s">
        <v>501</v>
      </c>
      <c r="E22" s="324" t="s">
        <v>254</v>
      </c>
      <c r="F22" s="254" t="s">
        <v>502</v>
      </c>
      <c r="G22" s="254">
        <f t="shared" si="4"/>
        <v>840</v>
      </c>
      <c r="H22" s="248">
        <v>250</v>
      </c>
      <c r="I22" s="249">
        <v>250</v>
      </c>
      <c r="J22" s="249">
        <v>150</v>
      </c>
      <c r="K22" s="250">
        <v>190</v>
      </c>
      <c r="L22" s="282">
        <v>240</v>
      </c>
      <c r="M22" s="249">
        <v>271</v>
      </c>
      <c r="N22" s="249">
        <v>157</v>
      </c>
      <c r="O22" s="283">
        <v>189</v>
      </c>
      <c r="P22" s="448">
        <f t="shared" si="2"/>
        <v>0.96</v>
      </c>
      <c r="Q22" s="449">
        <f t="shared" si="1"/>
        <v>1.0840000000000001</v>
      </c>
      <c r="R22" s="449">
        <f t="shared" si="0"/>
        <v>1.0466666666666666</v>
      </c>
      <c r="S22" s="450">
        <f t="shared" si="3"/>
        <v>0.99473684210526314</v>
      </c>
      <c r="T22" s="451">
        <f>IFERROR((L22/$G$22),"No Programado")</f>
        <v>0.2857142857142857</v>
      </c>
      <c r="U22" s="456">
        <f>IFERROR((L22+M22)/$G$22, "No Programado")</f>
        <v>0.60833333333333328</v>
      </c>
      <c r="V22" s="456">
        <f>IFERROR((M22+N22+L22)/$G$22, "No Programado")</f>
        <v>0.79523809523809519</v>
      </c>
      <c r="W22" s="467">
        <f>IFERROR((N22+O22+M22+L22)/$G$22, "No Programado")</f>
        <v>1.0202380952380952</v>
      </c>
      <c r="X22" s="294" t="s">
        <v>801</v>
      </c>
    </row>
    <row r="23" spans="2:24" ht="234" x14ac:dyDescent="0.25">
      <c r="B23" s="329" t="s">
        <v>98</v>
      </c>
      <c r="C23" s="333" t="s">
        <v>503</v>
      </c>
      <c r="D23" s="334" t="s">
        <v>504</v>
      </c>
      <c r="E23" s="331" t="s">
        <v>254</v>
      </c>
      <c r="F23" s="331" t="s">
        <v>505</v>
      </c>
      <c r="G23" s="254">
        <f t="shared" si="4"/>
        <v>508</v>
      </c>
      <c r="H23" s="248">
        <v>128</v>
      </c>
      <c r="I23" s="249">
        <v>126</v>
      </c>
      <c r="J23" s="249">
        <v>128</v>
      </c>
      <c r="K23" s="250">
        <v>126</v>
      </c>
      <c r="L23" s="282">
        <v>129</v>
      </c>
      <c r="M23" s="249">
        <v>119</v>
      </c>
      <c r="N23" s="249">
        <v>156</v>
      </c>
      <c r="O23" s="283">
        <v>114</v>
      </c>
      <c r="P23" s="448">
        <f t="shared" si="2"/>
        <v>1.0078125</v>
      </c>
      <c r="Q23" s="449">
        <f t="shared" si="1"/>
        <v>0.94444444444444442</v>
      </c>
      <c r="R23" s="449">
        <f t="shared" si="0"/>
        <v>1.21875</v>
      </c>
      <c r="S23" s="450">
        <f t="shared" si="3"/>
        <v>0.90476190476190477</v>
      </c>
      <c r="T23" s="451">
        <f>IFERROR((L23/$G$23),"No Programado")</f>
        <v>0.25393700787401574</v>
      </c>
      <c r="U23" s="456">
        <f>IFERROR((L23+M23)/$G$23, "No Programado")</f>
        <v>0.48818897637795278</v>
      </c>
      <c r="V23" s="456">
        <f>IFERROR((M23+N23+L23)/$G$23, "No Programado")</f>
        <v>0.79527559055118113</v>
      </c>
      <c r="W23" s="467">
        <f>IFERROR((N23+O23+M23+L23)/$G$23, "No Programado")</f>
        <v>1.0196850393700787</v>
      </c>
      <c r="X23" s="294" t="s">
        <v>802</v>
      </c>
    </row>
    <row r="24" spans="2:24" ht="252" x14ac:dyDescent="0.25">
      <c r="B24" s="329" t="s">
        <v>100</v>
      </c>
      <c r="C24" s="333" t="s">
        <v>506</v>
      </c>
      <c r="D24" s="333" t="s">
        <v>507</v>
      </c>
      <c r="E24" s="331" t="s">
        <v>254</v>
      </c>
      <c r="F24" s="331" t="s">
        <v>508</v>
      </c>
      <c r="G24" s="254">
        <f t="shared" si="4"/>
        <v>73</v>
      </c>
      <c r="H24" s="248">
        <v>19</v>
      </c>
      <c r="I24" s="249">
        <v>19</v>
      </c>
      <c r="J24" s="249">
        <v>16</v>
      </c>
      <c r="K24" s="250">
        <v>19</v>
      </c>
      <c r="L24" s="282">
        <v>16</v>
      </c>
      <c r="M24" s="249">
        <v>18</v>
      </c>
      <c r="N24" s="249">
        <v>16</v>
      </c>
      <c r="O24" s="283">
        <v>19</v>
      </c>
      <c r="P24" s="448">
        <f t="shared" si="2"/>
        <v>0.84210526315789469</v>
      </c>
      <c r="Q24" s="449">
        <f t="shared" si="1"/>
        <v>0.94736842105263153</v>
      </c>
      <c r="R24" s="449">
        <f t="shared" si="0"/>
        <v>1</v>
      </c>
      <c r="S24" s="450">
        <f t="shared" si="3"/>
        <v>1</v>
      </c>
      <c r="T24" s="451">
        <f>IFERROR((L24/$G$24),"No Programado")</f>
        <v>0.21917808219178081</v>
      </c>
      <c r="U24" s="456">
        <f>IFERROR((L24+M24)/$G$24, "No Programado")</f>
        <v>0.46575342465753422</v>
      </c>
      <c r="V24" s="456">
        <f>IFERROR((M24+N24+L24)/$G$24, "No Programado")</f>
        <v>0.68493150684931503</v>
      </c>
      <c r="W24" s="467">
        <f>IFERROR((N24+O24+M24+L24)/$G$24, "No Programado")</f>
        <v>0.9452054794520548</v>
      </c>
      <c r="X24" s="294" t="s">
        <v>803</v>
      </c>
    </row>
    <row r="25" spans="2:24" ht="342" x14ac:dyDescent="0.25">
      <c r="B25" s="329" t="s">
        <v>102</v>
      </c>
      <c r="C25" s="310" t="s">
        <v>509</v>
      </c>
      <c r="D25" s="330" t="s">
        <v>510</v>
      </c>
      <c r="E25" s="331" t="s">
        <v>254</v>
      </c>
      <c r="F25" s="331" t="s">
        <v>511</v>
      </c>
      <c r="G25" s="254">
        <f t="shared" si="4"/>
        <v>66</v>
      </c>
      <c r="H25" s="248">
        <v>18</v>
      </c>
      <c r="I25" s="249">
        <v>17</v>
      </c>
      <c r="J25" s="249">
        <v>12</v>
      </c>
      <c r="K25" s="250">
        <v>19</v>
      </c>
      <c r="L25" s="282">
        <v>22</v>
      </c>
      <c r="M25" s="249">
        <v>21</v>
      </c>
      <c r="N25" s="249">
        <v>21</v>
      </c>
      <c r="O25" s="283">
        <v>19</v>
      </c>
      <c r="P25" s="448">
        <f t="shared" si="2"/>
        <v>1.2222222222222223</v>
      </c>
      <c r="Q25" s="449">
        <f t="shared" si="1"/>
        <v>1.2352941176470589</v>
      </c>
      <c r="R25" s="449">
        <f t="shared" si="0"/>
        <v>1.75</v>
      </c>
      <c r="S25" s="450">
        <f t="shared" si="3"/>
        <v>1</v>
      </c>
      <c r="T25" s="451">
        <f>IFERROR((L25/$G$25),"No Programado")</f>
        <v>0.33333333333333331</v>
      </c>
      <c r="U25" s="456">
        <f>IFERROR((L25+M25)/$G$25, "No Programado")</f>
        <v>0.65151515151515149</v>
      </c>
      <c r="V25" s="456">
        <f>IFERROR((M25+N25+L25)/$G$25, "No Programado")</f>
        <v>0.96969696969696972</v>
      </c>
      <c r="W25" s="467">
        <f>IFERROR((N25+O25+M25+L25)/$G$25, "No Programado")</f>
        <v>1.2575757575757576</v>
      </c>
      <c r="X25" s="294" t="s">
        <v>804</v>
      </c>
    </row>
    <row r="26" spans="2:24" ht="198" x14ac:dyDescent="0.25">
      <c r="B26" s="318" t="s">
        <v>103</v>
      </c>
      <c r="C26" s="335" t="s">
        <v>512</v>
      </c>
      <c r="D26" s="320" t="s">
        <v>513</v>
      </c>
      <c r="E26" s="321" t="s">
        <v>254</v>
      </c>
      <c r="F26" s="321" t="s">
        <v>514</v>
      </c>
      <c r="G26" s="252">
        <f t="shared" si="4"/>
        <v>18649</v>
      </c>
      <c r="H26" s="248">
        <v>4360</v>
      </c>
      <c r="I26" s="249">
        <v>4845</v>
      </c>
      <c r="J26" s="249">
        <v>5137</v>
      </c>
      <c r="K26" s="250">
        <v>4307</v>
      </c>
      <c r="L26" s="282">
        <v>5944</v>
      </c>
      <c r="M26" s="249">
        <v>5874</v>
      </c>
      <c r="N26" s="249">
        <v>5639</v>
      </c>
      <c r="O26" s="283">
        <v>4661</v>
      </c>
      <c r="P26" s="448">
        <f t="shared" si="2"/>
        <v>1.3633027522935779</v>
      </c>
      <c r="Q26" s="449">
        <f t="shared" si="1"/>
        <v>1.2123839009287927</v>
      </c>
      <c r="R26" s="449">
        <f t="shared" si="0"/>
        <v>1.0977224060735837</v>
      </c>
      <c r="S26" s="450">
        <f t="shared" si="3"/>
        <v>1.0821917808219179</v>
      </c>
      <c r="T26" s="451">
        <f>IFERROR((L26/$G$26),"No Programado")</f>
        <v>0.31873022682181351</v>
      </c>
      <c r="U26" s="456">
        <f>IFERROR((L26+M26)/$G$26, "No Programado")</f>
        <v>0.63370690117432571</v>
      </c>
      <c r="V26" s="456">
        <f>IFERROR((M26+N26+L26)/$G$26, "No Programado")</f>
        <v>0.93608236366561215</v>
      </c>
      <c r="W26" s="467">
        <f>IFERROR((N26+O26+M26+L26)/$G$26, "No Programado")</f>
        <v>1.1860153359429459</v>
      </c>
      <c r="X26" s="292" t="s">
        <v>805</v>
      </c>
    </row>
    <row r="27" spans="2:24" ht="180" x14ac:dyDescent="0.25">
      <c r="B27" s="322" t="s">
        <v>106</v>
      </c>
      <c r="C27" s="310" t="s">
        <v>515</v>
      </c>
      <c r="D27" s="336" t="s">
        <v>516</v>
      </c>
      <c r="E27" s="337" t="s">
        <v>254</v>
      </c>
      <c r="F27" s="337" t="s">
        <v>517</v>
      </c>
      <c r="G27" s="253">
        <f t="shared" si="4"/>
        <v>2156</v>
      </c>
      <c r="H27" s="248">
        <v>530</v>
      </c>
      <c r="I27" s="249">
        <v>595</v>
      </c>
      <c r="J27" s="249">
        <v>525</v>
      </c>
      <c r="K27" s="250">
        <v>506</v>
      </c>
      <c r="L27" s="282">
        <v>450</v>
      </c>
      <c r="M27" s="249">
        <v>536</v>
      </c>
      <c r="N27" s="249">
        <v>532</v>
      </c>
      <c r="O27" s="283">
        <v>675</v>
      </c>
      <c r="P27" s="448">
        <f t="shared" ref="P27:P34" si="5">IFERROR((L27/H27),"100%")</f>
        <v>0.84905660377358494</v>
      </c>
      <c r="Q27" s="449">
        <f t="shared" si="1"/>
        <v>0.9008403361344538</v>
      </c>
      <c r="R27" s="449">
        <f t="shared" si="0"/>
        <v>1.0133333333333334</v>
      </c>
      <c r="S27" s="450">
        <f t="shared" si="3"/>
        <v>1.3339920948616601</v>
      </c>
      <c r="T27" s="451">
        <f>IFERROR((L27/$G$27),"No Programado")</f>
        <v>0.20871985157699444</v>
      </c>
      <c r="U27" s="456">
        <f>IFERROR((L27+M27)/$G$27, "No Programado")</f>
        <v>0.45732838589981445</v>
      </c>
      <c r="V27" s="456">
        <f>IFERROR((M27+N27+L27)/$G$27, "No Programado")</f>
        <v>0.70408163265306123</v>
      </c>
      <c r="W27" s="467">
        <f>IFERROR((N27+O27+M27+L27)/$G$27, "No Programado")</f>
        <v>1.0171614100185529</v>
      </c>
      <c r="X27" s="294" t="s">
        <v>806</v>
      </c>
    </row>
    <row r="28" spans="2:24" ht="216" x14ac:dyDescent="0.25">
      <c r="B28" s="329" t="s">
        <v>106</v>
      </c>
      <c r="C28" s="310" t="s">
        <v>518</v>
      </c>
      <c r="D28" s="330" t="s">
        <v>519</v>
      </c>
      <c r="E28" s="338" t="s">
        <v>254</v>
      </c>
      <c r="F28" s="338" t="s">
        <v>520</v>
      </c>
      <c r="G28" s="253">
        <f t="shared" ref="G28:G70" si="6">SUM(H28:K28)</f>
        <v>966</v>
      </c>
      <c r="H28" s="248">
        <v>330</v>
      </c>
      <c r="I28" s="249">
        <v>430</v>
      </c>
      <c r="J28" s="249">
        <v>105</v>
      </c>
      <c r="K28" s="250">
        <v>101</v>
      </c>
      <c r="L28" s="282">
        <v>224</v>
      </c>
      <c r="M28" s="249">
        <v>171</v>
      </c>
      <c r="N28" s="249">
        <v>403</v>
      </c>
      <c r="O28" s="283">
        <v>205</v>
      </c>
      <c r="P28" s="451">
        <f t="shared" si="5"/>
        <v>0.67878787878787883</v>
      </c>
      <c r="Q28" s="449">
        <f t="shared" si="1"/>
        <v>0.39767441860465114</v>
      </c>
      <c r="R28" s="449">
        <f t="shared" si="0"/>
        <v>3.8380952380952382</v>
      </c>
      <c r="S28" s="450">
        <f t="shared" si="3"/>
        <v>2.0297029702970297</v>
      </c>
      <c r="T28" s="451">
        <f>IFERROR((L28/$G$28),"No Programado")</f>
        <v>0.2318840579710145</v>
      </c>
      <c r="U28" s="456">
        <f>IFERROR((L28+M28)/$G$28, "No Programado")</f>
        <v>0.40890269151138714</v>
      </c>
      <c r="V28" s="456">
        <f>IFERROR((M28+N28+L28)/$G$28, "No Programado")</f>
        <v>0.82608695652173914</v>
      </c>
      <c r="W28" s="467">
        <f>IFERROR((N28+O28+M28+L28)/$G$28, "No Programado")</f>
        <v>1.0383022774327122</v>
      </c>
      <c r="X28" s="294" t="s">
        <v>807</v>
      </c>
    </row>
    <row r="29" spans="2:24" ht="234" x14ac:dyDescent="0.25">
      <c r="B29" s="329" t="s">
        <v>106</v>
      </c>
      <c r="C29" s="339" t="s">
        <v>521</v>
      </c>
      <c r="D29" s="340" t="s">
        <v>522</v>
      </c>
      <c r="E29" s="331" t="s">
        <v>254</v>
      </c>
      <c r="F29" s="324" t="s">
        <v>523</v>
      </c>
      <c r="G29" s="253">
        <f t="shared" si="6"/>
        <v>15527</v>
      </c>
      <c r="H29" s="248">
        <v>3500</v>
      </c>
      <c r="I29" s="249">
        <v>3820</v>
      </c>
      <c r="J29" s="249">
        <v>4507</v>
      </c>
      <c r="K29" s="250">
        <v>3700</v>
      </c>
      <c r="L29" s="282">
        <v>5283</v>
      </c>
      <c r="M29" s="249">
        <v>5167</v>
      </c>
      <c r="N29" s="249">
        <v>4704</v>
      </c>
      <c r="O29" s="283">
        <v>3781</v>
      </c>
      <c r="P29" s="448">
        <f t="shared" si="5"/>
        <v>1.5094285714285713</v>
      </c>
      <c r="Q29" s="449">
        <f t="shared" si="1"/>
        <v>1.3526178010471204</v>
      </c>
      <c r="R29" s="449">
        <f t="shared" si="0"/>
        <v>1.0437097847792323</v>
      </c>
      <c r="S29" s="450">
        <f t="shared" si="3"/>
        <v>1.021891891891892</v>
      </c>
      <c r="T29" s="451">
        <f>IFERROR((L29/$G$29),"No Programado")</f>
        <v>0.34024602305661106</v>
      </c>
      <c r="U29" s="456">
        <f>IFERROR((L29+M29)/$G$29, "No Programado")</f>
        <v>0.67302118889676044</v>
      </c>
      <c r="V29" s="456">
        <f>IFERROR((M29+N29+L29)/$G$29, "No Programado")</f>
        <v>0.97597732981258456</v>
      </c>
      <c r="W29" s="467">
        <f>IFERROR((N29+O29+M29+L29)/$G$29, "No Programado")</f>
        <v>1.2194886327043215</v>
      </c>
      <c r="X29" s="294" t="s">
        <v>808</v>
      </c>
    </row>
    <row r="30" spans="2:24" ht="216" x14ac:dyDescent="0.25">
      <c r="B30" s="318" t="s">
        <v>112</v>
      </c>
      <c r="C30" s="335" t="s">
        <v>524</v>
      </c>
      <c r="D30" s="320" t="s">
        <v>525</v>
      </c>
      <c r="E30" s="321" t="s">
        <v>254</v>
      </c>
      <c r="F30" s="321" t="s">
        <v>526</v>
      </c>
      <c r="G30" s="252">
        <f>SUM(H30:K30)</f>
        <v>6524</v>
      </c>
      <c r="H30" s="248">
        <v>1630</v>
      </c>
      <c r="I30" s="249">
        <v>1631</v>
      </c>
      <c r="J30" s="249">
        <v>1630</v>
      </c>
      <c r="K30" s="250">
        <v>1633</v>
      </c>
      <c r="L30" s="282">
        <v>3758</v>
      </c>
      <c r="M30" s="249">
        <v>3065</v>
      </c>
      <c r="N30" s="249">
        <v>4394</v>
      </c>
      <c r="O30" s="283">
        <v>3558</v>
      </c>
      <c r="P30" s="448">
        <f t="shared" si="5"/>
        <v>2.305521472392638</v>
      </c>
      <c r="Q30" s="449">
        <f t="shared" si="1"/>
        <v>1.8792152053954629</v>
      </c>
      <c r="R30" s="449">
        <f t="shared" si="0"/>
        <v>2.6957055214723926</v>
      </c>
      <c r="S30" s="450">
        <f t="shared" si="3"/>
        <v>2.1788120024494795</v>
      </c>
      <c r="T30" s="451">
        <f>IFERROR((L30/$G$30),"No Programado")</f>
        <v>0.57602697731453101</v>
      </c>
      <c r="U30" s="456">
        <f>IFERROR((L30+M30)/$G$30, "No Programado")</f>
        <v>1.0458307786633967</v>
      </c>
      <c r="V30" s="456">
        <f>IFERROR((M30+N30+L30)/$G$30, "No Programado")</f>
        <v>1.7193439607602699</v>
      </c>
      <c r="W30" s="467">
        <f>IFERROR((N30+O30+M30+L30)/$G$30, "No Programado")</f>
        <v>2.2647148988350705</v>
      </c>
      <c r="X30" s="292" t="s">
        <v>809</v>
      </c>
    </row>
    <row r="31" spans="2:24" ht="180" x14ac:dyDescent="0.25">
      <c r="B31" s="329" t="s">
        <v>114</v>
      </c>
      <c r="C31" s="341" t="s">
        <v>527</v>
      </c>
      <c r="D31" s="342" t="s">
        <v>528</v>
      </c>
      <c r="E31" s="343" t="s">
        <v>254</v>
      </c>
      <c r="F31" s="344" t="s">
        <v>529</v>
      </c>
      <c r="G31" s="253">
        <f t="shared" si="6"/>
        <v>100</v>
      </c>
      <c r="H31" s="248">
        <v>25</v>
      </c>
      <c r="I31" s="249">
        <v>25</v>
      </c>
      <c r="J31" s="249">
        <v>25</v>
      </c>
      <c r="K31" s="250">
        <v>25</v>
      </c>
      <c r="L31" s="282">
        <v>25</v>
      </c>
      <c r="M31" s="249">
        <v>25</v>
      </c>
      <c r="N31" s="249">
        <v>25</v>
      </c>
      <c r="O31" s="283">
        <v>25</v>
      </c>
      <c r="P31" s="448">
        <f t="shared" si="5"/>
        <v>1</v>
      </c>
      <c r="Q31" s="449">
        <f t="shared" si="1"/>
        <v>1</v>
      </c>
      <c r="R31" s="449">
        <f t="shared" si="0"/>
        <v>1</v>
      </c>
      <c r="S31" s="450">
        <f t="shared" si="3"/>
        <v>1</v>
      </c>
      <c r="T31" s="451">
        <f>IFERROR((L31/$G$31),"No Programado")</f>
        <v>0.25</v>
      </c>
      <c r="U31" s="456">
        <f>IFERROR((L31+M31)/$G$31, "No Programado")</f>
        <v>0.5</v>
      </c>
      <c r="V31" s="456">
        <f>IFERROR((M31+N31+L31)/$G$31, "No Programado")</f>
        <v>0.75</v>
      </c>
      <c r="W31" s="467">
        <f>IFERROR((N31+O31+M31+L31)/$G$31, "No Programado")</f>
        <v>1</v>
      </c>
      <c r="X31" s="294" t="s">
        <v>472</v>
      </c>
    </row>
    <row r="32" spans="2:24" ht="198" x14ac:dyDescent="0.25">
      <c r="B32" s="322" t="s">
        <v>117</v>
      </c>
      <c r="C32" s="310" t="s">
        <v>530</v>
      </c>
      <c r="D32" s="332" t="s">
        <v>531</v>
      </c>
      <c r="E32" s="324" t="s">
        <v>254</v>
      </c>
      <c r="F32" s="324" t="s">
        <v>532</v>
      </c>
      <c r="G32" s="253">
        <f t="shared" si="6"/>
        <v>1822</v>
      </c>
      <c r="H32" s="248">
        <v>455</v>
      </c>
      <c r="I32" s="249">
        <v>456</v>
      </c>
      <c r="J32" s="249">
        <v>455</v>
      </c>
      <c r="K32" s="250">
        <v>456</v>
      </c>
      <c r="L32" s="282">
        <v>270</v>
      </c>
      <c r="M32" s="249">
        <v>542</v>
      </c>
      <c r="N32" s="249">
        <v>375</v>
      </c>
      <c r="O32" s="283">
        <v>692</v>
      </c>
      <c r="P32" s="451">
        <f t="shared" si="5"/>
        <v>0.59340659340659341</v>
      </c>
      <c r="Q32" s="449">
        <f t="shared" si="1"/>
        <v>1.1885964912280702</v>
      </c>
      <c r="R32" s="449">
        <f t="shared" si="0"/>
        <v>0.82417582417582413</v>
      </c>
      <c r="S32" s="450">
        <f t="shared" si="3"/>
        <v>1.5175438596491229</v>
      </c>
      <c r="T32" s="451">
        <f>IFERROR((L32/$G$32),"No Programado")</f>
        <v>0.14818880351262348</v>
      </c>
      <c r="U32" s="456">
        <f>IFERROR((L32+M32)/$G$32, "No Programado")</f>
        <v>0.44566410537870471</v>
      </c>
      <c r="V32" s="456">
        <f>IFERROR((M32+N32+L32)/$G$32, "No Programado")</f>
        <v>0.65148188803512619</v>
      </c>
      <c r="W32" s="467">
        <f>IFERROR((N32+O32+M32+L32)/$G$32, "No Programado")</f>
        <v>1.0312843029637762</v>
      </c>
      <c r="X32" s="294" t="s">
        <v>810</v>
      </c>
    </row>
    <row r="33" spans="2:24" ht="180" x14ac:dyDescent="0.25">
      <c r="B33" s="515" t="s">
        <v>120</v>
      </c>
      <c r="C33" s="523" t="s">
        <v>533</v>
      </c>
      <c r="D33" s="330" t="s">
        <v>534</v>
      </c>
      <c r="E33" s="331" t="s">
        <v>254</v>
      </c>
      <c r="F33" s="345" t="s">
        <v>535</v>
      </c>
      <c r="G33" s="253">
        <f t="shared" si="6"/>
        <v>2300</v>
      </c>
      <c r="H33" s="248">
        <v>700</v>
      </c>
      <c r="I33" s="249">
        <v>600</v>
      </c>
      <c r="J33" s="249">
        <v>800</v>
      </c>
      <c r="K33" s="250">
        <v>200</v>
      </c>
      <c r="L33" s="282">
        <v>710</v>
      </c>
      <c r="M33" s="249">
        <v>649</v>
      </c>
      <c r="N33" s="249">
        <v>806</v>
      </c>
      <c r="O33" s="283">
        <v>229</v>
      </c>
      <c r="P33" s="448">
        <f t="shared" si="5"/>
        <v>1.0142857142857142</v>
      </c>
      <c r="Q33" s="449">
        <f t="shared" si="1"/>
        <v>1.0816666666666668</v>
      </c>
      <c r="R33" s="449">
        <f t="shared" si="0"/>
        <v>1.0075000000000001</v>
      </c>
      <c r="S33" s="450">
        <f t="shared" si="3"/>
        <v>1.145</v>
      </c>
      <c r="T33" s="451">
        <f>IFERROR((L33/$G$33),"No Programado")</f>
        <v>0.30869565217391304</v>
      </c>
      <c r="U33" s="456">
        <f>IFERROR((L33+M33)/$G$33, "No Programado")</f>
        <v>0.59086956521739131</v>
      </c>
      <c r="V33" s="456">
        <f>IFERROR((M33+N33+L33)/$G$33, "No Programado")</f>
        <v>0.94130434782608696</v>
      </c>
      <c r="W33" s="467">
        <f>IFERROR((N33+O33+M33+L33)/$G$33, "No Programado")</f>
        <v>1.0408695652173914</v>
      </c>
      <c r="X33" s="295" t="s">
        <v>811</v>
      </c>
    </row>
    <row r="34" spans="2:24" ht="180" x14ac:dyDescent="0.25">
      <c r="B34" s="515"/>
      <c r="C34" s="523"/>
      <c r="D34" s="332" t="s">
        <v>536</v>
      </c>
      <c r="E34" s="324" t="s">
        <v>254</v>
      </c>
      <c r="F34" s="254" t="s">
        <v>537</v>
      </c>
      <c r="G34" s="253">
        <f t="shared" si="6"/>
        <v>30</v>
      </c>
      <c r="H34" s="248">
        <v>15</v>
      </c>
      <c r="I34" s="249">
        <v>9</v>
      </c>
      <c r="J34" s="249">
        <v>3</v>
      </c>
      <c r="K34" s="418">
        <v>3</v>
      </c>
      <c r="L34" s="248">
        <v>17</v>
      </c>
      <c r="M34" s="249">
        <v>6</v>
      </c>
      <c r="N34" s="249">
        <v>6</v>
      </c>
      <c r="O34" s="283">
        <v>2</v>
      </c>
      <c r="P34" s="448">
        <f t="shared" si="5"/>
        <v>1.1333333333333333</v>
      </c>
      <c r="Q34" s="452">
        <f t="shared" si="1"/>
        <v>0.66666666666666663</v>
      </c>
      <c r="R34" s="449">
        <f t="shared" si="0"/>
        <v>2</v>
      </c>
      <c r="S34" s="453">
        <f t="shared" si="3"/>
        <v>0.66666666666666663</v>
      </c>
      <c r="T34" s="451">
        <f>IFERROR((L34/$G$34),"No Programado")</f>
        <v>0.56666666666666665</v>
      </c>
      <c r="U34" s="456">
        <f>IFERROR((L34+M34)/$G$34, "No Programado")</f>
        <v>0.76666666666666672</v>
      </c>
      <c r="V34" s="456">
        <f>IFERROR((M34+N34+L34)/$G$34, "No Programado")</f>
        <v>0.96666666666666667</v>
      </c>
      <c r="W34" s="467">
        <f>IFERROR((N34+O34+M34+L34)/$G$34, "No Programado")</f>
        <v>1.0333333333333334</v>
      </c>
      <c r="X34" s="295" t="s">
        <v>812</v>
      </c>
    </row>
    <row r="35" spans="2:24" ht="180" x14ac:dyDescent="0.25">
      <c r="B35" s="322" t="s">
        <v>124</v>
      </c>
      <c r="C35" s="346" t="s">
        <v>538</v>
      </c>
      <c r="D35" s="336" t="s">
        <v>539</v>
      </c>
      <c r="E35" s="337" t="s">
        <v>254</v>
      </c>
      <c r="F35" s="337" t="s">
        <v>540</v>
      </c>
      <c r="G35" s="253">
        <f t="shared" si="6"/>
        <v>2</v>
      </c>
      <c r="H35" s="248"/>
      <c r="I35" s="249">
        <v>1</v>
      </c>
      <c r="J35" s="249"/>
      <c r="K35" s="418">
        <v>1</v>
      </c>
      <c r="L35" s="248"/>
      <c r="M35" s="249">
        <v>1</v>
      </c>
      <c r="N35" s="248"/>
      <c r="O35" s="283">
        <v>1</v>
      </c>
      <c r="P35" s="454"/>
      <c r="Q35" s="449">
        <f t="shared" si="1"/>
        <v>1</v>
      </c>
      <c r="R35" s="455"/>
      <c r="S35" s="450">
        <f t="shared" si="3"/>
        <v>1</v>
      </c>
      <c r="T35" s="451">
        <f>IFERROR((L35/$G$35),"No Programado")</f>
        <v>0</v>
      </c>
      <c r="U35" s="456">
        <f>IFERROR((L35+M35)/$G$35, "No Programado")</f>
        <v>0.5</v>
      </c>
      <c r="V35" s="456">
        <f>IFERROR((M35+N35+L35)/$G$35, "No aplica")</f>
        <v>0.5</v>
      </c>
      <c r="W35" s="467">
        <f>IFERROR((N35+O35+M35+L35)/$G$35, "No Programado")</f>
        <v>1</v>
      </c>
      <c r="X35" s="295" t="s">
        <v>813</v>
      </c>
    </row>
    <row r="36" spans="2:24" ht="180" x14ac:dyDescent="0.25">
      <c r="B36" s="329" t="s">
        <v>126</v>
      </c>
      <c r="C36" s="333" t="s">
        <v>541</v>
      </c>
      <c r="D36" s="347" t="s">
        <v>542</v>
      </c>
      <c r="E36" s="338" t="s">
        <v>254</v>
      </c>
      <c r="F36" s="338" t="s">
        <v>543</v>
      </c>
      <c r="G36" s="253">
        <f t="shared" si="6"/>
        <v>2100</v>
      </c>
      <c r="H36" s="248">
        <v>525</v>
      </c>
      <c r="I36" s="249">
        <v>525</v>
      </c>
      <c r="J36" s="249">
        <v>525</v>
      </c>
      <c r="K36" s="418">
        <v>525</v>
      </c>
      <c r="L36" s="248">
        <v>468</v>
      </c>
      <c r="M36" s="249">
        <v>675</v>
      </c>
      <c r="N36" s="249">
        <v>547</v>
      </c>
      <c r="O36" s="283">
        <v>446</v>
      </c>
      <c r="P36" s="448">
        <f t="shared" ref="P36:P43" si="7">IFERROR((L36/H36),"100%")</f>
        <v>0.89142857142857146</v>
      </c>
      <c r="Q36" s="449">
        <f t="shared" si="1"/>
        <v>1.2857142857142858</v>
      </c>
      <c r="R36" s="449">
        <f t="shared" si="0"/>
        <v>1.0419047619047619</v>
      </c>
      <c r="S36" s="450">
        <f t="shared" si="3"/>
        <v>0.84952380952380957</v>
      </c>
      <c r="T36" s="451">
        <f>IFERROR((L36/$G$36),"No Programado")</f>
        <v>0.22285714285714286</v>
      </c>
      <c r="U36" s="456">
        <f>IFERROR((L36+M36)/$G$36, "No Programado")</f>
        <v>0.54428571428571426</v>
      </c>
      <c r="V36" s="456">
        <f>IFERROR((M36+N36+L36)/$G$36, "No Programado")</f>
        <v>0.80476190476190479</v>
      </c>
      <c r="W36" s="467">
        <f>IFERROR((N36+O36+M36+L36)/$G$36, "No Programado")</f>
        <v>1.0171428571428571</v>
      </c>
      <c r="X36" s="295" t="s">
        <v>814</v>
      </c>
    </row>
    <row r="37" spans="2:24" ht="180" x14ac:dyDescent="0.25">
      <c r="B37" s="329" t="s">
        <v>128</v>
      </c>
      <c r="C37" s="333" t="s">
        <v>544</v>
      </c>
      <c r="D37" s="347" t="s">
        <v>545</v>
      </c>
      <c r="E37" s="338" t="s">
        <v>254</v>
      </c>
      <c r="F37" s="338" t="s">
        <v>546</v>
      </c>
      <c r="G37" s="253">
        <f t="shared" si="6"/>
        <v>200</v>
      </c>
      <c r="H37" s="248">
        <v>50</v>
      </c>
      <c r="I37" s="249">
        <v>50</v>
      </c>
      <c r="J37" s="249">
        <v>50</v>
      </c>
      <c r="K37" s="250">
        <v>50</v>
      </c>
      <c r="L37" s="282">
        <v>51</v>
      </c>
      <c r="M37" s="249">
        <v>51</v>
      </c>
      <c r="N37" s="249">
        <v>51</v>
      </c>
      <c r="O37" s="283">
        <v>51</v>
      </c>
      <c r="P37" s="448">
        <f t="shared" si="7"/>
        <v>1.02</v>
      </c>
      <c r="Q37" s="449">
        <f t="shared" si="1"/>
        <v>1.02</v>
      </c>
      <c r="R37" s="449">
        <f t="shared" si="0"/>
        <v>1.02</v>
      </c>
      <c r="S37" s="450">
        <f t="shared" si="3"/>
        <v>1.02</v>
      </c>
      <c r="T37" s="451">
        <f>IFERROR((L37/$G$37),"No Programado")</f>
        <v>0.255</v>
      </c>
      <c r="U37" s="456">
        <f>IFERROR((L37+M37)/$G$37, "No Programado")</f>
        <v>0.51</v>
      </c>
      <c r="V37" s="456">
        <f>IFERROR((M37+N37+L37)/$G$37, "No Programado")</f>
        <v>0.76500000000000001</v>
      </c>
      <c r="W37" s="467">
        <f>IFERROR((N37+O37+M37+L37)/$G$37, "No Programado")</f>
        <v>1.02</v>
      </c>
      <c r="X37" s="295" t="s">
        <v>473</v>
      </c>
    </row>
    <row r="38" spans="2:24" ht="198" x14ac:dyDescent="0.25">
      <c r="B38" s="329" t="s">
        <v>130</v>
      </c>
      <c r="C38" s="333" t="s">
        <v>547</v>
      </c>
      <c r="D38" s="330" t="s">
        <v>548</v>
      </c>
      <c r="E38" s="331" t="s">
        <v>254</v>
      </c>
      <c r="F38" s="331" t="s">
        <v>549</v>
      </c>
      <c r="G38" s="253">
        <f t="shared" si="6"/>
        <v>552</v>
      </c>
      <c r="H38" s="248">
        <v>138</v>
      </c>
      <c r="I38" s="249">
        <v>138</v>
      </c>
      <c r="J38" s="249">
        <v>138</v>
      </c>
      <c r="K38" s="250">
        <v>138</v>
      </c>
      <c r="L38" s="282">
        <v>151</v>
      </c>
      <c r="M38" s="249">
        <v>145</v>
      </c>
      <c r="N38" s="249">
        <v>159</v>
      </c>
      <c r="O38" s="283">
        <v>145</v>
      </c>
      <c r="P38" s="448">
        <f t="shared" si="7"/>
        <v>1.0942028985507246</v>
      </c>
      <c r="Q38" s="449">
        <f t="shared" si="1"/>
        <v>1.0507246376811594</v>
      </c>
      <c r="R38" s="449">
        <f t="shared" si="0"/>
        <v>1.1521739130434783</v>
      </c>
      <c r="S38" s="450">
        <f t="shared" si="3"/>
        <v>1.0507246376811594</v>
      </c>
      <c r="T38" s="451">
        <f>IFERROR((L38/$G$38),"No Programado")</f>
        <v>0.27355072463768115</v>
      </c>
      <c r="U38" s="456">
        <f>IFERROR((L38+M38)/$G$38, "No Programado")</f>
        <v>0.53623188405797106</v>
      </c>
      <c r="V38" s="456">
        <f>IFERROR((M38+N38+L38)/$G$38, "No Programado")</f>
        <v>0.82427536231884058</v>
      </c>
      <c r="W38" s="467">
        <f>IFERROR((N38+O38+M38+L38)/$G$38, "No Programado")</f>
        <v>1.0869565217391304</v>
      </c>
      <c r="X38" s="295" t="s">
        <v>815</v>
      </c>
    </row>
    <row r="39" spans="2:24" ht="270" x14ac:dyDescent="0.25">
      <c r="B39" s="329" t="s">
        <v>133</v>
      </c>
      <c r="C39" s="348" t="s">
        <v>550</v>
      </c>
      <c r="D39" s="342" t="s">
        <v>551</v>
      </c>
      <c r="E39" s="343" t="s">
        <v>254</v>
      </c>
      <c r="F39" s="344" t="s">
        <v>552</v>
      </c>
      <c r="G39" s="253">
        <f t="shared" si="6"/>
        <v>850</v>
      </c>
      <c r="H39" s="248">
        <v>210</v>
      </c>
      <c r="I39" s="249">
        <v>213</v>
      </c>
      <c r="J39" s="249">
        <v>213</v>
      </c>
      <c r="K39" s="250">
        <v>214</v>
      </c>
      <c r="L39" s="282">
        <v>262</v>
      </c>
      <c r="M39" s="249">
        <v>309</v>
      </c>
      <c r="N39" s="249">
        <v>366</v>
      </c>
      <c r="O39" s="283">
        <v>276</v>
      </c>
      <c r="P39" s="448">
        <f t="shared" si="7"/>
        <v>1.2476190476190476</v>
      </c>
      <c r="Q39" s="449">
        <f t="shared" si="1"/>
        <v>1.4507042253521127</v>
      </c>
      <c r="R39" s="449">
        <f t="shared" si="0"/>
        <v>1.7183098591549295</v>
      </c>
      <c r="S39" s="450">
        <f t="shared" si="3"/>
        <v>1.2897196261682242</v>
      </c>
      <c r="T39" s="451">
        <f>IFERROR((L39/$G$39),"No Programado")</f>
        <v>0.30823529411764705</v>
      </c>
      <c r="U39" s="456">
        <f>IFERROR((L39+M39)/$G$39, "No Programado")</f>
        <v>0.67176470588235293</v>
      </c>
      <c r="V39" s="456">
        <f>IFERROR((M39+N39+L39)/$G$39, "No Programado")</f>
        <v>1.1023529411764705</v>
      </c>
      <c r="W39" s="467">
        <f>IFERROR((N39+O39+M39+L39)/$G$39, "No Programado")</f>
        <v>1.4270588235294117</v>
      </c>
      <c r="X39" s="295" t="s">
        <v>816</v>
      </c>
    </row>
    <row r="40" spans="2:24" ht="216" x14ac:dyDescent="0.25">
      <c r="B40" s="318" t="s">
        <v>135</v>
      </c>
      <c r="C40" s="335" t="s">
        <v>553</v>
      </c>
      <c r="D40" s="349" t="s">
        <v>554</v>
      </c>
      <c r="E40" s="321" t="s">
        <v>254</v>
      </c>
      <c r="F40" s="350" t="s">
        <v>555</v>
      </c>
      <c r="G40" s="252">
        <f>SUM(H40:K40)</f>
        <v>2174</v>
      </c>
      <c r="H40" s="248">
        <v>137</v>
      </c>
      <c r="I40" s="249">
        <v>137</v>
      </c>
      <c r="J40" s="249">
        <v>950</v>
      </c>
      <c r="K40" s="250">
        <v>950</v>
      </c>
      <c r="L40" s="282">
        <v>240</v>
      </c>
      <c r="M40" s="249">
        <v>165</v>
      </c>
      <c r="N40" s="249">
        <v>814</v>
      </c>
      <c r="O40" s="283">
        <v>563</v>
      </c>
      <c r="P40" s="448">
        <f t="shared" si="7"/>
        <v>1.7518248175182483</v>
      </c>
      <c r="Q40" s="449">
        <f t="shared" si="1"/>
        <v>1.2043795620437956</v>
      </c>
      <c r="R40" s="449">
        <f t="shared" si="0"/>
        <v>0.85684210526315785</v>
      </c>
      <c r="S40" s="453">
        <f t="shared" si="3"/>
        <v>0.5926315789473684</v>
      </c>
      <c r="T40" s="451">
        <f>IFERROR((L40/$G$40),"No Programado")</f>
        <v>0.11039558417663294</v>
      </c>
      <c r="U40" s="456">
        <f>IFERROR((L40+M40)/$G$40, "No Programado")</f>
        <v>0.18629254829806807</v>
      </c>
      <c r="V40" s="456">
        <f>IFERROR((M40+N40+L40)/$G$40, "No Programado")</f>
        <v>0.56071757129714817</v>
      </c>
      <c r="W40" s="467">
        <f>IFERROR((N40+O40+M40+L40)/$G$40, "No Programado")</f>
        <v>0.81968721251149956</v>
      </c>
      <c r="X40" s="292" t="s">
        <v>817</v>
      </c>
    </row>
    <row r="41" spans="2:24" ht="198" x14ac:dyDescent="0.25">
      <c r="B41" s="329" t="s">
        <v>137</v>
      </c>
      <c r="C41" s="333" t="s">
        <v>556</v>
      </c>
      <c r="D41" s="330" t="s">
        <v>557</v>
      </c>
      <c r="E41" s="331" t="s">
        <v>254</v>
      </c>
      <c r="F41" s="331" t="s">
        <v>558</v>
      </c>
      <c r="G41" s="253">
        <f t="shared" si="6"/>
        <v>3900</v>
      </c>
      <c r="H41" s="248">
        <v>780</v>
      </c>
      <c r="I41" s="249">
        <v>780</v>
      </c>
      <c r="J41" s="249">
        <v>1170</v>
      </c>
      <c r="K41" s="250">
        <v>1170</v>
      </c>
      <c r="L41" s="282">
        <v>1314</v>
      </c>
      <c r="M41" s="249">
        <v>796</v>
      </c>
      <c r="N41" s="249">
        <v>1022</v>
      </c>
      <c r="O41" s="283">
        <v>985</v>
      </c>
      <c r="P41" s="448">
        <f t="shared" si="7"/>
        <v>1.6846153846153846</v>
      </c>
      <c r="Q41" s="449">
        <f t="shared" si="1"/>
        <v>1.0205128205128204</v>
      </c>
      <c r="R41" s="449">
        <f t="shared" si="0"/>
        <v>0.87350427350427351</v>
      </c>
      <c r="S41" s="450">
        <f t="shared" si="3"/>
        <v>0.84188034188034189</v>
      </c>
      <c r="T41" s="451">
        <f>IFERROR((L41/$G$41),"No Programado")</f>
        <v>0.33692307692307694</v>
      </c>
      <c r="U41" s="456">
        <f>IFERROR((L41+M41)/$G$41, "No Programado")</f>
        <v>0.54102564102564099</v>
      </c>
      <c r="V41" s="456">
        <f>IFERROR((M41+N41+L41)/$G$41, "No Programado")</f>
        <v>0.80307692307692302</v>
      </c>
      <c r="W41" s="467">
        <f>IFERROR((N41+O41+M41+L41)/$G$41, "No Programado")</f>
        <v>1.0556410256410256</v>
      </c>
      <c r="X41" s="294" t="s">
        <v>835</v>
      </c>
    </row>
    <row r="42" spans="2:24" ht="204.75" customHeight="1" x14ac:dyDescent="0.25">
      <c r="B42" s="322" t="s">
        <v>137</v>
      </c>
      <c r="C42" s="310" t="s">
        <v>559</v>
      </c>
      <c r="D42" s="332" t="s">
        <v>560</v>
      </c>
      <c r="E42" s="331" t="s">
        <v>254</v>
      </c>
      <c r="F42" s="331" t="s">
        <v>561</v>
      </c>
      <c r="G42" s="253">
        <f t="shared" si="6"/>
        <v>570</v>
      </c>
      <c r="H42" s="248">
        <v>75</v>
      </c>
      <c r="I42" s="249">
        <v>75</v>
      </c>
      <c r="J42" s="249">
        <v>210</v>
      </c>
      <c r="K42" s="250">
        <v>210</v>
      </c>
      <c r="L42" s="282">
        <v>250</v>
      </c>
      <c r="M42" s="249">
        <v>166</v>
      </c>
      <c r="N42" s="249">
        <v>248</v>
      </c>
      <c r="O42" s="283">
        <v>143</v>
      </c>
      <c r="P42" s="448">
        <f t="shared" si="7"/>
        <v>3.3333333333333335</v>
      </c>
      <c r="Q42" s="449">
        <f t="shared" si="1"/>
        <v>2.2133333333333334</v>
      </c>
      <c r="R42" s="449">
        <f t="shared" si="0"/>
        <v>1.180952380952381</v>
      </c>
      <c r="S42" s="453">
        <f t="shared" si="3"/>
        <v>0.68095238095238098</v>
      </c>
      <c r="T42" s="451">
        <f>IFERROR((L42/$G$42),"No Programado")</f>
        <v>0.43859649122807015</v>
      </c>
      <c r="U42" s="456">
        <f>IFERROR((L42+M42)/$G$42, "No Programado")</f>
        <v>0.72982456140350882</v>
      </c>
      <c r="V42" s="456">
        <f>IFERROR((M42+N42+L42)/$G$42, "No Programado")</f>
        <v>1.1649122807017545</v>
      </c>
      <c r="W42" s="467">
        <f>IFERROR((N42+O42+M42+L42)/$G$42, "No Programado")</f>
        <v>1.4157894736842105</v>
      </c>
      <c r="X42" s="294" t="s">
        <v>836</v>
      </c>
    </row>
    <row r="43" spans="2:24" ht="252" x14ac:dyDescent="0.25">
      <c r="B43" s="318" t="s">
        <v>141</v>
      </c>
      <c r="C43" s="335" t="s">
        <v>562</v>
      </c>
      <c r="D43" s="349" t="s">
        <v>563</v>
      </c>
      <c r="E43" s="321" t="s">
        <v>254</v>
      </c>
      <c r="F43" s="350" t="s">
        <v>564</v>
      </c>
      <c r="G43" s="252">
        <f>SUM(H43:K43)</f>
        <v>41500</v>
      </c>
      <c r="H43" s="248">
        <v>13000</v>
      </c>
      <c r="I43" s="249">
        <v>12000</v>
      </c>
      <c r="J43" s="249">
        <v>6500</v>
      </c>
      <c r="K43" s="250">
        <v>10000</v>
      </c>
      <c r="L43" s="282">
        <v>14122</v>
      </c>
      <c r="M43" s="249">
        <v>10302</v>
      </c>
      <c r="N43" s="249">
        <v>8257</v>
      </c>
      <c r="O43" s="283">
        <v>14329</v>
      </c>
      <c r="P43" s="448">
        <f t="shared" si="7"/>
        <v>1.0863076923076924</v>
      </c>
      <c r="Q43" s="449">
        <f t="shared" si="1"/>
        <v>0.85850000000000004</v>
      </c>
      <c r="R43" s="449">
        <f t="shared" si="0"/>
        <v>1.2703076923076924</v>
      </c>
      <c r="S43" s="453">
        <f t="shared" si="3"/>
        <v>1.4329000000000001</v>
      </c>
      <c r="T43" s="451">
        <f>IFERROR((L43/$G$43),"No Programado")</f>
        <v>0.34028915662650605</v>
      </c>
      <c r="U43" s="456">
        <f>IFERROR((L43+M43)/$G$43, "No Programado")</f>
        <v>0.58853012048192777</v>
      </c>
      <c r="V43" s="456">
        <f>IFERROR((M43+N43+L43)/$G$43, "No Programado")</f>
        <v>0.78749397590361447</v>
      </c>
      <c r="W43" s="467">
        <f>IFERROR((N43+O43+M43+L43)/$G$43, "No Programado")</f>
        <v>1.1327710843373493</v>
      </c>
      <c r="X43" s="296" t="s">
        <v>818</v>
      </c>
    </row>
    <row r="44" spans="2:24" ht="216" x14ac:dyDescent="0.25">
      <c r="B44" s="351" t="s">
        <v>143</v>
      </c>
      <c r="C44" s="352" t="s">
        <v>565</v>
      </c>
      <c r="D44" s="353" t="s">
        <v>566</v>
      </c>
      <c r="E44" s="354" t="s">
        <v>254</v>
      </c>
      <c r="F44" s="354" t="s">
        <v>567</v>
      </c>
      <c r="G44" s="253">
        <f t="shared" si="6"/>
        <v>173</v>
      </c>
      <c r="H44" s="248">
        <v>30</v>
      </c>
      <c r="I44" s="249">
        <v>31</v>
      </c>
      <c r="J44" s="249">
        <v>56</v>
      </c>
      <c r="K44" s="250">
        <v>56</v>
      </c>
      <c r="L44" s="282">
        <v>25</v>
      </c>
      <c r="M44" s="249">
        <v>33</v>
      </c>
      <c r="N44" s="249">
        <v>35</v>
      </c>
      <c r="O44" s="283">
        <v>38</v>
      </c>
      <c r="P44" s="448">
        <f t="shared" ref="P44:P107" si="8">IFERROR((L44/H44),"100%")</f>
        <v>0.83333333333333337</v>
      </c>
      <c r="Q44" s="449">
        <f t="shared" si="1"/>
        <v>1.064516129032258</v>
      </c>
      <c r="R44" s="456">
        <f t="shared" si="0"/>
        <v>0.625</v>
      </c>
      <c r="S44" s="453">
        <f t="shared" si="3"/>
        <v>0.6785714285714286</v>
      </c>
      <c r="T44" s="451">
        <f>IFERROR((L44/$G$44),"No Programado")</f>
        <v>0.14450867052023122</v>
      </c>
      <c r="U44" s="456">
        <f>IFERROR((L44+M44)/$G$44, "No Programado")</f>
        <v>0.33526011560693642</v>
      </c>
      <c r="V44" s="456">
        <f>IFERROR((M44+N44+L44)/$G$44, "No Programado")</f>
        <v>0.53757225433526012</v>
      </c>
      <c r="W44" s="467">
        <f>IFERROR((N44+O44+M44+L44)/$G$44, "No Programado")</f>
        <v>0.75722543352601157</v>
      </c>
      <c r="X44" s="294" t="s">
        <v>819</v>
      </c>
    </row>
    <row r="45" spans="2:24" ht="180" x14ac:dyDescent="0.25">
      <c r="B45" s="322" t="s">
        <v>144</v>
      </c>
      <c r="C45" s="346" t="s">
        <v>568</v>
      </c>
      <c r="D45" s="336" t="s">
        <v>569</v>
      </c>
      <c r="E45" s="337" t="s">
        <v>254</v>
      </c>
      <c r="F45" s="355" t="s">
        <v>570</v>
      </c>
      <c r="G45" s="253">
        <f t="shared" si="6"/>
        <v>530</v>
      </c>
      <c r="H45" s="248">
        <v>130</v>
      </c>
      <c r="I45" s="249">
        <v>140</v>
      </c>
      <c r="J45" s="249">
        <v>140</v>
      </c>
      <c r="K45" s="250">
        <v>120</v>
      </c>
      <c r="L45" s="282">
        <v>106</v>
      </c>
      <c r="M45" s="249">
        <v>119</v>
      </c>
      <c r="N45" s="249">
        <v>127</v>
      </c>
      <c r="O45" s="283">
        <v>152</v>
      </c>
      <c r="P45" s="448">
        <f t="shared" si="8"/>
        <v>0.81538461538461537</v>
      </c>
      <c r="Q45" s="449">
        <f t="shared" si="1"/>
        <v>0.85</v>
      </c>
      <c r="R45" s="449">
        <f t="shared" si="0"/>
        <v>0.90714285714285714</v>
      </c>
      <c r="S45" s="450">
        <f t="shared" si="3"/>
        <v>1.2666666666666666</v>
      </c>
      <c r="T45" s="451">
        <f>IFERROR((L45/$G$45),"No Programado")</f>
        <v>0.2</v>
      </c>
      <c r="U45" s="456">
        <f>IFERROR((L45+M45)/$G$45, "No Programado")</f>
        <v>0.42452830188679247</v>
      </c>
      <c r="V45" s="456">
        <f>IFERROR((M45+N45+L45)/$G$45, "No Programado")</f>
        <v>0.66415094339622638</v>
      </c>
      <c r="W45" s="467">
        <f>IFERROR((N45+O45+M45+L45)/$G$45, "No Programado")</f>
        <v>0.95094339622641511</v>
      </c>
      <c r="X45" s="294" t="s">
        <v>820</v>
      </c>
    </row>
    <row r="46" spans="2:24" ht="180" x14ac:dyDescent="0.25">
      <c r="B46" s="322" t="s">
        <v>144</v>
      </c>
      <c r="C46" s="328" t="s">
        <v>571</v>
      </c>
      <c r="D46" s="310" t="s">
        <v>572</v>
      </c>
      <c r="E46" s="324" t="s">
        <v>254</v>
      </c>
      <c r="F46" s="324" t="s">
        <v>573</v>
      </c>
      <c r="G46" s="253">
        <f t="shared" si="6"/>
        <v>2250</v>
      </c>
      <c r="H46" s="248">
        <v>500</v>
      </c>
      <c r="I46" s="249">
        <v>750</v>
      </c>
      <c r="J46" s="249">
        <v>500</v>
      </c>
      <c r="K46" s="250">
        <v>500</v>
      </c>
      <c r="L46" s="282">
        <v>250</v>
      </c>
      <c r="M46" s="249">
        <v>512</v>
      </c>
      <c r="N46" s="249">
        <v>406</v>
      </c>
      <c r="O46" s="283">
        <v>493</v>
      </c>
      <c r="P46" s="451">
        <f t="shared" si="8"/>
        <v>0.5</v>
      </c>
      <c r="Q46" s="452">
        <f t="shared" si="1"/>
        <v>0.68266666666666664</v>
      </c>
      <c r="R46" s="449">
        <f t="shared" si="0"/>
        <v>0.81200000000000006</v>
      </c>
      <c r="S46" s="450">
        <f t="shared" si="3"/>
        <v>0.98599999999999999</v>
      </c>
      <c r="T46" s="451">
        <f>IFERROR((L46/$G$46),"No Programado")</f>
        <v>0.1111111111111111</v>
      </c>
      <c r="U46" s="456">
        <f>IFERROR((L46+M46)/$G$46, "No Programado")</f>
        <v>0.33866666666666667</v>
      </c>
      <c r="V46" s="456">
        <f>IFERROR((M46+N46+L46)/$G$46, "No Programado")</f>
        <v>0.51911111111111108</v>
      </c>
      <c r="W46" s="467">
        <f>IFERROR((N46+O46+M46+L46)/$G$46, "No Programado")</f>
        <v>0.73822222222222222</v>
      </c>
      <c r="X46" s="294" t="s">
        <v>821</v>
      </c>
    </row>
    <row r="47" spans="2:24" ht="198" x14ac:dyDescent="0.25">
      <c r="B47" s="329" t="s">
        <v>148</v>
      </c>
      <c r="C47" s="356" t="s">
        <v>574</v>
      </c>
      <c r="D47" s="347" t="s">
        <v>575</v>
      </c>
      <c r="E47" s="338" t="s">
        <v>254</v>
      </c>
      <c r="F47" s="338" t="s">
        <v>576</v>
      </c>
      <c r="G47" s="253">
        <f t="shared" si="6"/>
        <v>133</v>
      </c>
      <c r="H47" s="248">
        <v>36</v>
      </c>
      <c r="I47" s="249">
        <v>34</v>
      </c>
      <c r="J47" s="249">
        <v>33</v>
      </c>
      <c r="K47" s="250">
        <v>30</v>
      </c>
      <c r="L47" s="282">
        <v>45</v>
      </c>
      <c r="M47" s="249">
        <v>31</v>
      </c>
      <c r="N47" s="249">
        <v>35</v>
      </c>
      <c r="O47" s="283">
        <v>30</v>
      </c>
      <c r="P47" s="448">
        <f t="shared" si="8"/>
        <v>1.25</v>
      </c>
      <c r="Q47" s="449">
        <f t="shared" si="1"/>
        <v>0.91176470588235292</v>
      </c>
      <c r="R47" s="449">
        <f t="shared" si="0"/>
        <v>1.0606060606060606</v>
      </c>
      <c r="S47" s="450">
        <f t="shared" si="3"/>
        <v>1</v>
      </c>
      <c r="T47" s="451">
        <f>IFERROR((L47/$G$47),"No Programado")</f>
        <v>0.33834586466165412</v>
      </c>
      <c r="U47" s="456">
        <f>IFERROR((L47+M47)/$G$47, "No Programado")</f>
        <v>0.5714285714285714</v>
      </c>
      <c r="V47" s="456">
        <f>IFERROR((M47+N47+L47)/$G$47, "No Programado")</f>
        <v>0.83458646616541354</v>
      </c>
      <c r="W47" s="467">
        <f>IFERROR((N47+O47+M47+L47)/$G$47, "No Programado")</f>
        <v>1.0601503759398496</v>
      </c>
      <c r="X47" s="294" t="s">
        <v>822</v>
      </c>
    </row>
    <row r="48" spans="2:24" ht="180" x14ac:dyDescent="0.25">
      <c r="B48" s="329" t="s">
        <v>150</v>
      </c>
      <c r="C48" s="356" t="s">
        <v>577</v>
      </c>
      <c r="D48" s="357" t="s">
        <v>578</v>
      </c>
      <c r="E48" s="338" t="s">
        <v>254</v>
      </c>
      <c r="F48" s="338" t="s">
        <v>576</v>
      </c>
      <c r="G48" s="253">
        <f t="shared" si="6"/>
        <v>1820</v>
      </c>
      <c r="H48" s="248">
        <v>350</v>
      </c>
      <c r="I48" s="249">
        <v>350</v>
      </c>
      <c r="J48" s="249">
        <v>470</v>
      </c>
      <c r="K48" s="250">
        <v>650</v>
      </c>
      <c r="L48" s="282">
        <v>343</v>
      </c>
      <c r="M48" s="249">
        <v>800</v>
      </c>
      <c r="N48" s="249">
        <v>705</v>
      </c>
      <c r="O48" s="283">
        <v>1042</v>
      </c>
      <c r="P48" s="448">
        <f t="shared" si="8"/>
        <v>0.98</v>
      </c>
      <c r="Q48" s="449">
        <f t="shared" si="1"/>
        <v>2.2857142857142856</v>
      </c>
      <c r="R48" s="449">
        <f t="shared" si="0"/>
        <v>1.5</v>
      </c>
      <c r="S48" s="450">
        <f t="shared" si="3"/>
        <v>1.6030769230769231</v>
      </c>
      <c r="T48" s="451">
        <f>IFERROR((L48/$G$48),"No Programado")</f>
        <v>0.18846153846153846</v>
      </c>
      <c r="U48" s="456">
        <f>IFERROR((L48+M48)/$G$48, "No Programado")</f>
        <v>0.62802197802197801</v>
      </c>
      <c r="V48" s="456">
        <f>IFERROR((M48+N48+L48)/$G$48, "No Programado")</f>
        <v>1.0153846153846153</v>
      </c>
      <c r="W48" s="467">
        <f>IFERROR((N48+O48+M48+L48)/$G$48, "No Programado")</f>
        <v>1.5879120879120878</v>
      </c>
      <c r="X48" s="294" t="s">
        <v>823</v>
      </c>
    </row>
    <row r="49" spans="2:24" ht="234" x14ac:dyDescent="0.25">
      <c r="B49" s="318" t="s">
        <v>151</v>
      </c>
      <c r="C49" s="335" t="s">
        <v>579</v>
      </c>
      <c r="D49" s="349" t="s">
        <v>580</v>
      </c>
      <c r="E49" s="321" t="s">
        <v>254</v>
      </c>
      <c r="F49" s="350" t="s">
        <v>546</v>
      </c>
      <c r="G49" s="270">
        <f t="shared" si="6"/>
        <v>689</v>
      </c>
      <c r="H49" s="248">
        <v>144</v>
      </c>
      <c r="I49" s="249">
        <v>208</v>
      </c>
      <c r="J49" s="249">
        <v>231</v>
      </c>
      <c r="K49" s="250">
        <v>106</v>
      </c>
      <c r="L49" s="282">
        <v>158</v>
      </c>
      <c r="M49" s="249">
        <v>264</v>
      </c>
      <c r="N49" s="249">
        <v>499</v>
      </c>
      <c r="O49" s="283">
        <v>116</v>
      </c>
      <c r="P49" s="448">
        <f t="shared" si="8"/>
        <v>1.0972222222222223</v>
      </c>
      <c r="Q49" s="449">
        <f t="shared" si="1"/>
        <v>1.2692307692307692</v>
      </c>
      <c r="R49" s="449">
        <f t="shared" si="0"/>
        <v>2.16017316017316</v>
      </c>
      <c r="S49" s="450">
        <f t="shared" si="3"/>
        <v>1.0943396226415094</v>
      </c>
      <c r="T49" s="451">
        <f>IFERROR((L49/$G$49),"No Programado")</f>
        <v>0.22931785195936139</v>
      </c>
      <c r="U49" s="456">
        <f>IFERROR((L49+M49)/$G$49, "No Programado")</f>
        <v>0.61248185776487662</v>
      </c>
      <c r="V49" s="456">
        <f>IFERROR((M49+N49+L49)/$G$49, "No Programado")</f>
        <v>1.3367198838896952</v>
      </c>
      <c r="W49" s="467">
        <f>IFERROR((N49+O49+M49+L49)/$G$49, "No Programado")</f>
        <v>1.5050798258345428</v>
      </c>
      <c r="X49" s="292" t="s">
        <v>824</v>
      </c>
    </row>
    <row r="50" spans="2:24" ht="180" x14ac:dyDescent="0.25">
      <c r="B50" s="329" t="s">
        <v>154</v>
      </c>
      <c r="C50" s="356" t="s">
        <v>581</v>
      </c>
      <c r="D50" s="357" t="s">
        <v>582</v>
      </c>
      <c r="E50" s="338" t="s">
        <v>254</v>
      </c>
      <c r="F50" s="338" t="s">
        <v>583</v>
      </c>
      <c r="G50" s="253">
        <f t="shared" si="6"/>
        <v>255</v>
      </c>
      <c r="H50" s="248">
        <v>75</v>
      </c>
      <c r="I50" s="249">
        <v>79</v>
      </c>
      <c r="J50" s="249">
        <v>35</v>
      </c>
      <c r="K50" s="250">
        <v>66</v>
      </c>
      <c r="L50" s="282">
        <v>64</v>
      </c>
      <c r="M50" s="249">
        <v>86</v>
      </c>
      <c r="N50" s="249">
        <v>41</v>
      </c>
      <c r="O50" s="283">
        <v>101</v>
      </c>
      <c r="P50" s="448">
        <f t="shared" si="8"/>
        <v>0.85333333333333339</v>
      </c>
      <c r="Q50" s="449">
        <f t="shared" si="1"/>
        <v>1.0886075949367089</v>
      </c>
      <c r="R50" s="449">
        <f t="shared" si="0"/>
        <v>1.1714285714285715</v>
      </c>
      <c r="S50" s="450">
        <f t="shared" si="3"/>
        <v>1.5303030303030303</v>
      </c>
      <c r="T50" s="451">
        <f>IFERROR((L50/$G$50),"No Programado")</f>
        <v>0.25098039215686274</v>
      </c>
      <c r="U50" s="456">
        <f>IFERROR((L50+M50)/$G$50, "No Programado")</f>
        <v>0.58823529411764708</v>
      </c>
      <c r="V50" s="456">
        <f>IFERROR((M50+N50+L50)/$G$50, "No Programado")</f>
        <v>0.74901960784313726</v>
      </c>
      <c r="W50" s="467">
        <f>IFERROR((N50+O50+M50+L50)/$G$50, "No Programado")</f>
        <v>1.1450980392156862</v>
      </c>
      <c r="X50" s="294" t="s">
        <v>825</v>
      </c>
    </row>
    <row r="51" spans="2:24" ht="180" x14ac:dyDescent="0.25">
      <c r="B51" s="329" t="s">
        <v>154</v>
      </c>
      <c r="C51" s="356" t="s">
        <v>584</v>
      </c>
      <c r="D51" s="347" t="s">
        <v>585</v>
      </c>
      <c r="E51" s="338" t="s">
        <v>254</v>
      </c>
      <c r="F51" s="338" t="s">
        <v>586</v>
      </c>
      <c r="G51" s="253">
        <f t="shared" si="6"/>
        <v>20340</v>
      </c>
      <c r="H51" s="248">
        <v>5800</v>
      </c>
      <c r="I51" s="249">
        <v>7500</v>
      </c>
      <c r="J51" s="249">
        <v>2940</v>
      </c>
      <c r="K51" s="250">
        <v>4100</v>
      </c>
      <c r="L51" s="282">
        <v>6261</v>
      </c>
      <c r="M51" s="249">
        <v>8460</v>
      </c>
      <c r="N51" s="249">
        <v>4482</v>
      </c>
      <c r="O51" s="283">
        <v>7884</v>
      </c>
      <c r="P51" s="448">
        <f t="shared" si="8"/>
        <v>1.0794827586206897</v>
      </c>
      <c r="Q51" s="449">
        <f t="shared" si="1"/>
        <v>1.1279999999999999</v>
      </c>
      <c r="R51" s="449">
        <f t="shared" si="0"/>
        <v>1.5244897959183674</v>
      </c>
      <c r="S51" s="450">
        <f t="shared" si="3"/>
        <v>1.9229268292682926</v>
      </c>
      <c r="T51" s="451">
        <f>IFERROR((L51/$G$51),"No Programado")</f>
        <v>0.3078171091445428</v>
      </c>
      <c r="U51" s="456">
        <f>IFERROR((L51+M51)/$G$51, "No Programado")</f>
        <v>0.72374631268436573</v>
      </c>
      <c r="V51" s="456">
        <f>IFERROR((M51+N51+L51)/$G$51, "No Programado")</f>
        <v>0.94410029498525072</v>
      </c>
      <c r="W51" s="467">
        <f>IFERROR((N51+O51+M51+L51)/$G$51, "No Programado")</f>
        <v>1.3317109144542774</v>
      </c>
      <c r="X51" s="294" t="s">
        <v>826</v>
      </c>
    </row>
    <row r="52" spans="2:24" ht="198" x14ac:dyDescent="0.25">
      <c r="B52" s="358" t="s">
        <v>159</v>
      </c>
      <c r="C52" s="359" t="s">
        <v>587</v>
      </c>
      <c r="D52" s="360" t="s">
        <v>588</v>
      </c>
      <c r="E52" s="361" t="s">
        <v>254</v>
      </c>
      <c r="F52" s="362" t="s">
        <v>589</v>
      </c>
      <c r="G52" s="253">
        <f t="shared" si="6"/>
        <v>187</v>
      </c>
      <c r="H52" s="248">
        <v>43</v>
      </c>
      <c r="I52" s="249">
        <v>61</v>
      </c>
      <c r="J52" s="249">
        <v>34</v>
      </c>
      <c r="K52" s="250">
        <v>49</v>
      </c>
      <c r="L52" s="282">
        <v>44</v>
      </c>
      <c r="M52" s="249">
        <v>74</v>
      </c>
      <c r="N52" s="249">
        <v>57</v>
      </c>
      <c r="O52" s="283">
        <v>77</v>
      </c>
      <c r="P52" s="448">
        <f t="shared" si="8"/>
        <v>1.0232558139534884</v>
      </c>
      <c r="Q52" s="449">
        <f t="shared" si="1"/>
        <v>1.2131147540983607</v>
      </c>
      <c r="R52" s="449">
        <f t="shared" si="0"/>
        <v>1.6764705882352942</v>
      </c>
      <c r="S52" s="450">
        <f t="shared" si="3"/>
        <v>1.5714285714285714</v>
      </c>
      <c r="T52" s="451">
        <f>IFERROR((L52/$G$52),"No Programado")</f>
        <v>0.23529411764705882</v>
      </c>
      <c r="U52" s="456">
        <f>IFERROR((L52+M52)/$G$52, "No Programado")</f>
        <v>0.63101604278074863</v>
      </c>
      <c r="V52" s="456">
        <f>IFERROR((M52+N52+L52)/$G$52, "No Programado")</f>
        <v>0.93582887700534756</v>
      </c>
      <c r="W52" s="467">
        <f>IFERROR((N52+O52+M52+L52)/$G$52, "No Programado")</f>
        <v>1.3475935828877006</v>
      </c>
      <c r="X52" s="294" t="s">
        <v>827</v>
      </c>
    </row>
    <row r="53" spans="2:24" ht="216" x14ac:dyDescent="0.25">
      <c r="B53" s="318" t="s">
        <v>160</v>
      </c>
      <c r="C53" s="335" t="s">
        <v>590</v>
      </c>
      <c r="D53" s="320" t="s">
        <v>591</v>
      </c>
      <c r="E53" s="321" t="s">
        <v>254</v>
      </c>
      <c r="F53" s="363" t="s">
        <v>592</v>
      </c>
      <c r="G53" s="252">
        <f t="shared" si="6"/>
        <v>14819</v>
      </c>
      <c r="H53" s="248">
        <v>3093</v>
      </c>
      <c r="I53" s="249">
        <v>3305</v>
      </c>
      <c r="J53" s="249">
        <v>4251</v>
      </c>
      <c r="K53" s="250">
        <v>4170</v>
      </c>
      <c r="L53" s="282">
        <v>3064</v>
      </c>
      <c r="M53" s="249">
        <v>3314</v>
      </c>
      <c r="N53" s="249">
        <v>4257</v>
      </c>
      <c r="O53" s="283">
        <v>4192</v>
      </c>
      <c r="P53" s="448">
        <f t="shared" si="8"/>
        <v>0.99062398965405751</v>
      </c>
      <c r="Q53" s="449">
        <f t="shared" si="1"/>
        <v>1.0027231467473525</v>
      </c>
      <c r="R53" s="449">
        <f t="shared" si="0"/>
        <v>1.001411432604093</v>
      </c>
      <c r="S53" s="450">
        <f t="shared" si="3"/>
        <v>1.0052757793764988</v>
      </c>
      <c r="T53" s="451">
        <f>IFERROR((L53/$G$53),"No Programado")</f>
        <v>0.20676158985086712</v>
      </c>
      <c r="U53" s="456">
        <f>IFERROR((L53+M53)/$G$53, "No Programado")</f>
        <v>0.43039341386058438</v>
      </c>
      <c r="V53" s="456">
        <f>IFERROR((M53+N53+L53)/$G$53, "No Programado")</f>
        <v>0.71765976111748431</v>
      </c>
      <c r="W53" s="467">
        <f>IFERROR((N53+O53+M53+L53)/$G$53, "No Programado")</f>
        <v>1.0005398474930831</v>
      </c>
      <c r="X53" s="292" t="s">
        <v>828</v>
      </c>
    </row>
    <row r="54" spans="2:24" ht="396" x14ac:dyDescent="0.25">
      <c r="B54" s="329" t="s">
        <v>162</v>
      </c>
      <c r="C54" s="333" t="s">
        <v>593</v>
      </c>
      <c r="D54" s="347" t="s">
        <v>594</v>
      </c>
      <c r="E54" s="331" t="s">
        <v>254</v>
      </c>
      <c r="F54" s="344" t="s">
        <v>595</v>
      </c>
      <c r="G54" s="253">
        <f t="shared" si="6"/>
        <v>2907</v>
      </c>
      <c r="H54" s="248">
        <v>532</v>
      </c>
      <c r="I54" s="249">
        <v>560</v>
      </c>
      <c r="J54" s="249">
        <v>874</v>
      </c>
      <c r="K54" s="250">
        <v>941</v>
      </c>
      <c r="L54" s="282">
        <v>739</v>
      </c>
      <c r="M54" s="249">
        <v>890</v>
      </c>
      <c r="N54" s="249">
        <v>1086</v>
      </c>
      <c r="O54" s="283">
        <v>1540</v>
      </c>
      <c r="P54" s="448">
        <f t="shared" si="8"/>
        <v>1.3890977443609023</v>
      </c>
      <c r="Q54" s="449">
        <f t="shared" si="1"/>
        <v>1.5892857142857142</v>
      </c>
      <c r="R54" s="449">
        <f t="shared" si="0"/>
        <v>1.242562929061785</v>
      </c>
      <c r="S54" s="450">
        <f t="shared" si="3"/>
        <v>1.6365568544102018</v>
      </c>
      <c r="T54" s="451">
        <f>IFERROR((L54/$G$54),"No Programado")</f>
        <v>0.2542139662882697</v>
      </c>
      <c r="U54" s="456">
        <f>IFERROR((L54+M54)/$G$54, "No Programado")</f>
        <v>0.56037151702786381</v>
      </c>
      <c r="V54" s="456">
        <f>IFERROR((M54+N54+L54)/$G$54, "No Programado")</f>
        <v>0.93395252837977294</v>
      </c>
      <c r="W54" s="467">
        <f>IFERROR((N54+O54+M54+L54)/$G$54, "No Programado")</f>
        <v>1.4637082903336773</v>
      </c>
      <c r="X54" s="294" t="s">
        <v>829</v>
      </c>
    </row>
    <row r="55" spans="2:24" ht="162" x14ac:dyDescent="0.25">
      <c r="B55" s="329" t="s">
        <v>162</v>
      </c>
      <c r="C55" s="333" t="s">
        <v>596</v>
      </c>
      <c r="D55" s="347" t="s">
        <v>597</v>
      </c>
      <c r="E55" s="331" t="s">
        <v>254</v>
      </c>
      <c r="F55" s="344" t="s">
        <v>598</v>
      </c>
      <c r="G55" s="253">
        <f t="shared" si="6"/>
        <v>7304</v>
      </c>
      <c r="H55" s="248">
        <v>1800</v>
      </c>
      <c r="I55" s="249">
        <v>1678</v>
      </c>
      <c r="J55" s="249">
        <v>1985</v>
      </c>
      <c r="K55" s="250">
        <v>1841</v>
      </c>
      <c r="L55" s="282">
        <v>2006</v>
      </c>
      <c r="M55" s="249">
        <v>2314</v>
      </c>
      <c r="N55" s="249">
        <v>2983</v>
      </c>
      <c r="O55" s="283">
        <v>2743</v>
      </c>
      <c r="P55" s="448">
        <f t="shared" si="8"/>
        <v>1.1144444444444443</v>
      </c>
      <c r="Q55" s="449">
        <f t="shared" si="1"/>
        <v>1.3790226460071513</v>
      </c>
      <c r="R55" s="449">
        <f t="shared" si="0"/>
        <v>1.5027707808564232</v>
      </c>
      <c r="S55" s="450">
        <f t="shared" si="3"/>
        <v>1.4899511135252581</v>
      </c>
      <c r="T55" s="451">
        <f>IFERROR((L55/$G$55),"No Programado")</f>
        <v>0.27464403066812704</v>
      </c>
      <c r="U55" s="456">
        <f>IFERROR((L55+M55)/$G$55, "No Programado")</f>
        <v>0.59145673603504934</v>
      </c>
      <c r="V55" s="456">
        <f>IFERROR((M55+N55+L55)/$G$55, "No Programado")</f>
        <v>0.99986308871851037</v>
      </c>
      <c r="W55" s="467">
        <f>IFERROR((N55+O55+M55+L55)/$G$55, "No Programado")</f>
        <v>1.3754107338444688</v>
      </c>
      <c r="X55" s="294" t="s">
        <v>830</v>
      </c>
    </row>
    <row r="56" spans="2:24" ht="198" x14ac:dyDescent="0.25">
      <c r="B56" s="329" t="s">
        <v>164</v>
      </c>
      <c r="C56" s="356" t="s">
        <v>599</v>
      </c>
      <c r="D56" s="347" t="s">
        <v>600</v>
      </c>
      <c r="E56" s="338" t="s">
        <v>254</v>
      </c>
      <c r="F56" s="338" t="s">
        <v>601</v>
      </c>
      <c r="G56" s="253">
        <f t="shared" si="6"/>
        <v>11152</v>
      </c>
      <c r="H56" s="248">
        <v>3341</v>
      </c>
      <c r="I56" s="249">
        <v>3342</v>
      </c>
      <c r="J56" s="249">
        <v>2280</v>
      </c>
      <c r="K56" s="250">
        <v>2189</v>
      </c>
      <c r="L56" s="282">
        <v>2362</v>
      </c>
      <c r="M56" s="249">
        <v>2516</v>
      </c>
      <c r="N56" s="249">
        <v>3037</v>
      </c>
      <c r="O56" s="283">
        <v>2313</v>
      </c>
      <c r="P56" s="448">
        <f t="shared" si="8"/>
        <v>0.70697395989224787</v>
      </c>
      <c r="Q56" s="449">
        <f t="shared" si="1"/>
        <v>0.75284260921603829</v>
      </c>
      <c r="R56" s="449">
        <f t="shared" si="0"/>
        <v>1.3320175438596491</v>
      </c>
      <c r="S56" s="450">
        <f t="shared" si="3"/>
        <v>1.0566468707172225</v>
      </c>
      <c r="T56" s="451">
        <f>IFERROR((L56/$G$56),"No Programado")</f>
        <v>0.21180057388809181</v>
      </c>
      <c r="U56" s="456">
        <f>IFERROR((L56+M56)/$G$56, "No Programado")</f>
        <v>0.43741032998565282</v>
      </c>
      <c r="V56" s="456">
        <f>IFERROR((M56+N56+L56)/$G$56, "No Programado")</f>
        <v>0.70973816355810615</v>
      </c>
      <c r="W56" s="467">
        <f>IFERROR((N56+O56+M56+L56)/$G$56, "No Programado")</f>
        <v>0.91714490674318505</v>
      </c>
      <c r="X56" s="294" t="s">
        <v>831</v>
      </c>
    </row>
    <row r="57" spans="2:24" ht="180" x14ac:dyDescent="0.25">
      <c r="B57" s="329" t="s">
        <v>165</v>
      </c>
      <c r="C57" s="346" t="s">
        <v>602</v>
      </c>
      <c r="D57" s="347" t="s">
        <v>603</v>
      </c>
      <c r="E57" s="338" t="s">
        <v>254</v>
      </c>
      <c r="F57" s="338" t="s">
        <v>604</v>
      </c>
      <c r="G57" s="253">
        <f t="shared" si="6"/>
        <v>1663</v>
      </c>
      <c r="H57" s="248">
        <v>357</v>
      </c>
      <c r="I57" s="249">
        <v>326</v>
      </c>
      <c r="J57" s="249">
        <v>496</v>
      </c>
      <c r="K57" s="250">
        <v>484</v>
      </c>
      <c r="L57" s="282">
        <v>455</v>
      </c>
      <c r="M57" s="249">
        <v>612</v>
      </c>
      <c r="N57" s="249">
        <v>502</v>
      </c>
      <c r="O57" s="283">
        <v>374</v>
      </c>
      <c r="P57" s="448">
        <f t="shared" si="8"/>
        <v>1.2745098039215685</v>
      </c>
      <c r="Q57" s="449">
        <f t="shared" si="1"/>
        <v>1.8773006134969326</v>
      </c>
      <c r="R57" s="449">
        <f t="shared" si="0"/>
        <v>1.0120967741935485</v>
      </c>
      <c r="S57" s="450">
        <f t="shared" si="3"/>
        <v>0.77272727272727271</v>
      </c>
      <c r="T57" s="451">
        <f>IFERROR((L57/$G$57),"No Programado")</f>
        <v>0.27360192423331331</v>
      </c>
      <c r="U57" s="456">
        <f>IFERROR((L57+M57)/$G$57, "No Programado")</f>
        <v>0.64161154539987975</v>
      </c>
      <c r="V57" s="456">
        <f>IFERROR((M57+N57+L57)/$G$57, "No Programado")</f>
        <v>0.94347564642212867</v>
      </c>
      <c r="W57" s="467">
        <f>IFERROR((N57+O57+M57+L57)/$G$57, "No Programado")</f>
        <v>1.1683704149128082</v>
      </c>
      <c r="X57" s="294" t="s">
        <v>832</v>
      </c>
    </row>
    <row r="58" spans="2:24" ht="342" x14ac:dyDescent="0.25">
      <c r="B58" s="364" t="s">
        <v>167</v>
      </c>
      <c r="C58" s="365" t="s">
        <v>605</v>
      </c>
      <c r="D58" s="366" t="s">
        <v>606</v>
      </c>
      <c r="E58" s="367" t="s">
        <v>254</v>
      </c>
      <c r="F58" s="368" t="s">
        <v>607</v>
      </c>
      <c r="G58" s="252">
        <f t="shared" si="6"/>
        <v>1017</v>
      </c>
      <c r="H58" s="248">
        <v>282</v>
      </c>
      <c r="I58" s="249">
        <v>219</v>
      </c>
      <c r="J58" s="249">
        <v>211</v>
      </c>
      <c r="K58" s="250">
        <v>305</v>
      </c>
      <c r="L58" s="282">
        <v>88</v>
      </c>
      <c r="M58" s="249">
        <v>264</v>
      </c>
      <c r="N58" s="249">
        <v>783</v>
      </c>
      <c r="O58" s="283">
        <v>325</v>
      </c>
      <c r="P58" s="448">
        <f t="shared" si="8"/>
        <v>0.31205673758865249</v>
      </c>
      <c r="Q58" s="449">
        <f t="shared" si="1"/>
        <v>1.2054794520547945</v>
      </c>
      <c r="R58" s="449">
        <f>IFERROR((N58/J58),"100%")</f>
        <v>3.7109004739336493</v>
      </c>
      <c r="S58" s="450">
        <f t="shared" si="3"/>
        <v>1.0655737704918034</v>
      </c>
      <c r="T58" s="451">
        <f>IFERROR((L58/$G$58),"No Programado")</f>
        <v>8.6529006882989187E-2</v>
      </c>
      <c r="U58" s="456">
        <f>IFERROR((L58+M58)/$G$58, "No Programado")</f>
        <v>0.34611602753195675</v>
      </c>
      <c r="V58" s="456">
        <f>IFERROR((M58+N58+L58)/$G$58, "No Programado")</f>
        <v>1.1160275319567354</v>
      </c>
      <c r="W58" s="467">
        <f>IFERROR((N58+O58+M58+L58)/$G$58, "No Programado")</f>
        <v>1.4355948869223205</v>
      </c>
      <c r="X58" s="292" t="s">
        <v>833</v>
      </c>
    </row>
    <row r="59" spans="2:24" ht="198" x14ac:dyDescent="0.25">
      <c r="B59" s="369" t="s">
        <v>170</v>
      </c>
      <c r="C59" s="370" t="s">
        <v>608</v>
      </c>
      <c r="D59" s="371" t="s">
        <v>609</v>
      </c>
      <c r="E59" s="372" t="s">
        <v>254</v>
      </c>
      <c r="F59" s="373" t="s">
        <v>610</v>
      </c>
      <c r="G59" s="253">
        <f t="shared" si="6"/>
        <v>55</v>
      </c>
      <c r="H59" s="248">
        <v>31</v>
      </c>
      <c r="I59" s="249">
        <v>7</v>
      </c>
      <c r="J59" s="249">
        <v>8</v>
      </c>
      <c r="K59" s="250">
        <v>9</v>
      </c>
      <c r="L59" s="282">
        <v>1</v>
      </c>
      <c r="M59" s="249">
        <v>4</v>
      </c>
      <c r="N59" s="249">
        <v>23</v>
      </c>
      <c r="O59" s="283">
        <v>27</v>
      </c>
      <c r="P59" s="448">
        <f t="shared" si="8"/>
        <v>3.2258064516129031E-2</v>
      </c>
      <c r="Q59" s="452">
        <f t="shared" si="1"/>
        <v>0.5714285714285714</v>
      </c>
      <c r="R59" s="449">
        <f t="shared" si="0"/>
        <v>2.875</v>
      </c>
      <c r="S59" s="450">
        <f t="shared" si="3"/>
        <v>3</v>
      </c>
      <c r="T59" s="451">
        <f>IFERROR((L59/$G$59),"No Programado")</f>
        <v>1.8181818181818181E-2</v>
      </c>
      <c r="U59" s="456">
        <f>IFERROR((L59+M59)/$G$59, "No Programado")</f>
        <v>9.0909090909090912E-2</v>
      </c>
      <c r="V59" s="456">
        <f>IFERROR((M59+N59+L59)/$G$59, "No Programado")</f>
        <v>0.50909090909090904</v>
      </c>
      <c r="W59" s="467">
        <f>IFERROR((N59+O59+M59+L59)/$G$59, "No Programado")</f>
        <v>1</v>
      </c>
      <c r="X59" s="294" t="s">
        <v>834</v>
      </c>
    </row>
    <row r="60" spans="2:24" ht="198" x14ac:dyDescent="0.25">
      <c r="B60" s="369" t="s">
        <v>170</v>
      </c>
      <c r="C60" s="370" t="s">
        <v>611</v>
      </c>
      <c r="D60" s="371" t="s">
        <v>612</v>
      </c>
      <c r="E60" s="372" t="s">
        <v>254</v>
      </c>
      <c r="F60" s="373" t="s">
        <v>613</v>
      </c>
      <c r="G60" s="253">
        <f t="shared" si="6"/>
        <v>1753</v>
      </c>
      <c r="H60" s="248">
        <v>527</v>
      </c>
      <c r="I60" s="249">
        <v>408</v>
      </c>
      <c r="J60" s="249">
        <v>399</v>
      </c>
      <c r="K60" s="250">
        <v>419</v>
      </c>
      <c r="L60" s="282">
        <v>116</v>
      </c>
      <c r="M60" s="249">
        <v>535</v>
      </c>
      <c r="N60" s="249">
        <v>808</v>
      </c>
      <c r="O60" s="283">
        <v>2029</v>
      </c>
      <c r="P60" s="448">
        <f t="shared" si="8"/>
        <v>0.22011385199240988</v>
      </c>
      <c r="Q60" s="449">
        <f t="shared" si="1"/>
        <v>1.3112745098039216</v>
      </c>
      <c r="R60" s="449">
        <f t="shared" si="0"/>
        <v>2.0250626566416039</v>
      </c>
      <c r="S60" s="450">
        <f t="shared" si="3"/>
        <v>4.8424821002386631</v>
      </c>
      <c r="T60" s="451">
        <f>IFERROR((L60/$G$60),"No Programado")</f>
        <v>6.6172276098117516E-2</v>
      </c>
      <c r="U60" s="456">
        <f>IFERROR((L60+M60)/$G$60, "No Programado")</f>
        <v>0.37136337706788364</v>
      </c>
      <c r="V60" s="456">
        <f>IFERROR((M60+N60+L60)/$G$60, "No Programado")</f>
        <v>0.83228750713063315</v>
      </c>
      <c r="W60" s="467">
        <f>IFERROR((N60+O60+M60+L60)/$G$60, "No Programado")</f>
        <v>1.9897318881916715</v>
      </c>
      <c r="X60" s="294" t="s">
        <v>837</v>
      </c>
    </row>
    <row r="61" spans="2:24" ht="180" x14ac:dyDescent="0.25">
      <c r="B61" s="369" t="s">
        <v>170</v>
      </c>
      <c r="C61" s="374" t="s">
        <v>614</v>
      </c>
      <c r="D61" s="371" t="s">
        <v>615</v>
      </c>
      <c r="E61" s="372" t="s">
        <v>254</v>
      </c>
      <c r="F61" s="373" t="s">
        <v>616</v>
      </c>
      <c r="G61" s="253">
        <f t="shared" si="6"/>
        <v>6705</v>
      </c>
      <c r="H61" s="248">
        <v>1802</v>
      </c>
      <c r="I61" s="249">
        <v>1666</v>
      </c>
      <c r="J61" s="249">
        <v>1523</v>
      </c>
      <c r="K61" s="250">
        <v>1714</v>
      </c>
      <c r="L61" s="282">
        <v>228</v>
      </c>
      <c r="M61" s="249">
        <v>2144</v>
      </c>
      <c r="N61" s="249">
        <v>3762</v>
      </c>
      <c r="O61" s="283">
        <v>5525</v>
      </c>
      <c r="P61" s="448">
        <f t="shared" si="8"/>
        <v>0.12652608213096558</v>
      </c>
      <c r="Q61" s="449">
        <f t="shared" si="1"/>
        <v>1.2869147659063624</v>
      </c>
      <c r="R61" s="449">
        <f t="shared" si="0"/>
        <v>2.4701247537754432</v>
      </c>
      <c r="S61" s="450">
        <f t="shared" si="3"/>
        <v>3.2234539089848306</v>
      </c>
      <c r="T61" s="451">
        <f>IFERROR((L61/$G$61),"No Programado")</f>
        <v>3.400447427293065E-2</v>
      </c>
      <c r="U61" s="456">
        <f>IFERROR((L61+M61)/$G$61, "No Programado")</f>
        <v>0.35376584638329606</v>
      </c>
      <c r="V61" s="456">
        <f>IFERROR((M61+N61+L61)/$G$61, "No Programado")</f>
        <v>0.91483967188665172</v>
      </c>
      <c r="W61" s="467">
        <f>IFERROR((N61+O61+M61+L61)/$G$61, "No Programado")</f>
        <v>1.7388516032811334</v>
      </c>
      <c r="X61" s="294" t="s">
        <v>838</v>
      </c>
    </row>
    <row r="62" spans="2:24" ht="198" x14ac:dyDescent="0.25">
      <c r="B62" s="369" t="s">
        <v>170</v>
      </c>
      <c r="C62" s="370" t="s">
        <v>617</v>
      </c>
      <c r="D62" s="371" t="s">
        <v>618</v>
      </c>
      <c r="E62" s="372" t="s">
        <v>254</v>
      </c>
      <c r="F62" s="373" t="s">
        <v>619</v>
      </c>
      <c r="G62" s="253">
        <f t="shared" si="6"/>
        <v>8112</v>
      </c>
      <c r="H62" s="248">
        <v>4594</v>
      </c>
      <c r="I62" s="249">
        <v>1250</v>
      </c>
      <c r="J62" s="249">
        <v>1008</v>
      </c>
      <c r="K62" s="250">
        <v>1260</v>
      </c>
      <c r="L62" s="282">
        <v>131</v>
      </c>
      <c r="M62" s="249">
        <v>1324</v>
      </c>
      <c r="N62" s="249">
        <v>2645</v>
      </c>
      <c r="O62" s="283">
        <v>8109</v>
      </c>
      <c r="P62" s="448">
        <f t="shared" si="8"/>
        <v>2.8515454941227689E-2</v>
      </c>
      <c r="Q62" s="449">
        <f t="shared" si="1"/>
        <v>1.0591999999999999</v>
      </c>
      <c r="R62" s="449">
        <f t="shared" si="0"/>
        <v>2.6240079365079363</v>
      </c>
      <c r="S62" s="450">
        <f t="shared" si="3"/>
        <v>6.4357142857142859</v>
      </c>
      <c r="T62" s="451">
        <f>IFERROR((L62/$G$62),"No Programado")</f>
        <v>1.6148915187376725E-2</v>
      </c>
      <c r="U62" s="456">
        <f>IFERROR((L62+M62)/$G$62, "No Programado")</f>
        <v>0.17936390532544377</v>
      </c>
      <c r="V62" s="456">
        <f>IFERROR((M62+N62+L62)/$G$62, "No Programado")</f>
        <v>0.50542406311637078</v>
      </c>
      <c r="W62" s="467">
        <f>IFERROR((N62+O62+M62+L62)/$G$62, "No Programado")</f>
        <v>1.5050542406311638</v>
      </c>
      <c r="X62" s="294" t="s">
        <v>839</v>
      </c>
    </row>
    <row r="63" spans="2:24" ht="180" x14ac:dyDescent="0.25">
      <c r="B63" s="369" t="s">
        <v>170</v>
      </c>
      <c r="C63" s="370" t="s">
        <v>620</v>
      </c>
      <c r="D63" s="371" t="s">
        <v>621</v>
      </c>
      <c r="E63" s="372" t="s">
        <v>254</v>
      </c>
      <c r="F63" s="373" t="s">
        <v>622</v>
      </c>
      <c r="G63" s="253">
        <f t="shared" si="6"/>
        <v>1982</v>
      </c>
      <c r="H63" s="248">
        <v>576</v>
      </c>
      <c r="I63" s="249">
        <v>576</v>
      </c>
      <c r="J63" s="249">
        <v>398</v>
      </c>
      <c r="K63" s="250">
        <v>432</v>
      </c>
      <c r="L63" s="282">
        <v>82</v>
      </c>
      <c r="M63" s="249">
        <v>219</v>
      </c>
      <c r="N63" s="249">
        <v>272</v>
      </c>
      <c r="O63" s="283">
        <v>337</v>
      </c>
      <c r="P63" s="448">
        <f t="shared" si="8"/>
        <v>0.1423611111111111</v>
      </c>
      <c r="Q63" s="449">
        <f t="shared" si="1"/>
        <v>0.38020833333333331</v>
      </c>
      <c r="R63" s="456">
        <f t="shared" si="0"/>
        <v>0.68341708542713564</v>
      </c>
      <c r="S63" s="450">
        <f t="shared" si="3"/>
        <v>0.78009259259259256</v>
      </c>
      <c r="T63" s="451">
        <f>IFERROR((L63/$G$63),"No Programado")</f>
        <v>4.1372351160443993E-2</v>
      </c>
      <c r="U63" s="456">
        <f>IFERROR((L63+M63)/$G$63, "No Programado")</f>
        <v>0.15186680121089807</v>
      </c>
      <c r="V63" s="456">
        <f>IFERROR((M63+N63+L63)/$G$63, "No Programado")</f>
        <v>0.28910191725529766</v>
      </c>
      <c r="W63" s="467">
        <f>IFERROR((N63+O63+M63+L63)/$G$63, "No Programado")</f>
        <v>0.4591321897073663</v>
      </c>
      <c r="X63" s="294" t="s">
        <v>840</v>
      </c>
    </row>
    <row r="64" spans="2:24" ht="360" x14ac:dyDescent="0.25">
      <c r="B64" s="318" t="s">
        <v>175</v>
      </c>
      <c r="C64" s="335" t="s">
        <v>623</v>
      </c>
      <c r="D64" s="349" t="s">
        <v>624</v>
      </c>
      <c r="E64" s="321" t="s">
        <v>254</v>
      </c>
      <c r="F64" s="270" t="s">
        <v>625</v>
      </c>
      <c r="G64" s="252">
        <f t="shared" si="6"/>
        <v>6157</v>
      </c>
      <c r="H64" s="248">
        <v>1614</v>
      </c>
      <c r="I64" s="249">
        <v>1348</v>
      </c>
      <c r="J64" s="249">
        <v>1328</v>
      </c>
      <c r="K64" s="250">
        <v>1867</v>
      </c>
      <c r="L64" s="282">
        <v>1540</v>
      </c>
      <c r="M64" s="249">
        <v>1824</v>
      </c>
      <c r="N64" s="249">
        <v>1862</v>
      </c>
      <c r="O64" s="283">
        <v>1885</v>
      </c>
      <c r="P64" s="448">
        <f t="shared" si="8"/>
        <v>0.95415117719950437</v>
      </c>
      <c r="Q64" s="449">
        <f t="shared" si="1"/>
        <v>1.3531157270029674</v>
      </c>
      <c r="R64" s="449">
        <f t="shared" si="0"/>
        <v>1.4021084337349397</v>
      </c>
      <c r="S64" s="450">
        <f t="shared" si="3"/>
        <v>1.0096411355115158</v>
      </c>
      <c r="T64" s="451">
        <f>IFERROR((L64/$G$64),"No Programado")</f>
        <v>0.25012181257105731</v>
      </c>
      <c r="U64" s="456">
        <f>IFERROR((L64+M64)/$G$64, "No Programado")</f>
        <v>0.54636998538249149</v>
      </c>
      <c r="V64" s="456">
        <f>IFERROR((M64+N64+L64)/$G$64, "No Programado")</f>
        <v>0.8487899951274972</v>
      </c>
      <c r="W64" s="467">
        <f>IFERROR((N64+O64+M64+L64)/$G$64, "No Programado")</f>
        <v>1.1549455903849277</v>
      </c>
      <c r="X64" s="292" t="s">
        <v>841</v>
      </c>
    </row>
    <row r="65" spans="2:24" ht="180" x14ac:dyDescent="0.25">
      <c r="B65" s="329" t="s">
        <v>176</v>
      </c>
      <c r="C65" s="333" t="s">
        <v>626</v>
      </c>
      <c r="D65" s="330" t="s">
        <v>627</v>
      </c>
      <c r="E65" s="331" t="s">
        <v>254</v>
      </c>
      <c r="F65" s="375" t="s">
        <v>628</v>
      </c>
      <c r="G65" s="253">
        <f t="shared" si="6"/>
        <v>313</v>
      </c>
      <c r="H65" s="248">
        <v>73</v>
      </c>
      <c r="I65" s="249">
        <v>78</v>
      </c>
      <c r="J65" s="249">
        <v>76</v>
      </c>
      <c r="K65" s="250">
        <v>86</v>
      </c>
      <c r="L65" s="282">
        <v>73</v>
      </c>
      <c r="M65" s="249">
        <v>89</v>
      </c>
      <c r="N65" s="249">
        <v>81</v>
      </c>
      <c r="O65" s="283">
        <v>62</v>
      </c>
      <c r="P65" s="448">
        <f t="shared" si="8"/>
        <v>1</v>
      </c>
      <c r="Q65" s="449">
        <f t="shared" si="1"/>
        <v>1.141025641025641</v>
      </c>
      <c r="R65" s="449">
        <f t="shared" si="0"/>
        <v>1.0657894736842106</v>
      </c>
      <c r="S65" s="450">
        <f t="shared" si="3"/>
        <v>0.72093023255813948</v>
      </c>
      <c r="T65" s="451">
        <f>IFERROR((L65/$G$65),"No Programado")</f>
        <v>0.23322683706070288</v>
      </c>
      <c r="U65" s="456">
        <f>IFERROR((L65+M65)/$G$65, "No Programado")</f>
        <v>0.51757188498402551</v>
      </c>
      <c r="V65" s="456">
        <f>IFERROR((M65+N65+L65)/$G$65, "No Programado")</f>
        <v>0.77635782747603832</v>
      </c>
      <c r="W65" s="467">
        <f>IFERROR((N65+O65+M65+L65)/$G$65, "No Programado")</f>
        <v>0.9744408945686901</v>
      </c>
      <c r="X65" s="294" t="s">
        <v>842</v>
      </c>
    </row>
    <row r="66" spans="2:24" ht="270" x14ac:dyDescent="0.25">
      <c r="B66" s="329" t="s">
        <v>176</v>
      </c>
      <c r="C66" s="333" t="s">
        <v>629</v>
      </c>
      <c r="D66" s="330" t="s">
        <v>630</v>
      </c>
      <c r="E66" s="331" t="s">
        <v>254</v>
      </c>
      <c r="F66" s="375" t="s">
        <v>631</v>
      </c>
      <c r="G66" s="253">
        <f t="shared" si="6"/>
        <v>1245</v>
      </c>
      <c r="H66" s="248">
        <v>368</v>
      </c>
      <c r="I66" s="249">
        <v>284</v>
      </c>
      <c r="J66" s="249">
        <v>315</v>
      </c>
      <c r="K66" s="250">
        <v>278</v>
      </c>
      <c r="L66" s="282">
        <v>134</v>
      </c>
      <c r="M66" s="249">
        <v>170</v>
      </c>
      <c r="N66" s="249">
        <v>201</v>
      </c>
      <c r="O66" s="283">
        <v>263</v>
      </c>
      <c r="P66" s="448">
        <f t="shared" si="8"/>
        <v>0.3641304347826087</v>
      </c>
      <c r="Q66" s="452">
        <f t="shared" si="1"/>
        <v>0.59859154929577463</v>
      </c>
      <c r="R66" s="456">
        <f t="shared" si="0"/>
        <v>0.63809523809523805</v>
      </c>
      <c r="S66" s="450">
        <f t="shared" si="3"/>
        <v>0.9460431654676259</v>
      </c>
      <c r="T66" s="451">
        <f>IFERROR((L66/$G$66),"No Programado")</f>
        <v>0.10763052208835341</v>
      </c>
      <c r="U66" s="456">
        <f>IFERROR((L66+M66)/$G$66, "No Programado")</f>
        <v>0.24417670682730924</v>
      </c>
      <c r="V66" s="456">
        <f>IFERROR((M66+N66+L66)/$G$66, "No Programado")</f>
        <v>0.40562248995983935</v>
      </c>
      <c r="W66" s="467">
        <f>IFERROR((N66+O66+M66+L66)/$G$66, "No Programado")</f>
        <v>0.61686746987951813</v>
      </c>
      <c r="X66" s="294" t="s">
        <v>843</v>
      </c>
    </row>
    <row r="67" spans="2:24" ht="180" x14ac:dyDescent="0.25">
      <c r="B67" s="329" t="s">
        <v>176</v>
      </c>
      <c r="C67" s="333" t="s">
        <v>632</v>
      </c>
      <c r="D67" s="330" t="s">
        <v>633</v>
      </c>
      <c r="E67" s="331" t="s">
        <v>254</v>
      </c>
      <c r="F67" s="375" t="s">
        <v>634</v>
      </c>
      <c r="G67" s="253">
        <f t="shared" si="6"/>
        <v>4885</v>
      </c>
      <c r="H67" s="248">
        <v>1412</v>
      </c>
      <c r="I67" s="249">
        <v>824</v>
      </c>
      <c r="J67" s="249">
        <v>1215</v>
      </c>
      <c r="K67" s="250">
        <v>1434</v>
      </c>
      <c r="L67" s="282">
        <v>1135</v>
      </c>
      <c r="M67" s="249">
        <v>1432</v>
      </c>
      <c r="N67" s="249">
        <v>1482</v>
      </c>
      <c r="O67" s="283">
        <v>1759</v>
      </c>
      <c r="P67" s="448">
        <f t="shared" si="8"/>
        <v>0.80382436260623225</v>
      </c>
      <c r="Q67" s="449">
        <f t="shared" si="1"/>
        <v>1.7378640776699028</v>
      </c>
      <c r="R67" s="449">
        <f t="shared" si="0"/>
        <v>1.219753086419753</v>
      </c>
      <c r="S67" s="450">
        <f t="shared" si="3"/>
        <v>1.2266387726638772</v>
      </c>
      <c r="T67" s="451">
        <f>IFERROR((L67/$G$67),"No Programado")</f>
        <v>0.2323439099283521</v>
      </c>
      <c r="U67" s="456">
        <f>IFERROR((L67+M67)/$G$67, "No Programado")</f>
        <v>0.52548618219037868</v>
      </c>
      <c r="V67" s="456">
        <f>IFERROR((M67+N67+L67)/$G$67, "No Programado")</f>
        <v>0.82886386898669395</v>
      </c>
      <c r="W67" s="467">
        <f>IFERROR((N67+O67+M67+L67)/$G$67, "No Programado")</f>
        <v>1.1889457523029683</v>
      </c>
      <c r="X67" s="294" t="s">
        <v>844</v>
      </c>
    </row>
    <row r="68" spans="2:24" ht="198" x14ac:dyDescent="0.25">
      <c r="B68" s="329" t="s">
        <v>176</v>
      </c>
      <c r="C68" s="310" t="s">
        <v>635</v>
      </c>
      <c r="D68" s="330" t="s">
        <v>636</v>
      </c>
      <c r="E68" s="331" t="s">
        <v>254</v>
      </c>
      <c r="F68" s="375" t="s">
        <v>637</v>
      </c>
      <c r="G68" s="253">
        <f t="shared" si="6"/>
        <v>31908</v>
      </c>
      <c r="H68" s="248">
        <v>7924</v>
      </c>
      <c r="I68" s="249">
        <v>7904</v>
      </c>
      <c r="J68" s="249">
        <v>7908</v>
      </c>
      <c r="K68" s="250">
        <v>8172</v>
      </c>
      <c r="L68" s="282">
        <v>7318</v>
      </c>
      <c r="M68" s="249">
        <v>7490</v>
      </c>
      <c r="N68" s="249">
        <v>4968</v>
      </c>
      <c r="O68" s="283">
        <v>4971</v>
      </c>
      <c r="P68" s="448">
        <f t="shared" si="8"/>
        <v>0.92352347299343762</v>
      </c>
      <c r="Q68" s="449">
        <f t="shared" si="1"/>
        <v>0.94762145748987858</v>
      </c>
      <c r="R68" s="456">
        <f t="shared" si="0"/>
        <v>0.62822458270106218</v>
      </c>
      <c r="S68" s="457">
        <f t="shared" si="3"/>
        <v>0.60829662261380324</v>
      </c>
      <c r="T68" s="451">
        <f>IFERROR((L68/$G$68),"No Programado")</f>
        <v>0.229346872257741</v>
      </c>
      <c r="U68" s="456">
        <f>IFERROR((L68+M68)/$G$68, "No Programado")</f>
        <v>0.46408424219631439</v>
      </c>
      <c r="V68" s="456">
        <f>IFERROR((M68+N68+L68)/$G$68, "No Programado")</f>
        <v>0.61978187288454301</v>
      </c>
      <c r="W68" s="467">
        <f>IFERROR((N68+O68+M68+L68)/$G$68, "No Programado")</f>
        <v>0.7755735238811583</v>
      </c>
      <c r="X68" s="294" t="s">
        <v>845</v>
      </c>
    </row>
    <row r="69" spans="2:24" ht="198" x14ac:dyDescent="0.25">
      <c r="B69" s="329" t="s">
        <v>176</v>
      </c>
      <c r="C69" s="310" t="s">
        <v>638</v>
      </c>
      <c r="D69" s="330" t="s">
        <v>639</v>
      </c>
      <c r="E69" s="331" t="s">
        <v>254</v>
      </c>
      <c r="F69" s="375" t="s">
        <v>619</v>
      </c>
      <c r="G69" s="253">
        <f t="shared" si="6"/>
        <v>176996</v>
      </c>
      <c r="H69" s="248">
        <v>43194</v>
      </c>
      <c r="I69" s="249">
        <v>44126</v>
      </c>
      <c r="J69" s="249">
        <v>43678</v>
      </c>
      <c r="K69" s="250">
        <v>45998</v>
      </c>
      <c r="L69" s="282">
        <v>45890</v>
      </c>
      <c r="M69" s="249">
        <v>55800</v>
      </c>
      <c r="N69" s="249">
        <v>52759</v>
      </c>
      <c r="O69" s="283">
        <v>65269</v>
      </c>
      <c r="P69" s="448">
        <f t="shared" si="8"/>
        <v>1.0624160763068944</v>
      </c>
      <c r="Q69" s="449">
        <f t="shared" si="1"/>
        <v>1.2645605765308434</v>
      </c>
      <c r="R69" s="449">
        <f t="shared" si="0"/>
        <v>1.2079078712395257</v>
      </c>
      <c r="S69" s="450">
        <f t="shared" si="3"/>
        <v>1.4189529979564328</v>
      </c>
      <c r="T69" s="451">
        <f>IFERROR((L69/$G$69),"No Programado")</f>
        <v>0.25927139596375059</v>
      </c>
      <c r="U69" s="456">
        <f>IFERROR((L69+M69)/$G$69, "No Programado")</f>
        <v>0.57453275780243618</v>
      </c>
      <c r="V69" s="456">
        <f>IFERROR((M69+N69+L69)/$G$69, "No Programado")</f>
        <v>0.87261294040543291</v>
      </c>
      <c r="W69" s="467">
        <f>IFERROR((N69+O69+M69+L69)/$G$69, "No Programado")</f>
        <v>1.2413726863883929</v>
      </c>
      <c r="X69" s="294" t="s">
        <v>846</v>
      </c>
    </row>
    <row r="70" spans="2:24" ht="216" x14ac:dyDescent="0.25">
      <c r="B70" s="318" t="s">
        <v>180</v>
      </c>
      <c r="C70" s="335" t="s">
        <v>640</v>
      </c>
      <c r="D70" s="320" t="s">
        <v>641</v>
      </c>
      <c r="E70" s="321" t="s">
        <v>254</v>
      </c>
      <c r="F70" s="350" t="s">
        <v>642</v>
      </c>
      <c r="G70" s="252">
        <f t="shared" si="6"/>
        <v>3305</v>
      </c>
      <c r="H70" s="248">
        <v>1110</v>
      </c>
      <c r="I70" s="249">
        <v>626</v>
      </c>
      <c r="J70" s="249">
        <v>733</v>
      </c>
      <c r="K70" s="250">
        <v>836</v>
      </c>
      <c r="L70" s="282">
        <v>1198</v>
      </c>
      <c r="M70" s="249">
        <v>924</v>
      </c>
      <c r="N70" s="249">
        <v>545</v>
      </c>
      <c r="O70" s="283">
        <v>1153</v>
      </c>
      <c r="P70" s="448">
        <f t="shared" si="8"/>
        <v>1.0792792792792794</v>
      </c>
      <c r="Q70" s="449">
        <f t="shared" si="1"/>
        <v>1.476038338658147</v>
      </c>
      <c r="R70" s="449">
        <f t="shared" si="0"/>
        <v>0.74351978171896316</v>
      </c>
      <c r="S70" s="450">
        <f t="shared" si="3"/>
        <v>1.3791866028708133</v>
      </c>
      <c r="T70" s="451">
        <f>IFERROR((L70/$G$70),"No Programado")</f>
        <v>0.36248108925869893</v>
      </c>
      <c r="U70" s="456">
        <f>IFERROR((L70+M70)/$G$70, "No Programado")</f>
        <v>0.64205748865355516</v>
      </c>
      <c r="V70" s="456">
        <f>IFERROR((M70+N70+L70)/$G$70, "No Programado")</f>
        <v>0.80695915279878971</v>
      </c>
      <c r="W70" s="467">
        <f>IFERROR((N70+O70+M70+L70)/$G$70, "No Programado")</f>
        <v>1.1558245083207261</v>
      </c>
      <c r="X70" s="292" t="s">
        <v>847</v>
      </c>
    </row>
    <row r="71" spans="2:24" ht="180" x14ac:dyDescent="0.25">
      <c r="B71" s="329" t="s">
        <v>181</v>
      </c>
      <c r="C71" s="356" t="s">
        <v>643</v>
      </c>
      <c r="D71" s="347" t="s">
        <v>644</v>
      </c>
      <c r="E71" s="338" t="s">
        <v>254</v>
      </c>
      <c r="F71" s="338" t="s">
        <v>645</v>
      </c>
      <c r="G71" s="253">
        <f>SUM(H71:K71)</f>
        <v>1927</v>
      </c>
      <c r="H71" s="248">
        <v>460</v>
      </c>
      <c r="I71" s="249">
        <v>497</v>
      </c>
      <c r="J71" s="249">
        <v>494</v>
      </c>
      <c r="K71" s="250">
        <v>476</v>
      </c>
      <c r="L71" s="282">
        <v>557</v>
      </c>
      <c r="M71" s="249">
        <v>559</v>
      </c>
      <c r="N71" s="249">
        <v>494</v>
      </c>
      <c r="O71" s="283">
        <v>597</v>
      </c>
      <c r="P71" s="448">
        <f t="shared" si="8"/>
        <v>1.2108695652173913</v>
      </c>
      <c r="Q71" s="449">
        <f t="shared" si="1"/>
        <v>1.124748490945674</v>
      </c>
      <c r="R71" s="449">
        <f t="shared" si="0"/>
        <v>1</v>
      </c>
      <c r="S71" s="450">
        <f t="shared" si="3"/>
        <v>1.2542016806722689</v>
      </c>
      <c r="T71" s="451">
        <f>IFERROR((L71/$G$71),"No Programado")</f>
        <v>0.28905033731188373</v>
      </c>
      <c r="U71" s="456">
        <f>IFERROR((L71+M71)/$G$71, "No Programado")</f>
        <v>0.57913855734302022</v>
      </c>
      <c r="V71" s="456">
        <f>IFERROR((M71+N71+L71)/$G$71, "No Programado")</f>
        <v>0.83549558899844323</v>
      </c>
      <c r="W71" s="467">
        <f>IFERROR((N71+O71+M71+L71)/$G$71, "No Programado")</f>
        <v>1.1453035806953815</v>
      </c>
      <c r="X71" s="294" t="s">
        <v>848</v>
      </c>
    </row>
    <row r="72" spans="2:24" ht="180" x14ac:dyDescent="0.25">
      <c r="B72" s="322" t="s">
        <v>181</v>
      </c>
      <c r="C72" s="356" t="s">
        <v>646</v>
      </c>
      <c r="D72" s="347" t="s">
        <v>647</v>
      </c>
      <c r="E72" s="338" t="s">
        <v>254</v>
      </c>
      <c r="F72" s="338" t="s">
        <v>648</v>
      </c>
      <c r="G72" s="253">
        <f t="shared" ref="G72:G87" si="9">SUM(H72:K72)</f>
        <v>21</v>
      </c>
      <c r="H72" s="248">
        <v>8</v>
      </c>
      <c r="I72" s="249">
        <v>3</v>
      </c>
      <c r="J72" s="249">
        <v>4</v>
      </c>
      <c r="K72" s="250">
        <v>6</v>
      </c>
      <c r="L72" s="282">
        <v>6</v>
      </c>
      <c r="M72" s="249">
        <v>7</v>
      </c>
      <c r="N72" s="249">
        <v>3</v>
      </c>
      <c r="O72" s="283">
        <v>8</v>
      </c>
      <c r="P72" s="448">
        <f t="shared" si="8"/>
        <v>0.75</v>
      </c>
      <c r="Q72" s="449">
        <f t="shared" si="1"/>
        <v>2.3333333333333335</v>
      </c>
      <c r="R72" s="449">
        <f t="shared" si="0"/>
        <v>0.75</v>
      </c>
      <c r="S72" s="450">
        <f t="shared" si="3"/>
        <v>1.3333333333333333</v>
      </c>
      <c r="T72" s="451">
        <f>IFERROR((L72/$G$72),"No Programado")</f>
        <v>0.2857142857142857</v>
      </c>
      <c r="U72" s="456">
        <f>IFERROR((L72+M72)/$G$72, "No Programado")</f>
        <v>0.61904761904761907</v>
      </c>
      <c r="V72" s="456">
        <f>IFERROR((M72+N72+L72)/$G$72, "No Programado")</f>
        <v>0.76190476190476186</v>
      </c>
      <c r="W72" s="467">
        <f>IFERROR((N72+O72+M72+L72)/$G$72, "No Programado")</f>
        <v>1.1428571428571428</v>
      </c>
      <c r="X72" s="294" t="s">
        <v>849</v>
      </c>
    </row>
    <row r="73" spans="2:24" ht="180" x14ac:dyDescent="0.25">
      <c r="B73" s="329" t="s">
        <v>181</v>
      </c>
      <c r="C73" s="356" t="s">
        <v>649</v>
      </c>
      <c r="D73" s="347" t="s">
        <v>650</v>
      </c>
      <c r="E73" s="338" t="s">
        <v>254</v>
      </c>
      <c r="F73" s="338" t="s">
        <v>651</v>
      </c>
      <c r="G73" s="253">
        <f t="shared" si="9"/>
        <v>14</v>
      </c>
      <c r="H73" s="248">
        <v>2</v>
      </c>
      <c r="I73" s="249">
        <v>5</v>
      </c>
      <c r="J73" s="249">
        <v>4</v>
      </c>
      <c r="K73" s="250">
        <v>3</v>
      </c>
      <c r="L73" s="282">
        <v>3</v>
      </c>
      <c r="M73" s="249">
        <v>6</v>
      </c>
      <c r="N73" s="249">
        <v>4</v>
      </c>
      <c r="O73" s="283">
        <v>6</v>
      </c>
      <c r="P73" s="448">
        <f t="shared" si="8"/>
        <v>1.5</v>
      </c>
      <c r="Q73" s="449">
        <f t="shared" si="1"/>
        <v>1.2</v>
      </c>
      <c r="R73" s="449">
        <f t="shared" si="0"/>
        <v>1</v>
      </c>
      <c r="S73" s="450">
        <f t="shared" si="3"/>
        <v>2</v>
      </c>
      <c r="T73" s="451">
        <f>IFERROR((L73/$G$73),"No Programado")</f>
        <v>0.21428571428571427</v>
      </c>
      <c r="U73" s="456">
        <f>IFERROR((L73+M73)/$G$73, "No Programado")</f>
        <v>0.6428571428571429</v>
      </c>
      <c r="V73" s="456">
        <f>IFERROR((M73+N73+L73)/$G$73, "No Programado")</f>
        <v>0.9285714285714286</v>
      </c>
      <c r="W73" s="467">
        <f>IFERROR((N73+O73+M73+L73)/$G$73, "No Programado")</f>
        <v>1.3571428571428572</v>
      </c>
      <c r="X73" s="294" t="s">
        <v>850</v>
      </c>
    </row>
    <row r="74" spans="2:24" ht="180" x14ac:dyDescent="0.25">
      <c r="B74" s="376" t="s">
        <v>186</v>
      </c>
      <c r="C74" s="377" t="s">
        <v>652</v>
      </c>
      <c r="D74" s="378" t="s">
        <v>653</v>
      </c>
      <c r="E74" s="379" t="s">
        <v>254</v>
      </c>
      <c r="F74" s="379" t="s">
        <v>604</v>
      </c>
      <c r="G74" s="252">
        <f t="shared" ref="G74:G76" si="10">SUM(H74:K74)</f>
        <v>8130</v>
      </c>
      <c r="H74" s="248">
        <v>2700</v>
      </c>
      <c r="I74" s="249">
        <v>1500</v>
      </c>
      <c r="J74" s="249">
        <v>1580</v>
      </c>
      <c r="K74" s="250">
        <v>2350</v>
      </c>
      <c r="L74" s="282">
        <v>2432</v>
      </c>
      <c r="M74" s="249">
        <v>2074</v>
      </c>
      <c r="N74" s="249">
        <v>1023</v>
      </c>
      <c r="O74" s="283">
        <v>1386</v>
      </c>
      <c r="P74" s="448">
        <f t="shared" si="8"/>
        <v>0.90074074074074073</v>
      </c>
      <c r="Q74" s="449">
        <f t="shared" si="1"/>
        <v>1.3826666666666667</v>
      </c>
      <c r="R74" s="456">
        <f t="shared" si="0"/>
        <v>0.64746835443037976</v>
      </c>
      <c r="S74" s="453">
        <f t="shared" si="3"/>
        <v>0.58978723404255318</v>
      </c>
      <c r="T74" s="451">
        <f>IFERROR((L74/$G$74),"No Programado")</f>
        <v>0.2991389913899139</v>
      </c>
      <c r="U74" s="456">
        <f>IFERROR((L74+M74)/$G$74, "No Programado")</f>
        <v>0.5542435424354244</v>
      </c>
      <c r="V74" s="456">
        <f>IFERROR((M74+N74+L74)/$G$74, "No Programado")</f>
        <v>0.68007380073800738</v>
      </c>
      <c r="W74" s="467">
        <f>IFERROR((N74+O74+M74+L74)/$G$74, "No Programado")</f>
        <v>0.85055350553505538</v>
      </c>
      <c r="X74" s="292" t="s">
        <v>851</v>
      </c>
    </row>
    <row r="75" spans="2:24" ht="216" x14ac:dyDescent="0.25">
      <c r="B75" s="358" t="s">
        <v>188</v>
      </c>
      <c r="C75" s="333" t="s">
        <v>654</v>
      </c>
      <c r="D75" s="330" t="s">
        <v>655</v>
      </c>
      <c r="E75" s="331" t="s">
        <v>254</v>
      </c>
      <c r="F75" s="331" t="s">
        <v>656</v>
      </c>
      <c r="G75" s="271">
        <f t="shared" si="9"/>
        <v>15</v>
      </c>
      <c r="H75" s="248">
        <v>3</v>
      </c>
      <c r="I75" s="249">
        <v>3</v>
      </c>
      <c r="J75" s="249">
        <v>4</v>
      </c>
      <c r="K75" s="250">
        <v>5</v>
      </c>
      <c r="L75" s="282">
        <v>4</v>
      </c>
      <c r="M75" s="249">
        <v>4</v>
      </c>
      <c r="N75" s="249">
        <v>4</v>
      </c>
      <c r="O75" s="283">
        <v>4</v>
      </c>
      <c r="P75" s="448">
        <f t="shared" si="8"/>
        <v>1.3333333333333333</v>
      </c>
      <c r="Q75" s="449">
        <f>IFERROR((M75/I75),"100%")</f>
        <v>1.3333333333333333</v>
      </c>
      <c r="R75" s="449">
        <f t="shared" si="0"/>
        <v>1</v>
      </c>
      <c r="S75" s="450">
        <f t="shared" si="3"/>
        <v>0.8</v>
      </c>
      <c r="T75" s="451">
        <f>IFERROR((L75/$G$75),"No Programado")</f>
        <v>0.26666666666666666</v>
      </c>
      <c r="U75" s="456">
        <f>IFERROR((L75+M75)/$G$75, "No Programado")</f>
        <v>0.53333333333333333</v>
      </c>
      <c r="V75" s="456">
        <f>IFERROR((M75+N75+L75)/$G$75, "No Programado")</f>
        <v>0.8</v>
      </c>
      <c r="W75" s="467">
        <f>IFERROR((N75+O75+M75+L75)/$G$75, "No Programado")</f>
        <v>1.0666666666666667</v>
      </c>
      <c r="X75" s="294" t="s">
        <v>852</v>
      </c>
    </row>
    <row r="76" spans="2:24" ht="252" x14ac:dyDescent="0.25">
      <c r="B76" s="380" t="s">
        <v>190</v>
      </c>
      <c r="C76" s="381" t="s">
        <v>657</v>
      </c>
      <c r="D76" s="382" t="s">
        <v>658</v>
      </c>
      <c r="E76" s="383" t="s">
        <v>254</v>
      </c>
      <c r="F76" s="384" t="s">
        <v>659</v>
      </c>
      <c r="G76" s="252">
        <f t="shared" si="10"/>
        <v>2350</v>
      </c>
      <c r="H76" s="248">
        <v>550</v>
      </c>
      <c r="I76" s="249">
        <v>700</v>
      </c>
      <c r="J76" s="249">
        <v>650</v>
      </c>
      <c r="K76" s="250">
        <v>450</v>
      </c>
      <c r="L76" s="282">
        <v>450</v>
      </c>
      <c r="M76" s="249">
        <v>585</v>
      </c>
      <c r="N76" s="249">
        <v>638</v>
      </c>
      <c r="O76" s="283">
        <v>652</v>
      </c>
      <c r="P76" s="448">
        <f t="shared" si="8"/>
        <v>0.81818181818181823</v>
      </c>
      <c r="Q76" s="449">
        <f t="shared" si="1"/>
        <v>0.83571428571428574</v>
      </c>
      <c r="R76" s="449">
        <f t="shared" si="0"/>
        <v>0.98153846153846158</v>
      </c>
      <c r="S76" s="450">
        <f t="shared" si="3"/>
        <v>1.4488888888888889</v>
      </c>
      <c r="T76" s="451">
        <f>IFERROR((L76/$G$76),"No Programado")</f>
        <v>0.19148936170212766</v>
      </c>
      <c r="U76" s="456">
        <f>IFERROR((L76+M76)/$G$76, "No Programado")</f>
        <v>0.44042553191489364</v>
      </c>
      <c r="V76" s="456">
        <f>IFERROR((M76+N76+L76)/$G$76, "No Programado")</f>
        <v>0.71191489361702132</v>
      </c>
      <c r="W76" s="467">
        <f>IFERROR((N76+O76+M76+L76)/$G$76, "No Programado")</f>
        <v>0.98936170212765961</v>
      </c>
      <c r="X76" s="292" t="s">
        <v>853</v>
      </c>
    </row>
    <row r="77" spans="2:24" ht="234" x14ac:dyDescent="0.25">
      <c r="B77" s="385" t="s">
        <v>192</v>
      </c>
      <c r="C77" s="386" t="s">
        <v>660</v>
      </c>
      <c r="D77" s="387" t="s">
        <v>661</v>
      </c>
      <c r="E77" s="388" t="s">
        <v>254</v>
      </c>
      <c r="F77" s="389" t="s">
        <v>662</v>
      </c>
      <c r="G77" s="271">
        <f t="shared" si="9"/>
        <v>350</v>
      </c>
      <c r="H77" s="248">
        <v>75</v>
      </c>
      <c r="I77" s="249">
        <v>100</v>
      </c>
      <c r="J77" s="249">
        <v>90</v>
      </c>
      <c r="K77" s="250">
        <v>85</v>
      </c>
      <c r="L77" s="282">
        <v>71</v>
      </c>
      <c r="M77" s="249">
        <v>85</v>
      </c>
      <c r="N77" s="249">
        <v>90</v>
      </c>
      <c r="O77" s="283">
        <v>113</v>
      </c>
      <c r="P77" s="448">
        <f t="shared" si="8"/>
        <v>0.94666666666666666</v>
      </c>
      <c r="Q77" s="449">
        <f t="shared" si="1"/>
        <v>0.85</v>
      </c>
      <c r="R77" s="449">
        <f t="shared" si="0"/>
        <v>1</v>
      </c>
      <c r="S77" s="450">
        <f t="shared" si="3"/>
        <v>1.3294117647058823</v>
      </c>
      <c r="T77" s="451">
        <f>IFERROR((L77/$G$77),"No Programado")</f>
        <v>0.20285714285714285</v>
      </c>
      <c r="U77" s="456">
        <f>IFERROR((L77+M77)/$G$77, "No Programado")</f>
        <v>0.44571428571428573</v>
      </c>
      <c r="V77" s="456">
        <f>IFERROR((M77+N77+L77)/$G$77, "No Programado")</f>
        <v>0.70285714285714285</v>
      </c>
      <c r="W77" s="467">
        <f>IFERROR((N77+O77+M77+L77)/$G$77, "No Programado")</f>
        <v>1.0257142857142858</v>
      </c>
      <c r="X77" s="294" t="s">
        <v>854</v>
      </c>
    </row>
    <row r="78" spans="2:24" ht="180" x14ac:dyDescent="0.25">
      <c r="B78" s="390" t="s">
        <v>192</v>
      </c>
      <c r="C78" s="391" t="s">
        <v>663</v>
      </c>
      <c r="D78" s="391" t="s">
        <v>664</v>
      </c>
      <c r="E78" s="392" t="s">
        <v>254</v>
      </c>
      <c r="F78" s="393" t="s">
        <v>665</v>
      </c>
      <c r="G78" s="271">
        <f t="shared" si="9"/>
        <v>3</v>
      </c>
      <c r="H78" s="248">
        <v>1</v>
      </c>
      <c r="I78" s="249">
        <v>1</v>
      </c>
      <c r="J78" s="249">
        <v>0</v>
      </c>
      <c r="K78" s="250">
        <v>1</v>
      </c>
      <c r="L78" s="282">
        <v>1</v>
      </c>
      <c r="M78" s="249">
        <v>0</v>
      </c>
      <c r="N78" s="249">
        <v>1</v>
      </c>
      <c r="O78" s="283">
        <v>1</v>
      </c>
      <c r="P78" s="448">
        <f t="shared" si="8"/>
        <v>1</v>
      </c>
      <c r="Q78" s="449">
        <f t="shared" si="1"/>
        <v>0</v>
      </c>
      <c r="R78" s="449" t="str">
        <f t="shared" si="1"/>
        <v>100%</v>
      </c>
      <c r="S78" s="450">
        <f t="shared" si="3"/>
        <v>1</v>
      </c>
      <c r="T78" s="451">
        <f>IFERROR((L78/$G$78),"No Programado")</f>
        <v>0.33333333333333331</v>
      </c>
      <c r="U78" s="456">
        <f>IFERROR((L78+M78)/$G$78, "No Programado")</f>
        <v>0.33333333333333331</v>
      </c>
      <c r="V78" s="456">
        <f>IFERROR((M78+N78+L78)/$G$78, "No Programado")</f>
        <v>0.66666666666666663</v>
      </c>
      <c r="W78" s="467">
        <f>IFERROR((N78+O78+M78+L78)/$G$78, "No Programado")</f>
        <v>1</v>
      </c>
      <c r="X78" s="294" t="s">
        <v>855</v>
      </c>
    </row>
    <row r="79" spans="2:24" ht="198" x14ac:dyDescent="0.25">
      <c r="B79" s="394" t="s">
        <v>196</v>
      </c>
      <c r="C79" s="395" t="s">
        <v>666</v>
      </c>
      <c r="D79" s="366" t="s">
        <v>667</v>
      </c>
      <c r="E79" s="367" t="s">
        <v>254</v>
      </c>
      <c r="F79" s="368" t="s">
        <v>668</v>
      </c>
      <c r="G79" s="252">
        <f t="shared" ref="G79" si="11">SUM(H79:K79)</f>
        <v>12715</v>
      </c>
      <c r="H79" s="248">
        <v>3300</v>
      </c>
      <c r="I79" s="249">
        <v>3100</v>
      </c>
      <c r="J79" s="249">
        <v>2800</v>
      </c>
      <c r="K79" s="250">
        <v>3515</v>
      </c>
      <c r="L79" s="282">
        <v>3584</v>
      </c>
      <c r="M79" s="249">
        <v>4454</v>
      </c>
      <c r="N79" s="249">
        <v>2315</v>
      </c>
      <c r="O79" s="283">
        <v>2936</v>
      </c>
      <c r="P79" s="448">
        <f t="shared" si="8"/>
        <v>1.0860606060606062</v>
      </c>
      <c r="Q79" s="449">
        <f t="shared" ref="Q79:S108" si="12">IFERROR((M79/I79),"100%")</f>
        <v>1.4367741935483871</v>
      </c>
      <c r="R79" s="449">
        <f t="shared" si="12"/>
        <v>0.82678571428571423</v>
      </c>
      <c r="S79" s="450">
        <f t="shared" si="3"/>
        <v>0.83527738264580365</v>
      </c>
      <c r="T79" s="451">
        <f>IFERROR((L79/$G$79),"No Programado")</f>
        <v>0.28187180495477782</v>
      </c>
      <c r="U79" s="456">
        <f>IFERROR((L79+M79)/$G$79, "No Programado")</f>
        <v>0.63216673220605579</v>
      </c>
      <c r="V79" s="456">
        <f>IFERROR((M79+N79+L79)/$G$79, "No Programado")</f>
        <v>0.81423515532835233</v>
      </c>
      <c r="W79" s="467">
        <f>IFERROR((N79+O79+M79+L79)/$G$79, "No Programado")</f>
        <v>1.0451435312622885</v>
      </c>
      <c r="X79" s="292" t="s">
        <v>856</v>
      </c>
    </row>
    <row r="80" spans="2:24" ht="180" x14ac:dyDescent="0.25">
      <c r="B80" s="369" t="s">
        <v>197</v>
      </c>
      <c r="C80" s="370" t="s">
        <v>669</v>
      </c>
      <c r="D80" s="371" t="s">
        <v>670</v>
      </c>
      <c r="E80" s="372" t="s">
        <v>254</v>
      </c>
      <c r="F80" s="373" t="s">
        <v>671</v>
      </c>
      <c r="G80" s="271">
        <f t="shared" si="9"/>
        <v>15</v>
      </c>
      <c r="H80" s="248">
        <v>4</v>
      </c>
      <c r="I80" s="249">
        <v>4</v>
      </c>
      <c r="J80" s="249">
        <v>4</v>
      </c>
      <c r="K80" s="250">
        <v>3</v>
      </c>
      <c r="L80" s="282">
        <v>4</v>
      </c>
      <c r="M80" s="249">
        <v>5</v>
      </c>
      <c r="N80" s="249">
        <v>3</v>
      </c>
      <c r="O80" s="283">
        <v>3</v>
      </c>
      <c r="P80" s="448">
        <f t="shared" si="8"/>
        <v>1</v>
      </c>
      <c r="Q80" s="449">
        <f t="shared" si="12"/>
        <v>1.25</v>
      </c>
      <c r="R80" s="449">
        <f t="shared" si="12"/>
        <v>0.75</v>
      </c>
      <c r="S80" s="450">
        <f t="shared" si="12"/>
        <v>1</v>
      </c>
      <c r="T80" s="451">
        <f>IFERROR((L80/$G$80),"No Programado")</f>
        <v>0.26666666666666666</v>
      </c>
      <c r="U80" s="456">
        <f>IFERROR((L80+M80)/$G$80, "No Programado")</f>
        <v>0.6</v>
      </c>
      <c r="V80" s="456">
        <f>IFERROR((M80+N80+L80)/$G$80, "No Programado")</f>
        <v>0.8</v>
      </c>
      <c r="W80" s="467">
        <f>IFERROR((N80+O80+M80+L80)/$G$80, "No Programado")</f>
        <v>1</v>
      </c>
      <c r="X80" s="294" t="s">
        <v>857</v>
      </c>
    </row>
    <row r="81" spans="2:24" ht="216" x14ac:dyDescent="0.25">
      <c r="B81" s="369" t="s">
        <v>197</v>
      </c>
      <c r="C81" s="370" t="s">
        <v>672</v>
      </c>
      <c r="D81" s="371" t="s">
        <v>673</v>
      </c>
      <c r="E81" s="372" t="s">
        <v>254</v>
      </c>
      <c r="F81" s="373" t="s">
        <v>674</v>
      </c>
      <c r="G81" s="271">
        <f t="shared" si="9"/>
        <v>20</v>
      </c>
      <c r="H81" s="248">
        <v>10</v>
      </c>
      <c r="I81" s="249">
        <v>4</v>
      </c>
      <c r="J81" s="249">
        <v>3</v>
      </c>
      <c r="K81" s="250">
        <v>3</v>
      </c>
      <c r="L81" s="282">
        <v>19</v>
      </c>
      <c r="M81" s="249">
        <v>3</v>
      </c>
      <c r="N81" s="249">
        <v>0</v>
      </c>
      <c r="O81" s="283">
        <v>3</v>
      </c>
      <c r="P81" s="448">
        <f t="shared" si="8"/>
        <v>1.9</v>
      </c>
      <c r="Q81" s="449">
        <f t="shared" si="12"/>
        <v>0.75</v>
      </c>
      <c r="R81" s="449">
        <f t="shared" si="12"/>
        <v>0</v>
      </c>
      <c r="S81" s="450">
        <f t="shared" si="12"/>
        <v>1</v>
      </c>
      <c r="T81" s="451">
        <f>IFERROR((L81/$G$81),"No Programado")</f>
        <v>0.95</v>
      </c>
      <c r="U81" s="456">
        <f>IFERROR((L81+M81)/$G$81, "No Programado")</f>
        <v>1.1000000000000001</v>
      </c>
      <c r="V81" s="456">
        <f>IFERROR((M81+N81+L81)/$G$81, "No Programado")</f>
        <v>1.1000000000000001</v>
      </c>
      <c r="W81" s="467">
        <f>IFERROR((N81+O81+M81+L81)/$G$81, "No Programado")</f>
        <v>1.25</v>
      </c>
      <c r="X81" s="294" t="s">
        <v>858</v>
      </c>
    </row>
    <row r="82" spans="2:24" ht="198" x14ac:dyDescent="0.25">
      <c r="B82" s="322" t="s">
        <v>200</v>
      </c>
      <c r="C82" s="396" t="s">
        <v>675</v>
      </c>
      <c r="D82" s="396" t="s">
        <v>676</v>
      </c>
      <c r="E82" s="324" t="s">
        <v>254</v>
      </c>
      <c r="F82" s="254" t="s">
        <v>677</v>
      </c>
      <c r="G82" s="271">
        <f t="shared" si="9"/>
        <v>798</v>
      </c>
      <c r="H82" s="248">
        <v>240</v>
      </c>
      <c r="I82" s="249">
        <v>228</v>
      </c>
      <c r="J82" s="249">
        <v>120</v>
      </c>
      <c r="K82" s="250">
        <v>210</v>
      </c>
      <c r="L82" s="282">
        <v>188</v>
      </c>
      <c r="M82" s="249">
        <v>207</v>
      </c>
      <c r="N82" s="249">
        <v>120</v>
      </c>
      <c r="O82" s="283">
        <v>224</v>
      </c>
      <c r="P82" s="448">
        <f t="shared" si="8"/>
        <v>0.78333333333333333</v>
      </c>
      <c r="Q82" s="449">
        <f t="shared" si="12"/>
        <v>0.90789473684210531</v>
      </c>
      <c r="R82" s="449">
        <f t="shared" si="12"/>
        <v>1</v>
      </c>
      <c r="S82" s="450">
        <f t="shared" si="12"/>
        <v>1.0666666666666667</v>
      </c>
      <c r="T82" s="451">
        <f>IFERROR((L82/$G$82),"No Programado")</f>
        <v>0.23558897243107768</v>
      </c>
      <c r="U82" s="456">
        <f>IFERROR((L82+M82)/$G$82, "No Programado")</f>
        <v>0.4949874686716792</v>
      </c>
      <c r="V82" s="456">
        <f>IFERROR((M82+N82+L82)/$G$82, "No Programado")</f>
        <v>0.64536340852130325</v>
      </c>
      <c r="W82" s="467">
        <f>IFERROR((N82+O82+M82+L82)/$G$82, "No Programado")</f>
        <v>0.92606516290726815</v>
      </c>
      <c r="X82" s="294" t="s">
        <v>859</v>
      </c>
    </row>
    <row r="83" spans="2:24" ht="198" x14ac:dyDescent="0.25">
      <c r="B83" s="322" t="s">
        <v>197</v>
      </c>
      <c r="C83" s="310" t="s">
        <v>678</v>
      </c>
      <c r="D83" s="332" t="s">
        <v>679</v>
      </c>
      <c r="E83" s="397" t="s">
        <v>254</v>
      </c>
      <c r="F83" s="397" t="s">
        <v>680</v>
      </c>
      <c r="G83" s="271">
        <f t="shared" si="9"/>
        <v>6</v>
      </c>
      <c r="H83" s="248">
        <v>0</v>
      </c>
      <c r="I83" s="249">
        <v>1</v>
      </c>
      <c r="J83" s="249">
        <v>4</v>
      </c>
      <c r="K83" s="250">
        <v>1</v>
      </c>
      <c r="L83" s="282"/>
      <c r="M83" s="249">
        <v>1</v>
      </c>
      <c r="N83" s="249">
        <v>4</v>
      </c>
      <c r="O83" s="283">
        <v>1</v>
      </c>
      <c r="P83" s="454"/>
      <c r="Q83" s="449">
        <f t="shared" si="12"/>
        <v>1</v>
      </c>
      <c r="R83" s="449">
        <f t="shared" si="12"/>
        <v>1</v>
      </c>
      <c r="S83" s="450">
        <f t="shared" si="12"/>
        <v>1</v>
      </c>
      <c r="T83" s="451">
        <f>IFERROR((L83/$G$83),"No Programado")</f>
        <v>0</v>
      </c>
      <c r="U83" s="456">
        <f>IFERROR((M83)/$G$83, "No Programado")</f>
        <v>0.16666666666666666</v>
      </c>
      <c r="V83" s="456">
        <f>IFERROR((M83+N83)/$G$83, "No Programado")</f>
        <v>0.83333333333333337</v>
      </c>
      <c r="W83" s="467">
        <f>IFERROR((L83+N83+O83+M83)/$G$83, "No Programado")</f>
        <v>1</v>
      </c>
      <c r="X83" s="294" t="s">
        <v>860</v>
      </c>
    </row>
    <row r="84" spans="2:24" ht="180" x14ac:dyDescent="0.25">
      <c r="B84" s="364" t="s">
        <v>203</v>
      </c>
      <c r="C84" s="365" t="s">
        <v>681</v>
      </c>
      <c r="D84" s="366" t="s">
        <v>682</v>
      </c>
      <c r="E84" s="367" t="s">
        <v>254</v>
      </c>
      <c r="F84" s="368" t="s">
        <v>683</v>
      </c>
      <c r="G84" s="252">
        <f t="shared" ref="G84" si="13">SUM(H84:K84)</f>
        <v>3430000</v>
      </c>
      <c r="H84" s="248">
        <v>932500</v>
      </c>
      <c r="I84" s="249">
        <v>932500</v>
      </c>
      <c r="J84" s="249">
        <v>632500</v>
      </c>
      <c r="K84" s="250">
        <v>932500</v>
      </c>
      <c r="L84" s="282">
        <v>612507</v>
      </c>
      <c r="M84" s="249">
        <v>750971</v>
      </c>
      <c r="N84" s="249">
        <v>736392</v>
      </c>
      <c r="O84" s="283">
        <v>1192338</v>
      </c>
      <c r="P84" s="451">
        <f t="shared" si="8"/>
        <v>0.65684396782841825</v>
      </c>
      <c r="Q84" s="449">
        <f t="shared" si="12"/>
        <v>0.80533083109919568</v>
      </c>
      <c r="R84" s="449">
        <f t="shared" si="12"/>
        <v>1.1642561264822135</v>
      </c>
      <c r="S84" s="450">
        <f t="shared" si="12"/>
        <v>1.2786466487935657</v>
      </c>
      <c r="T84" s="451">
        <f>IFERROR((L84/$G$84),"No Programado")</f>
        <v>0.17857346938775509</v>
      </c>
      <c r="U84" s="456">
        <f>IFERROR((L84+M84)/$G$84, "No Programado")</f>
        <v>0.39751545189504373</v>
      </c>
      <c r="V84" s="456">
        <f>IFERROR((M84+N84+L84)/$G$84, "No Programado")</f>
        <v>0.61220699708454807</v>
      </c>
      <c r="W84" s="467">
        <f>IFERROR((N84+O84+M84+L84)/$G$84, "No Programado")</f>
        <v>0.9598274052478134</v>
      </c>
      <c r="X84" s="292" t="s">
        <v>861</v>
      </c>
    </row>
    <row r="85" spans="2:24" ht="180" x14ac:dyDescent="0.25">
      <c r="B85" s="369" t="s">
        <v>206</v>
      </c>
      <c r="C85" s="370" t="s">
        <v>684</v>
      </c>
      <c r="D85" s="371" t="s">
        <v>685</v>
      </c>
      <c r="E85" s="372" t="s">
        <v>254</v>
      </c>
      <c r="F85" s="373" t="s">
        <v>686</v>
      </c>
      <c r="G85" s="271">
        <f t="shared" si="9"/>
        <v>3300000</v>
      </c>
      <c r="H85" s="248">
        <v>900000</v>
      </c>
      <c r="I85" s="249">
        <v>900000</v>
      </c>
      <c r="J85" s="249">
        <v>600000</v>
      </c>
      <c r="K85" s="250">
        <v>900000</v>
      </c>
      <c r="L85" s="282">
        <v>589300</v>
      </c>
      <c r="M85" s="249">
        <v>720560</v>
      </c>
      <c r="N85" s="249">
        <v>707760</v>
      </c>
      <c r="O85" s="283">
        <v>1162406</v>
      </c>
      <c r="P85" s="451">
        <f t="shared" si="8"/>
        <v>0.65477777777777779</v>
      </c>
      <c r="Q85" s="449">
        <f t="shared" si="12"/>
        <v>0.80062222222222224</v>
      </c>
      <c r="R85" s="449">
        <f t="shared" si="12"/>
        <v>1.1796</v>
      </c>
      <c r="S85" s="450">
        <f t="shared" si="12"/>
        <v>1.2915622222222223</v>
      </c>
      <c r="T85" s="451">
        <f>IFERROR((L85/$G$85),"No Programado")</f>
        <v>0.17857575757575758</v>
      </c>
      <c r="U85" s="456">
        <f>IFERROR((L85+M85)/$G$85, "No Programado")</f>
        <v>0.39692727272727274</v>
      </c>
      <c r="V85" s="456">
        <f>IFERROR((M85+N85+L85)/$G$85, "No Programado")</f>
        <v>0.61140000000000005</v>
      </c>
      <c r="W85" s="467">
        <f>IFERROR((N85+O85+M85+L85)/$G$85, "No Programado")</f>
        <v>0.9636442424242424</v>
      </c>
      <c r="X85" s="294" t="s">
        <v>862</v>
      </c>
    </row>
    <row r="86" spans="2:24" ht="180" x14ac:dyDescent="0.25">
      <c r="B86" s="369" t="s">
        <v>206</v>
      </c>
      <c r="C86" s="370" t="s">
        <v>687</v>
      </c>
      <c r="D86" s="370" t="s">
        <v>688</v>
      </c>
      <c r="E86" s="373" t="s">
        <v>254</v>
      </c>
      <c r="F86" s="373" t="s">
        <v>686</v>
      </c>
      <c r="G86" s="271">
        <f t="shared" si="9"/>
        <v>114000</v>
      </c>
      <c r="H86" s="248">
        <v>28500</v>
      </c>
      <c r="I86" s="249">
        <v>28500</v>
      </c>
      <c r="J86" s="249">
        <v>28500</v>
      </c>
      <c r="K86" s="250">
        <v>28500</v>
      </c>
      <c r="L86" s="282">
        <v>20560</v>
      </c>
      <c r="M86" s="249">
        <v>27431</v>
      </c>
      <c r="N86" s="249">
        <v>25068</v>
      </c>
      <c r="O86" s="283">
        <v>25798</v>
      </c>
      <c r="P86" s="448">
        <f t="shared" si="8"/>
        <v>0.72140350877192982</v>
      </c>
      <c r="Q86" s="449">
        <f t="shared" si="12"/>
        <v>0.9624912280701754</v>
      </c>
      <c r="R86" s="449">
        <f t="shared" si="12"/>
        <v>0.87957894736842102</v>
      </c>
      <c r="S86" s="450">
        <f t="shared" si="12"/>
        <v>0.90519298245614033</v>
      </c>
      <c r="T86" s="451">
        <f>IFERROR((L86/$G$86),"No Programado")</f>
        <v>0.18035087719298246</v>
      </c>
      <c r="U86" s="456">
        <f>IFERROR((L86+M86)/$G$86, "No Programado")</f>
        <v>0.42097368421052633</v>
      </c>
      <c r="V86" s="456">
        <f>IFERROR((M86+N86+L86)/$G$86, "No Programado")</f>
        <v>0.64086842105263153</v>
      </c>
      <c r="W86" s="467">
        <f>IFERROR((N86+O86+M86+L86)/$G$86, "No Programado")</f>
        <v>0.86716666666666664</v>
      </c>
      <c r="X86" s="294" t="s">
        <v>863</v>
      </c>
    </row>
    <row r="87" spans="2:24" ht="198" x14ac:dyDescent="0.25">
      <c r="B87" s="369" t="s">
        <v>206</v>
      </c>
      <c r="C87" s="370" t="s">
        <v>689</v>
      </c>
      <c r="D87" s="370" t="s">
        <v>690</v>
      </c>
      <c r="E87" s="372" t="s">
        <v>254</v>
      </c>
      <c r="F87" s="373" t="s">
        <v>691</v>
      </c>
      <c r="G87" s="271">
        <f t="shared" si="9"/>
        <v>16000</v>
      </c>
      <c r="H87" s="248">
        <v>4000</v>
      </c>
      <c r="I87" s="249">
        <v>4000</v>
      </c>
      <c r="J87" s="249">
        <v>4000</v>
      </c>
      <c r="K87" s="250">
        <v>4000</v>
      </c>
      <c r="L87" s="282">
        <v>2647</v>
      </c>
      <c r="M87" s="249">
        <v>2990</v>
      </c>
      <c r="N87" s="249">
        <v>3564</v>
      </c>
      <c r="O87" s="283">
        <v>4134</v>
      </c>
      <c r="P87" s="451">
        <f t="shared" si="8"/>
        <v>0.66174999999999995</v>
      </c>
      <c r="Q87" s="449">
        <f t="shared" si="12"/>
        <v>0.74750000000000005</v>
      </c>
      <c r="R87" s="449">
        <f t="shared" si="12"/>
        <v>0.89100000000000001</v>
      </c>
      <c r="S87" s="450">
        <f t="shared" si="12"/>
        <v>1.0335000000000001</v>
      </c>
      <c r="T87" s="451">
        <f>IFERROR((L87/$G$87),"No Programado")</f>
        <v>0.16543749999999999</v>
      </c>
      <c r="U87" s="456">
        <f>IFERROR((L87+M87)/$G$87, "No Programado")</f>
        <v>0.35231249999999997</v>
      </c>
      <c r="V87" s="456">
        <f>IFERROR((M87+N87+L87)/$G$87, "No Programado")</f>
        <v>0.57506250000000003</v>
      </c>
      <c r="W87" s="467">
        <f>IFERROR((N87+O87+M87+L87)/$G$87, "No Programado")</f>
        <v>0.83343750000000005</v>
      </c>
      <c r="X87" s="294" t="s">
        <v>864</v>
      </c>
    </row>
    <row r="88" spans="2:24" ht="198" x14ac:dyDescent="0.25">
      <c r="B88" s="318" t="s">
        <v>212</v>
      </c>
      <c r="C88" s="398" t="s">
        <v>692</v>
      </c>
      <c r="D88" s="399" t="s">
        <v>693</v>
      </c>
      <c r="E88" s="400" t="s">
        <v>254</v>
      </c>
      <c r="F88" s="401" t="s">
        <v>694</v>
      </c>
      <c r="G88" s="272">
        <f>SUM(H88:K88)</f>
        <v>21284</v>
      </c>
      <c r="H88" s="248">
        <v>5161</v>
      </c>
      <c r="I88" s="249">
        <v>5086</v>
      </c>
      <c r="J88" s="249">
        <v>5556</v>
      </c>
      <c r="K88" s="250">
        <v>5481</v>
      </c>
      <c r="L88" s="282">
        <v>5922</v>
      </c>
      <c r="M88" s="249">
        <v>5164</v>
      </c>
      <c r="N88" s="249">
        <v>5410</v>
      </c>
      <c r="O88" s="283">
        <v>5488</v>
      </c>
      <c r="P88" s="448">
        <f t="shared" si="8"/>
        <v>1.1474520441774849</v>
      </c>
      <c r="Q88" s="449">
        <f t="shared" si="12"/>
        <v>1.015336217066457</v>
      </c>
      <c r="R88" s="449">
        <f t="shared" si="12"/>
        <v>0.97372210223182143</v>
      </c>
      <c r="S88" s="450">
        <f t="shared" si="12"/>
        <v>1.0012771392081736</v>
      </c>
      <c r="T88" s="451">
        <f>IFERROR((L88/$G$88),"No Programado")</f>
        <v>0.27823717346363463</v>
      </c>
      <c r="U88" s="456">
        <f>IFERROR((L88+M88)/$G$88, "No Programado")</f>
        <v>0.52086074046231912</v>
      </c>
      <c r="V88" s="456">
        <f>IFERROR((M88+N88+L88)/$G$88, "No Programado")</f>
        <v>0.77504228528472097</v>
      </c>
      <c r="W88" s="467">
        <f>IFERROR((N88+O88+M88+L88)/$G$88, "No Programado")</f>
        <v>1.0328885547829356</v>
      </c>
      <c r="X88" s="292" t="s">
        <v>865</v>
      </c>
    </row>
    <row r="89" spans="2:24" ht="180" x14ac:dyDescent="0.25">
      <c r="B89" s="322" t="s">
        <v>213</v>
      </c>
      <c r="C89" s="339" t="s">
        <v>695</v>
      </c>
      <c r="D89" s="402" t="s">
        <v>696</v>
      </c>
      <c r="E89" s="397" t="s">
        <v>254</v>
      </c>
      <c r="F89" s="397" t="s">
        <v>697</v>
      </c>
      <c r="G89" s="273">
        <f>SUM(H89:K89)</f>
        <v>10746</v>
      </c>
      <c r="H89" s="248">
        <v>2687</v>
      </c>
      <c r="I89" s="249">
        <v>2687</v>
      </c>
      <c r="J89" s="249">
        <v>2686</v>
      </c>
      <c r="K89" s="250">
        <v>2686</v>
      </c>
      <c r="L89" s="282">
        <v>2705</v>
      </c>
      <c r="M89" s="249">
        <v>2374</v>
      </c>
      <c r="N89" s="249">
        <v>3025</v>
      </c>
      <c r="O89" s="283">
        <v>2566</v>
      </c>
      <c r="P89" s="448">
        <f t="shared" si="8"/>
        <v>1.0066989207294381</v>
      </c>
      <c r="Q89" s="449">
        <f t="shared" si="12"/>
        <v>0.88351321176032749</v>
      </c>
      <c r="R89" s="449">
        <f t="shared" si="12"/>
        <v>1.126209977661951</v>
      </c>
      <c r="S89" s="450">
        <f t="shared" si="12"/>
        <v>0.95532390171258375</v>
      </c>
      <c r="T89" s="451">
        <f>IFERROR((L89/$G$89),"No Programado")</f>
        <v>0.25172157081704821</v>
      </c>
      <c r="U89" s="456">
        <f>IFERROR((L89+M89)/$G$89, "No Programado")</f>
        <v>0.47264098269123395</v>
      </c>
      <c r="V89" s="456">
        <f>IFERROR((M89+N89+L89)/$G$89, "No Programado")</f>
        <v>0.75414107574911593</v>
      </c>
      <c r="W89" s="467">
        <f>IFERROR((N89+O89+M89+L89)/$G$89, "No Programado")</f>
        <v>0.99292760096780197</v>
      </c>
      <c r="X89" s="294" t="s">
        <v>866</v>
      </c>
    </row>
    <row r="90" spans="2:24" ht="180" x14ac:dyDescent="0.25">
      <c r="B90" s="329" t="s">
        <v>214</v>
      </c>
      <c r="C90" s="333" t="s">
        <v>698</v>
      </c>
      <c r="D90" s="340" t="s">
        <v>699</v>
      </c>
      <c r="E90" s="403" t="s">
        <v>254</v>
      </c>
      <c r="F90" s="403" t="s">
        <v>697</v>
      </c>
      <c r="G90" s="273">
        <f t="shared" ref="G90:G91" si="14">SUM(H90:K90)</f>
        <v>1250</v>
      </c>
      <c r="H90" s="248">
        <v>350</v>
      </c>
      <c r="I90" s="249">
        <v>275</v>
      </c>
      <c r="J90" s="249">
        <v>350</v>
      </c>
      <c r="K90" s="250">
        <v>275</v>
      </c>
      <c r="L90" s="282">
        <v>238</v>
      </c>
      <c r="M90" s="249">
        <v>379</v>
      </c>
      <c r="N90" s="249">
        <v>266</v>
      </c>
      <c r="O90" s="283">
        <v>302</v>
      </c>
      <c r="P90" s="451">
        <f t="shared" si="8"/>
        <v>0.68</v>
      </c>
      <c r="Q90" s="449">
        <f t="shared" si="12"/>
        <v>1.3781818181818182</v>
      </c>
      <c r="R90" s="449">
        <f t="shared" si="12"/>
        <v>0.76</v>
      </c>
      <c r="S90" s="450">
        <f t="shared" si="12"/>
        <v>1.0981818181818181</v>
      </c>
      <c r="T90" s="451">
        <f>IFERROR((L90/$G$90),"No Programado")</f>
        <v>0.19040000000000001</v>
      </c>
      <c r="U90" s="456">
        <f>IFERROR((L90+M90)/$G$90, "No Programado")</f>
        <v>0.49359999999999998</v>
      </c>
      <c r="V90" s="456">
        <f>IFERROR((M90+N90+L90)/$G$90, "No Programado")</f>
        <v>0.70640000000000003</v>
      </c>
      <c r="W90" s="467">
        <f>IFERROR((N90+O90+M90+L90)/$G$90, "No Programado")</f>
        <v>0.94799999999999995</v>
      </c>
      <c r="X90" s="294" t="s">
        <v>867</v>
      </c>
    </row>
    <row r="91" spans="2:24" ht="180" x14ac:dyDescent="0.25">
      <c r="B91" s="329" t="s">
        <v>215</v>
      </c>
      <c r="C91" s="333" t="s">
        <v>700</v>
      </c>
      <c r="D91" s="340" t="s">
        <v>701</v>
      </c>
      <c r="E91" s="403" t="s">
        <v>254</v>
      </c>
      <c r="F91" s="403" t="s">
        <v>702</v>
      </c>
      <c r="G91" s="273">
        <f t="shared" si="14"/>
        <v>9288</v>
      </c>
      <c r="H91" s="248">
        <v>2124</v>
      </c>
      <c r="I91" s="249">
        <v>2124</v>
      </c>
      <c r="J91" s="249">
        <v>2520</v>
      </c>
      <c r="K91" s="250">
        <v>2520</v>
      </c>
      <c r="L91" s="282">
        <v>2979</v>
      </c>
      <c r="M91" s="249">
        <v>2411</v>
      </c>
      <c r="N91" s="249">
        <v>2119</v>
      </c>
      <c r="O91" s="283">
        <v>2620</v>
      </c>
      <c r="P91" s="448">
        <f t="shared" si="8"/>
        <v>1.402542372881356</v>
      </c>
      <c r="Q91" s="449">
        <f t="shared" si="12"/>
        <v>1.1351224105461393</v>
      </c>
      <c r="R91" s="449">
        <f t="shared" si="12"/>
        <v>0.84087301587301588</v>
      </c>
      <c r="S91" s="450">
        <f t="shared" si="12"/>
        <v>1.0396825396825398</v>
      </c>
      <c r="T91" s="451">
        <f>IFERROR((L91/$G$91),"No Programado")</f>
        <v>0.32073643410852715</v>
      </c>
      <c r="U91" s="456">
        <f>IFERROR((L91+M91)/$G$91, "No Programado")</f>
        <v>0.58031869078380705</v>
      </c>
      <c r="V91" s="456">
        <f>IFERROR((M91+N91+L91)/$G$91, "No Programado")</f>
        <v>0.80846253229974163</v>
      </c>
      <c r="W91" s="467">
        <f>IFERROR((N91+O91+M91+L91)/$G$91, "No Programado")</f>
        <v>1.0905469422911283</v>
      </c>
      <c r="X91" s="294" t="s">
        <v>868</v>
      </c>
    </row>
    <row r="92" spans="2:24" ht="216" x14ac:dyDescent="0.25">
      <c r="B92" s="318" t="s">
        <v>216</v>
      </c>
      <c r="C92" s="404" t="s">
        <v>703</v>
      </c>
      <c r="D92" s="405" t="s">
        <v>704</v>
      </c>
      <c r="E92" s="406" t="s">
        <v>254</v>
      </c>
      <c r="F92" s="407" t="s">
        <v>705</v>
      </c>
      <c r="G92" s="274">
        <f t="shared" ref="G92:G99" si="15">SUM(H92:K92)</f>
        <v>23255</v>
      </c>
      <c r="H92" s="248">
        <v>5312</v>
      </c>
      <c r="I92" s="249">
        <v>5323</v>
      </c>
      <c r="J92" s="249">
        <v>6315</v>
      </c>
      <c r="K92" s="250">
        <v>6305</v>
      </c>
      <c r="L92" s="282">
        <v>5883</v>
      </c>
      <c r="M92" s="249">
        <v>6223</v>
      </c>
      <c r="N92" s="249">
        <v>6576</v>
      </c>
      <c r="O92" s="283">
        <v>7675</v>
      </c>
      <c r="P92" s="448">
        <f t="shared" si="8"/>
        <v>1.1074924698795181</v>
      </c>
      <c r="Q92" s="449">
        <f t="shared" si="12"/>
        <v>1.1690775878264137</v>
      </c>
      <c r="R92" s="449">
        <f t="shared" si="12"/>
        <v>1.0413301662707839</v>
      </c>
      <c r="S92" s="450">
        <f t="shared" si="12"/>
        <v>1.2172878667724027</v>
      </c>
      <c r="T92" s="451">
        <f>IFERROR((L92/$G$92),"No Programado")</f>
        <v>0.25297785422489788</v>
      </c>
      <c r="U92" s="456">
        <f>IFERROR((L92+M92)/$G$92, "No Programado")</f>
        <v>0.52057622016770588</v>
      </c>
      <c r="V92" s="456">
        <f>IFERROR((M92+N92+L92)/$G$92, "No Programado")</f>
        <v>0.80335411739410878</v>
      </c>
      <c r="W92" s="467">
        <f>IFERROR((N92+O92+M92+L92)/$G$92, "No Programado")</f>
        <v>1.1333906686734037</v>
      </c>
      <c r="X92" s="292" t="s">
        <v>869</v>
      </c>
    </row>
    <row r="93" spans="2:24" ht="180" x14ac:dyDescent="0.25">
      <c r="B93" s="329" t="s">
        <v>217</v>
      </c>
      <c r="C93" s="408" t="s">
        <v>706</v>
      </c>
      <c r="D93" s="340" t="s">
        <v>707</v>
      </c>
      <c r="E93" s="409" t="s">
        <v>254</v>
      </c>
      <c r="F93" s="409" t="s">
        <v>708</v>
      </c>
      <c r="G93" s="275">
        <f t="shared" si="15"/>
        <v>7240</v>
      </c>
      <c r="H93" s="248">
        <v>1805</v>
      </c>
      <c r="I93" s="249">
        <v>1815</v>
      </c>
      <c r="J93" s="249">
        <v>1815</v>
      </c>
      <c r="K93" s="250">
        <v>1805</v>
      </c>
      <c r="L93" s="282">
        <v>1061</v>
      </c>
      <c r="M93" s="249">
        <v>1235</v>
      </c>
      <c r="N93" s="249">
        <v>1729</v>
      </c>
      <c r="O93" s="283">
        <v>1591</v>
      </c>
      <c r="P93" s="451">
        <f t="shared" si="8"/>
        <v>0.5878116343490305</v>
      </c>
      <c r="Q93" s="452">
        <f t="shared" si="12"/>
        <v>0.68044077134986225</v>
      </c>
      <c r="R93" s="449">
        <f t="shared" si="12"/>
        <v>0.95261707988980715</v>
      </c>
      <c r="S93" s="450">
        <f t="shared" si="12"/>
        <v>0.8814404432132964</v>
      </c>
      <c r="T93" s="451">
        <f>IFERROR((L93/$G$93),"No Programado")</f>
        <v>0.14654696132596684</v>
      </c>
      <c r="U93" s="456">
        <f>IFERROR((L93+M93)/$G$93, "No Programado")</f>
        <v>0.31712707182320443</v>
      </c>
      <c r="V93" s="456">
        <f>IFERROR((M93+N93+L93)/$G$93, "No Programado")</f>
        <v>0.55593922651933703</v>
      </c>
      <c r="W93" s="467">
        <f>IFERROR((N93+O93+M93+L93)/$G$93, "No Programado")</f>
        <v>0.77569060773480658</v>
      </c>
      <c r="X93" s="294" t="s">
        <v>870</v>
      </c>
    </row>
    <row r="94" spans="2:24" ht="180" x14ac:dyDescent="0.25">
      <c r="B94" s="322" t="s">
        <v>217</v>
      </c>
      <c r="C94" s="333" t="s">
        <v>709</v>
      </c>
      <c r="D94" s="330" t="s">
        <v>710</v>
      </c>
      <c r="E94" s="331" t="s">
        <v>254</v>
      </c>
      <c r="F94" s="338" t="s">
        <v>711</v>
      </c>
      <c r="G94" s="275">
        <f t="shared" si="15"/>
        <v>8300</v>
      </c>
      <c r="H94" s="248" t="s">
        <v>475</v>
      </c>
      <c r="I94" s="249">
        <v>3200</v>
      </c>
      <c r="J94" s="249">
        <v>2550</v>
      </c>
      <c r="K94" s="250">
        <v>2550</v>
      </c>
      <c r="L94" s="282"/>
      <c r="M94" s="249">
        <v>1601</v>
      </c>
      <c r="N94" s="249">
        <v>2754</v>
      </c>
      <c r="O94" s="283">
        <v>3606</v>
      </c>
      <c r="P94" s="454"/>
      <c r="Q94" s="452">
        <f t="shared" si="12"/>
        <v>0.50031250000000005</v>
      </c>
      <c r="R94" s="449">
        <f t="shared" si="12"/>
        <v>1.08</v>
      </c>
      <c r="S94" s="450">
        <f t="shared" si="12"/>
        <v>1.4141176470588235</v>
      </c>
      <c r="T94" s="451">
        <f>IFERROR((L94/$G$94),"No Programado")</f>
        <v>0</v>
      </c>
      <c r="U94" s="456">
        <f>IFERROR((M94)/$G$94, "No Programado")</f>
        <v>0.19289156626506024</v>
      </c>
      <c r="V94" s="456">
        <f>IFERROR((M94+N94)/$G$94, "No Programado")</f>
        <v>0.52469879518072293</v>
      </c>
      <c r="W94" s="467">
        <f>IFERROR((L94+N94+O94+M94)/$G$94, "No Programado")</f>
        <v>0.95915662650602407</v>
      </c>
      <c r="X94" s="294" t="s">
        <v>871</v>
      </c>
    </row>
    <row r="95" spans="2:24" ht="180" x14ac:dyDescent="0.25">
      <c r="B95" s="322" t="s">
        <v>217</v>
      </c>
      <c r="C95" s="333" t="s">
        <v>712</v>
      </c>
      <c r="D95" s="330" t="s">
        <v>713</v>
      </c>
      <c r="E95" s="331" t="s">
        <v>254</v>
      </c>
      <c r="F95" s="338" t="s">
        <v>546</v>
      </c>
      <c r="G95" s="275">
        <f t="shared" si="15"/>
        <v>16015</v>
      </c>
      <c r="H95" s="248">
        <v>3507</v>
      </c>
      <c r="I95" s="249">
        <v>3508</v>
      </c>
      <c r="J95" s="249">
        <v>4500</v>
      </c>
      <c r="K95" s="250">
        <v>4500</v>
      </c>
      <c r="L95" s="282">
        <v>4822</v>
      </c>
      <c r="M95" s="249">
        <v>4988</v>
      </c>
      <c r="N95" s="249">
        <v>4847</v>
      </c>
      <c r="O95" s="283">
        <v>6084</v>
      </c>
      <c r="P95" s="448">
        <f t="shared" si="8"/>
        <v>1.3749643570002852</v>
      </c>
      <c r="Q95" s="449">
        <f t="shared" si="12"/>
        <v>1.4218928164196123</v>
      </c>
      <c r="R95" s="449">
        <f t="shared" si="12"/>
        <v>1.0771111111111111</v>
      </c>
      <c r="S95" s="450">
        <f t="shared" si="12"/>
        <v>1.3520000000000001</v>
      </c>
      <c r="T95" s="451">
        <f>IFERROR((L95/$G$95),"No Programado")</f>
        <v>0.30109272556977834</v>
      </c>
      <c r="U95" s="456">
        <f>IFERROR((L95+M95)/$G$95, "No Programado")</f>
        <v>0.61255073368716828</v>
      </c>
      <c r="V95" s="456">
        <f>IFERROR((M95+N95+L95)/$G$95, "No Programado")</f>
        <v>0.91520449578520136</v>
      </c>
      <c r="W95" s="467">
        <f>IFERROR((N95+O95+M95+L95)/$G$95, "No Programado")</f>
        <v>1.2950983453012801</v>
      </c>
      <c r="X95" s="294" t="s">
        <v>872</v>
      </c>
    </row>
    <row r="96" spans="2:24" ht="180" x14ac:dyDescent="0.25">
      <c r="B96" s="318" t="s">
        <v>218</v>
      </c>
      <c r="C96" s="398" t="s">
        <v>714</v>
      </c>
      <c r="D96" s="399" t="s">
        <v>715</v>
      </c>
      <c r="E96" s="400" t="s">
        <v>254</v>
      </c>
      <c r="F96" s="410" t="s">
        <v>716</v>
      </c>
      <c r="G96" s="272">
        <f t="shared" si="15"/>
        <v>22</v>
      </c>
      <c r="H96" s="248">
        <v>7</v>
      </c>
      <c r="I96" s="249">
        <v>5</v>
      </c>
      <c r="J96" s="249">
        <v>6</v>
      </c>
      <c r="K96" s="250">
        <v>4</v>
      </c>
      <c r="L96" s="282">
        <v>7</v>
      </c>
      <c r="M96" s="249">
        <v>5</v>
      </c>
      <c r="N96" s="249">
        <v>7</v>
      </c>
      <c r="O96" s="283">
        <v>6</v>
      </c>
      <c r="P96" s="448">
        <f t="shared" si="8"/>
        <v>1</v>
      </c>
      <c r="Q96" s="449">
        <f t="shared" si="12"/>
        <v>1</v>
      </c>
      <c r="R96" s="449">
        <f t="shared" si="12"/>
        <v>1.1666666666666667</v>
      </c>
      <c r="S96" s="450">
        <f t="shared" si="12"/>
        <v>1.5</v>
      </c>
      <c r="T96" s="451">
        <f>IFERROR((L96/$G$96),"No Programado")</f>
        <v>0.31818181818181818</v>
      </c>
      <c r="U96" s="456">
        <f>IFERROR((L96+M96)/$G$96, "No Programado")</f>
        <v>0.54545454545454541</v>
      </c>
      <c r="V96" s="456">
        <f>IFERROR((M96+N96+L96)/$G$96, "No Programado")</f>
        <v>0.86363636363636365</v>
      </c>
      <c r="W96" s="467">
        <f>IFERROR((N96+O96+M96+L96)/$G$96, "No Programado")</f>
        <v>1.1363636363636365</v>
      </c>
      <c r="X96" s="292" t="s">
        <v>873</v>
      </c>
    </row>
    <row r="97" spans="2:24" ht="180" x14ac:dyDescent="0.25">
      <c r="B97" s="322" t="s">
        <v>221</v>
      </c>
      <c r="C97" s="339" t="s">
        <v>717</v>
      </c>
      <c r="D97" s="402" t="s">
        <v>718</v>
      </c>
      <c r="E97" s="397" t="s">
        <v>254</v>
      </c>
      <c r="F97" s="397" t="s">
        <v>719</v>
      </c>
      <c r="G97" s="275">
        <f t="shared" si="15"/>
        <v>52</v>
      </c>
      <c r="H97" s="248">
        <v>11</v>
      </c>
      <c r="I97" s="249">
        <v>15</v>
      </c>
      <c r="J97" s="249">
        <v>16</v>
      </c>
      <c r="K97" s="250">
        <v>10</v>
      </c>
      <c r="L97" s="282">
        <v>13</v>
      </c>
      <c r="M97" s="249">
        <v>15</v>
      </c>
      <c r="N97" s="249">
        <v>17</v>
      </c>
      <c r="O97" s="283">
        <v>12</v>
      </c>
      <c r="P97" s="448">
        <f t="shared" si="8"/>
        <v>1.1818181818181819</v>
      </c>
      <c r="Q97" s="449">
        <f t="shared" si="12"/>
        <v>1</v>
      </c>
      <c r="R97" s="449">
        <f t="shared" si="12"/>
        <v>1.0625</v>
      </c>
      <c r="S97" s="450">
        <f t="shared" si="12"/>
        <v>1.2</v>
      </c>
      <c r="T97" s="451">
        <f>IFERROR((L97/$G$97),"No Programado")</f>
        <v>0.25</v>
      </c>
      <c r="U97" s="456">
        <f>IFERROR((L97+M97)/$G$97, "No Programado")</f>
        <v>0.53846153846153844</v>
      </c>
      <c r="V97" s="456">
        <f>IFERROR((M97+N97+L97)/$G$97, "No Programado")</f>
        <v>0.86538461538461542</v>
      </c>
      <c r="W97" s="467">
        <f>IFERROR((N97+O97+M97+L97)/$G$97, "No Programado")</f>
        <v>1.0961538461538463</v>
      </c>
      <c r="X97" s="294" t="s">
        <v>874</v>
      </c>
    </row>
    <row r="98" spans="2:24" ht="198" x14ac:dyDescent="0.25">
      <c r="B98" s="318" t="s">
        <v>224</v>
      </c>
      <c r="C98" s="398" t="s">
        <v>720</v>
      </c>
      <c r="D98" s="399" t="s">
        <v>721</v>
      </c>
      <c r="E98" s="400" t="s">
        <v>254</v>
      </c>
      <c r="F98" s="410" t="s">
        <v>722</v>
      </c>
      <c r="G98" s="272">
        <f t="shared" si="15"/>
        <v>25574</v>
      </c>
      <c r="H98" s="248">
        <v>6350</v>
      </c>
      <c r="I98" s="249">
        <v>6514</v>
      </c>
      <c r="J98" s="249">
        <v>6600</v>
      </c>
      <c r="K98" s="250">
        <v>6110</v>
      </c>
      <c r="L98" s="282">
        <v>5658</v>
      </c>
      <c r="M98" s="249">
        <v>6251</v>
      </c>
      <c r="N98" s="249">
        <v>5198</v>
      </c>
      <c r="O98" s="283">
        <v>5591</v>
      </c>
      <c r="P98" s="448">
        <f t="shared" si="8"/>
        <v>0.89102362204724406</v>
      </c>
      <c r="Q98" s="449">
        <f t="shared" si="12"/>
        <v>0.95962542216763891</v>
      </c>
      <c r="R98" s="449">
        <f t="shared" si="12"/>
        <v>0.7875757575757576</v>
      </c>
      <c r="S98" s="450">
        <f t="shared" si="12"/>
        <v>0.91505728314238954</v>
      </c>
      <c r="T98" s="451">
        <f>IFERROR((L98/$G$98),"No Programado")</f>
        <v>0.22124032220223663</v>
      </c>
      <c r="U98" s="456">
        <f>IFERROR((L98+M98)/$G$98, "No Programado")</f>
        <v>0.46566825682333618</v>
      </c>
      <c r="V98" s="456">
        <f>IFERROR((M98+N98+L98)/$G$98, "No Programado")</f>
        <v>0.66892156096035038</v>
      </c>
      <c r="W98" s="467">
        <f>IFERROR((N98+O98+M98+L98)/$G$98, "No Programado")</f>
        <v>0.88754203487917416</v>
      </c>
      <c r="X98" s="292" t="s">
        <v>875</v>
      </c>
    </row>
    <row r="99" spans="2:24" ht="180" x14ac:dyDescent="0.25">
      <c r="B99" s="322" t="s">
        <v>227</v>
      </c>
      <c r="C99" s="339" t="s">
        <v>723</v>
      </c>
      <c r="D99" s="402" t="s">
        <v>724</v>
      </c>
      <c r="E99" s="397" t="s">
        <v>254</v>
      </c>
      <c r="F99" s="397" t="s">
        <v>725</v>
      </c>
      <c r="G99" s="273">
        <f t="shared" si="15"/>
        <v>16424</v>
      </c>
      <c r="H99" s="248">
        <v>4211</v>
      </c>
      <c r="I99" s="249">
        <v>4448</v>
      </c>
      <c r="J99" s="249">
        <v>4115</v>
      </c>
      <c r="K99" s="250">
        <v>3650</v>
      </c>
      <c r="L99" s="282">
        <v>3656</v>
      </c>
      <c r="M99" s="249">
        <v>3562</v>
      </c>
      <c r="N99" s="249">
        <v>2835</v>
      </c>
      <c r="O99" s="283">
        <v>3460</v>
      </c>
      <c r="P99" s="448">
        <f t="shared" si="8"/>
        <v>0.86820232723818569</v>
      </c>
      <c r="Q99" s="449">
        <f t="shared" si="12"/>
        <v>0.80080935251798557</v>
      </c>
      <c r="R99" s="456">
        <f t="shared" si="12"/>
        <v>0.68894289185905222</v>
      </c>
      <c r="S99" s="450">
        <f t="shared" si="12"/>
        <v>0.94794520547945205</v>
      </c>
      <c r="T99" s="451">
        <f>IFERROR((L99/$G$99),"No Programado")</f>
        <v>0.22260107160253287</v>
      </c>
      <c r="U99" s="456">
        <f>IFERROR((L99+M99)/$G$99, "No Programado")</f>
        <v>0.4394788114953726</v>
      </c>
      <c r="V99" s="456">
        <f>IFERROR((M99+N99+L99)/$G$99, "No Programado")</f>
        <v>0.61209206039941544</v>
      </c>
      <c r="W99" s="467">
        <f>IFERROR((N99+O99+M99+L99)/$G$99, "No Programado")</f>
        <v>0.82275937652216269</v>
      </c>
      <c r="X99" s="294" t="s">
        <v>876</v>
      </c>
    </row>
    <row r="100" spans="2:24" ht="180" x14ac:dyDescent="0.25">
      <c r="B100" s="322" t="s">
        <v>227</v>
      </c>
      <c r="C100" s="411" t="s">
        <v>726</v>
      </c>
      <c r="D100" s="402" t="s">
        <v>727</v>
      </c>
      <c r="E100" s="412" t="s">
        <v>255</v>
      </c>
      <c r="F100" s="397" t="s">
        <v>728</v>
      </c>
      <c r="G100" s="273">
        <f t="shared" ref="G100:G101" si="16">SUM(H100:K100)</f>
        <v>720</v>
      </c>
      <c r="H100" s="248">
        <v>165</v>
      </c>
      <c r="I100" s="249">
        <v>185</v>
      </c>
      <c r="J100" s="249">
        <v>205</v>
      </c>
      <c r="K100" s="250">
        <v>165</v>
      </c>
      <c r="L100" s="282">
        <v>140</v>
      </c>
      <c r="M100" s="249">
        <v>176</v>
      </c>
      <c r="N100" s="249">
        <v>158</v>
      </c>
      <c r="O100" s="283">
        <v>164</v>
      </c>
      <c r="P100" s="448">
        <f t="shared" si="8"/>
        <v>0.84848484848484851</v>
      </c>
      <c r="Q100" s="449">
        <f t="shared" si="12"/>
        <v>0.9513513513513514</v>
      </c>
      <c r="R100" s="449">
        <f t="shared" si="12"/>
        <v>0.77073170731707319</v>
      </c>
      <c r="S100" s="450">
        <f t="shared" si="12"/>
        <v>0.9939393939393939</v>
      </c>
      <c r="T100" s="451">
        <f>IFERROR((L100/$G$100),"No Programado")</f>
        <v>0.19444444444444445</v>
      </c>
      <c r="U100" s="456">
        <f>IFERROR((L100+M100)/$G$100, "No Programado")</f>
        <v>0.43888888888888888</v>
      </c>
      <c r="V100" s="456">
        <f>IFERROR((M100+N100+L100)/$G$100, "No Programado")</f>
        <v>0.65833333333333333</v>
      </c>
      <c r="W100" s="467">
        <f>IFERROR((N100+O100+M100+L100)/$G$100, "No Programado")</f>
        <v>0.88611111111111107</v>
      </c>
      <c r="X100" s="294" t="s">
        <v>877</v>
      </c>
    </row>
    <row r="101" spans="2:24" ht="180" x14ac:dyDescent="0.25">
      <c r="B101" s="322" t="s">
        <v>227</v>
      </c>
      <c r="C101" s="310" t="s">
        <v>729</v>
      </c>
      <c r="D101" s="332" t="s">
        <v>730</v>
      </c>
      <c r="E101" s="324" t="s">
        <v>254</v>
      </c>
      <c r="F101" s="324" t="s">
        <v>731</v>
      </c>
      <c r="G101" s="273">
        <f t="shared" si="16"/>
        <v>8430</v>
      </c>
      <c r="H101" s="248">
        <v>1974</v>
      </c>
      <c r="I101" s="249">
        <v>1881</v>
      </c>
      <c r="J101" s="249">
        <v>2280</v>
      </c>
      <c r="K101" s="250">
        <v>2295</v>
      </c>
      <c r="L101" s="282">
        <v>1862</v>
      </c>
      <c r="M101" s="249">
        <v>2513</v>
      </c>
      <c r="N101" s="249">
        <v>2205</v>
      </c>
      <c r="O101" s="283">
        <v>1967</v>
      </c>
      <c r="P101" s="448">
        <f t="shared" si="8"/>
        <v>0.94326241134751776</v>
      </c>
      <c r="Q101" s="449">
        <f t="shared" si="12"/>
        <v>1.3359914938862307</v>
      </c>
      <c r="R101" s="449">
        <f t="shared" si="12"/>
        <v>0.96710526315789469</v>
      </c>
      <c r="S101" s="450">
        <f t="shared" si="12"/>
        <v>0.85708061002178648</v>
      </c>
      <c r="T101" s="451">
        <f>IFERROR((L101/$G$101),"No Programado")</f>
        <v>0.22087781731909845</v>
      </c>
      <c r="U101" s="456">
        <f>IFERROR((L101+M101)/$G$101, "No Programado")</f>
        <v>0.51897983392645319</v>
      </c>
      <c r="V101" s="456">
        <f>IFERROR((M101+N101+L101)/$G$101, "No Programado")</f>
        <v>0.78054567022538557</v>
      </c>
      <c r="W101" s="467">
        <f>IFERROR((N101+O101+M101+L101)/$G$101, "No Programado")</f>
        <v>1.0138790035587188</v>
      </c>
      <c r="X101" s="294" t="s">
        <v>878</v>
      </c>
    </row>
    <row r="102" spans="2:24" ht="216" x14ac:dyDescent="0.25">
      <c r="B102" s="318" t="s">
        <v>224</v>
      </c>
      <c r="C102" s="335" t="s">
        <v>732</v>
      </c>
      <c r="D102" s="320" t="s">
        <v>733</v>
      </c>
      <c r="E102" s="321" t="s">
        <v>254</v>
      </c>
      <c r="F102" s="321" t="s">
        <v>711</v>
      </c>
      <c r="G102" s="252">
        <f>SUM(H102:K102)</f>
        <v>39</v>
      </c>
      <c r="H102" s="248">
        <v>12</v>
      </c>
      <c r="I102" s="249">
        <v>8</v>
      </c>
      <c r="J102" s="249">
        <v>11</v>
      </c>
      <c r="K102" s="250">
        <v>8</v>
      </c>
      <c r="L102" s="282">
        <v>9</v>
      </c>
      <c r="M102" s="249">
        <v>7</v>
      </c>
      <c r="N102" s="249">
        <v>4</v>
      </c>
      <c r="O102" s="283">
        <v>5</v>
      </c>
      <c r="P102" s="448">
        <f t="shared" si="8"/>
        <v>0.75</v>
      </c>
      <c r="Q102" s="449">
        <f t="shared" si="12"/>
        <v>0.875</v>
      </c>
      <c r="R102" s="449">
        <f t="shared" si="12"/>
        <v>0.36363636363636365</v>
      </c>
      <c r="S102" s="453">
        <f t="shared" si="12"/>
        <v>0.625</v>
      </c>
      <c r="T102" s="451">
        <f>IFERROR((L102/$G$102),"No Programado")</f>
        <v>0.23076923076923078</v>
      </c>
      <c r="U102" s="456">
        <f>IFERROR((L102+M102)/$G$102, "No Programado")</f>
        <v>0.41025641025641024</v>
      </c>
      <c r="V102" s="456">
        <f>IFERROR((M102+N102+L102)/$G$102, "No Programado")</f>
        <v>0.51282051282051277</v>
      </c>
      <c r="W102" s="467">
        <f>IFERROR((N102+O102+M102+L102)/$G$102, "No Programado")</f>
        <v>0.64102564102564108</v>
      </c>
      <c r="X102" s="292" t="s">
        <v>879</v>
      </c>
    </row>
    <row r="103" spans="2:24" ht="180" x14ac:dyDescent="0.25">
      <c r="B103" s="322" t="s">
        <v>227</v>
      </c>
      <c r="C103" s="310" t="s">
        <v>734</v>
      </c>
      <c r="D103" s="332" t="s">
        <v>735</v>
      </c>
      <c r="E103" s="324" t="s">
        <v>254</v>
      </c>
      <c r="F103" s="324" t="s">
        <v>736</v>
      </c>
      <c r="G103" s="253">
        <f>SUM(H103:K103)</f>
        <v>270</v>
      </c>
      <c r="H103" s="248">
        <v>75</v>
      </c>
      <c r="I103" s="249">
        <v>72</v>
      </c>
      <c r="J103" s="249">
        <v>62</v>
      </c>
      <c r="K103" s="250">
        <v>61</v>
      </c>
      <c r="L103" s="282">
        <v>79</v>
      </c>
      <c r="M103" s="249">
        <v>70</v>
      </c>
      <c r="N103" s="249">
        <v>74</v>
      </c>
      <c r="O103" s="283">
        <v>80</v>
      </c>
      <c r="P103" s="448">
        <f t="shared" si="8"/>
        <v>1.0533333333333332</v>
      </c>
      <c r="Q103" s="449">
        <f t="shared" si="12"/>
        <v>0.97222222222222221</v>
      </c>
      <c r="R103" s="449">
        <f t="shared" si="12"/>
        <v>1.1935483870967742</v>
      </c>
      <c r="S103" s="450">
        <f t="shared" si="12"/>
        <v>1.3114754098360655</v>
      </c>
      <c r="T103" s="451">
        <f>IFERROR((L103/$G$103),"No Programado")</f>
        <v>0.29259259259259257</v>
      </c>
      <c r="U103" s="456">
        <f>IFERROR((L103+M103)/$G$103, "No Programado")</f>
        <v>0.55185185185185182</v>
      </c>
      <c r="V103" s="456">
        <f>IFERROR((M103+N103+L103)/$G$103, "No Programado")</f>
        <v>0.82592592592592595</v>
      </c>
      <c r="W103" s="467">
        <f>IFERROR((N103+O103+M103+L103)/$G$103, "No Programado")</f>
        <v>1.1222222222222222</v>
      </c>
      <c r="X103" s="294" t="s">
        <v>880</v>
      </c>
    </row>
    <row r="104" spans="2:24" ht="198" x14ac:dyDescent="0.25">
      <c r="B104" s="322" t="s">
        <v>227</v>
      </c>
      <c r="C104" s="310" t="s">
        <v>737</v>
      </c>
      <c r="D104" s="332" t="s">
        <v>738</v>
      </c>
      <c r="E104" s="324" t="s">
        <v>254</v>
      </c>
      <c r="F104" s="324" t="s">
        <v>546</v>
      </c>
      <c r="G104" s="253">
        <f t="shared" ref="G104:G105" si="17">SUM(H104:K104)</f>
        <v>1003</v>
      </c>
      <c r="H104" s="248">
        <v>260</v>
      </c>
      <c r="I104" s="249">
        <v>268</v>
      </c>
      <c r="J104" s="249">
        <v>275</v>
      </c>
      <c r="K104" s="250">
        <v>200</v>
      </c>
      <c r="L104" s="282">
        <v>257</v>
      </c>
      <c r="M104" s="249">
        <v>251</v>
      </c>
      <c r="N104" s="249">
        <v>247</v>
      </c>
      <c r="O104" s="283">
        <v>224</v>
      </c>
      <c r="P104" s="448">
        <f t="shared" si="8"/>
        <v>0.9884615384615385</v>
      </c>
      <c r="Q104" s="449">
        <f t="shared" si="12"/>
        <v>0.93656716417910446</v>
      </c>
      <c r="R104" s="449">
        <f t="shared" si="12"/>
        <v>0.89818181818181819</v>
      </c>
      <c r="S104" s="450">
        <f t="shared" si="12"/>
        <v>1.1200000000000001</v>
      </c>
      <c r="T104" s="451">
        <f>IFERROR((L104/$G$104),"No Programado")</f>
        <v>0.25623130608175476</v>
      </c>
      <c r="U104" s="456">
        <f>IFERROR((L104+M104)/$G$104, "No Programado")</f>
        <v>0.50648055832502492</v>
      </c>
      <c r="V104" s="456">
        <f>IFERROR((M104+N104+L104)/$G$104, "No Programado")</f>
        <v>0.75274177467597203</v>
      </c>
      <c r="W104" s="467">
        <f>IFERROR((N104+O104+M104+L104)/$G$104, "No Programado")</f>
        <v>0.97607178464606181</v>
      </c>
      <c r="X104" s="294" t="s">
        <v>881</v>
      </c>
    </row>
    <row r="105" spans="2:24" ht="180" x14ac:dyDescent="0.25">
      <c r="B105" s="322" t="s">
        <v>227</v>
      </c>
      <c r="C105" s="310" t="s">
        <v>739</v>
      </c>
      <c r="D105" s="332" t="s">
        <v>740</v>
      </c>
      <c r="E105" s="324" t="s">
        <v>255</v>
      </c>
      <c r="F105" s="324" t="s">
        <v>741</v>
      </c>
      <c r="G105" s="253">
        <f t="shared" si="17"/>
        <v>23399</v>
      </c>
      <c r="H105" s="248">
        <v>4999</v>
      </c>
      <c r="I105" s="249">
        <v>6200</v>
      </c>
      <c r="J105" s="249">
        <v>6300</v>
      </c>
      <c r="K105" s="250">
        <v>5900</v>
      </c>
      <c r="L105" s="282">
        <v>4921</v>
      </c>
      <c r="M105" s="249">
        <v>5811</v>
      </c>
      <c r="N105" s="249">
        <v>6601</v>
      </c>
      <c r="O105" s="283">
        <v>3080</v>
      </c>
      <c r="P105" s="448">
        <f t="shared" si="8"/>
        <v>0.98439687937587517</v>
      </c>
      <c r="Q105" s="449">
        <f t="shared" si="12"/>
        <v>0.93725806451612903</v>
      </c>
      <c r="R105" s="449">
        <f t="shared" si="12"/>
        <v>1.0477777777777777</v>
      </c>
      <c r="S105" s="453">
        <f t="shared" si="12"/>
        <v>0.52203389830508473</v>
      </c>
      <c r="T105" s="451">
        <f>IFERROR((L105/$G$105),"No Programado")</f>
        <v>0.21030813282618915</v>
      </c>
      <c r="U105" s="456">
        <f>IFERROR((L105+M105)/$G$105, "No Programado")</f>
        <v>0.45865207914868156</v>
      </c>
      <c r="V105" s="456">
        <f>IFERROR((M105+N105+L105)/$G$105, "No Programado")</f>
        <v>0.74075815205778028</v>
      </c>
      <c r="W105" s="467">
        <f>IFERROR((N105+O105+M105+L105)/$G$105, "No Programado")</f>
        <v>0.87238770887644768</v>
      </c>
      <c r="X105" s="294" t="s">
        <v>882</v>
      </c>
    </row>
    <row r="106" spans="2:24" ht="180" x14ac:dyDescent="0.25">
      <c r="B106" s="318" t="s">
        <v>235</v>
      </c>
      <c r="C106" s="335" t="s">
        <v>742</v>
      </c>
      <c r="D106" s="320" t="s">
        <v>743</v>
      </c>
      <c r="E106" s="321" t="s">
        <v>254</v>
      </c>
      <c r="F106" s="270" t="s">
        <v>744</v>
      </c>
      <c r="G106" s="252">
        <f>SUM(H106:K106)</f>
        <v>5500</v>
      </c>
      <c r="H106" s="248">
        <v>1375</v>
      </c>
      <c r="I106" s="249">
        <v>1375</v>
      </c>
      <c r="J106" s="249">
        <v>1375</v>
      </c>
      <c r="K106" s="250">
        <v>1375</v>
      </c>
      <c r="L106" s="282">
        <v>1247</v>
      </c>
      <c r="M106" s="249">
        <v>1229</v>
      </c>
      <c r="N106" s="249">
        <v>1265</v>
      </c>
      <c r="O106" s="283">
        <v>1595</v>
      </c>
      <c r="P106" s="448">
        <f t="shared" si="8"/>
        <v>0.90690909090909089</v>
      </c>
      <c r="Q106" s="449">
        <f t="shared" si="12"/>
        <v>0.89381818181818184</v>
      </c>
      <c r="R106" s="449">
        <f t="shared" si="12"/>
        <v>0.92</v>
      </c>
      <c r="S106" s="450">
        <f t="shared" si="12"/>
        <v>1.1599999999999999</v>
      </c>
      <c r="T106" s="451">
        <f>IFERROR((L106/$G$106),"No Programado")</f>
        <v>0.22672727272727272</v>
      </c>
      <c r="U106" s="456">
        <f>IFERROR((L106+M106)/$G$106, "No Programado")</f>
        <v>0.45018181818181818</v>
      </c>
      <c r="V106" s="456">
        <f>IFERROR((M106+N106+L106)/$G$106, "No Programado")</f>
        <v>0.68018181818181822</v>
      </c>
      <c r="W106" s="467">
        <f>IFERROR((N106+O106+M106+L106)/$G$106, "No Programado")</f>
        <v>0.97018181818181815</v>
      </c>
      <c r="X106" s="292" t="s">
        <v>883</v>
      </c>
    </row>
    <row r="107" spans="2:24" ht="180" x14ac:dyDescent="0.25">
      <c r="B107" s="322" t="s">
        <v>237</v>
      </c>
      <c r="C107" s="310" t="s">
        <v>745</v>
      </c>
      <c r="D107" s="332" t="s">
        <v>746</v>
      </c>
      <c r="E107" s="324" t="s">
        <v>254</v>
      </c>
      <c r="F107" s="254" t="s">
        <v>747</v>
      </c>
      <c r="G107" s="253">
        <f>SUM(H107:K107)</f>
        <v>88</v>
      </c>
      <c r="H107" s="248">
        <v>22</v>
      </c>
      <c r="I107" s="249">
        <v>22</v>
      </c>
      <c r="J107" s="249">
        <v>22</v>
      </c>
      <c r="K107" s="250">
        <v>22</v>
      </c>
      <c r="L107" s="282">
        <v>12</v>
      </c>
      <c r="M107" s="249">
        <v>24</v>
      </c>
      <c r="N107" s="249">
        <v>22</v>
      </c>
      <c r="O107" s="283">
        <v>21</v>
      </c>
      <c r="P107" s="451">
        <f t="shared" si="8"/>
        <v>0.54545454545454541</v>
      </c>
      <c r="Q107" s="449">
        <f t="shared" si="12"/>
        <v>1.0909090909090908</v>
      </c>
      <c r="R107" s="449">
        <f t="shared" si="12"/>
        <v>1</v>
      </c>
      <c r="S107" s="450">
        <f t="shared" si="12"/>
        <v>0.95454545454545459</v>
      </c>
      <c r="T107" s="451">
        <f>IFERROR((L107/$G$107),"No Programado")</f>
        <v>0.13636363636363635</v>
      </c>
      <c r="U107" s="456">
        <f>IFERROR((L107+M107)/$G$107, "No Programado")</f>
        <v>0.40909090909090912</v>
      </c>
      <c r="V107" s="456">
        <f>IFERROR((M107+N107+L107)/$G$107, "No Programado")</f>
        <v>0.65909090909090906</v>
      </c>
      <c r="W107" s="467">
        <f>IFERROR((N107+O107+M107+L107)/$G$107, "No Programado")</f>
        <v>0.89772727272727271</v>
      </c>
      <c r="X107" s="294" t="s">
        <v>884</v>
      </c>
    </row>
    <row r="108" spans="2:24" ht="180.75" thickBot="1" x14ac:dyDescent="0.3">
      <c r="B108" s="413" t="s">
        <v>237</v>
      </c>
      <c r="C108" s="414" t="s">
        <v>748</v>
      </c>
      <c r="D108" s="415" t="s">
        <v>749</v>
      </c>
      <c r="E108" s="416" t="s">
        <v>254</v>
      </c>
      <c r="F108" s="417" t="s">
        <v>671</v>
      </c>
      <c r="G108" s="276">
        <f>SUM(H108:K108)</f>
        <v>8</v>
      </c>
      <c r="H108" s="267">
        <v>2</v>
      </c>
      <c r="I108" s="268">
        <v>2</v>
      </c>
      <c r="J108" s="268">
        <v>2</v>
      </c>
      <c r="K108" s="269">
        <v>2</v>
      </c>
      <c r="L108" s="284">
        <v>2</v>
      </c>
      <c r="M108" s="268">
        <v>1</v>
      </c>
      <c r="N108" s="268">
        <v>2</v>
      </c>
      <c r="O108" s="285">
        <v>1</v>
      </c>
      <c r="P108" s="458">
        <f t="shared" ref="P108" si="18">IFERROR((L108/H108),"100%")</f>
        <v>1</v>
      </c>
      <c r="Q108" s="459">
        <f t="shared" si="12"/>
        <v>0.5</v>
      </c>
      <c r="R108" s="460">
        <f t="shared" si="12"/>
        <v>1</v>
      </c>
      <c r="S108" s="461">
        <f t="shared" si="12"/>
        <v>0.5</v>
      </c>
      <c r="T108" s="468">
        <f>IFERROR((L108/$G$108),"No Programado")</f>
        <v>0.25</v>
      </c>
      <c r="U108" s="469">
        <f>IFERROR((L108+M108)/$G$108, "No Programado")</f>
        <v>0.375</v>
      </c>
      <c r="V108" s="469">
        <f>IFERROR((M108+N108+L108)/$G$108, "No Programado")</f>
        <v>0.625</v>
      </c>
      <c r="W108" s="470">
        <f>IFERROR((N108+O108+M108+L108)/$G$108, "No Programado")</f>
        <v>0.75</v>
      </c>
      <c r="X108" s="297" t="s">
        <v>885</v>
      </c>
    </row>
    <row r="114" spans="3:24" ht="50.25" customHeight="1" x14ac:dyDescent="0.25"/>
    <row r="124" spans="3:24" ht="116.25" customHeight="1" x14ac:dyDescent="0.25">
      <c r="C124" s="506" t="s">
        <v>337</v>
      </c>
      <c r="D124" s="506"/>
      <c r="E124" s="506"/>
      <c r="F124" s="506"/>
      <c r="G124" s="49"/>
      <c r="L124" s="506" t="s">
        <v>750</v>
      </c>
      <c r="M124" s="507"/>
      <c r="N124" s="507"/>
      <c r="O124" s="507"/>
      <c r="P124" s="507"/>
      <c r="Q124" s="507"/>
      <c r="V124" s="506" t="s">
        <v>474</v>
      </c>
      <c r="W124" s="507"/>
      <c r="X124" s="507"/>
    </row>
    <row r="131" spans="5:24" ht="15.75" thickBot="1" x14ac:dyDescent="0.3"/>
    <row r="132" spans="5:24" ht="15.75" customHeight="1" thickBot="1" x14ac:dyDescent="0.3">
      <c r="E132" s="508" t="s">
        <v>35</v>
      </c>
      <c r="F132" s="509"/>
      <c r="G132" s="509"/>
      <c r="H132" s="509"/>
      <c r="I132" s="509"/>
      <c r="J132" s="509"/>
      <c r="K132" s="509"/>
      <c r="L132" s="509"/>
      <c r="M132" s="509"/>
      <c r="N132" s="509"/>
      <c r="O132" s="509"/>
      <c r="P132" s="509"/>
      <c r="Q132" s="509"/>
      <c r="R132" s="509"/>
      <c r="S132" s="509"/>
      <c r="T132" s="509"/>
      <c r="U132" s="509"/>
      <c r="V132" s="509"/>
      <c r="W132" s="509"/>
      <c r="X132" s="510"/>
    </row>
    <row r="133" spans="5:24" ht="27" customHeight="1" thickBot="1" x14ac:dyDescent="0.3">
      <c r="E133" s="504" t="s">
        <v>36</v>
      </c>
      <c r="F133" s="504" t="s">
        <v>37</v>
      </c>
      <c r="G133" s="511" t="s">
        <v>38</v>
      </c>
      <c r="H133" s="512"/>
      <c r="I133" s="512"/>
      <c r="J133" s="513"/>
      <c r="K133" s="511" t="s">
        <v>39</v>
      </c>
      <c r="L133" s="512"/>
      <c r="M133" s="512"/>
      <c r="N133" s="513"/>
      <c r="O133" s="511" t="s">
        <v>40</v>
      </c>
      <c r="P133" s="512"/>
      <c r="Q133" s="512"/>
      <c r="R133" s="513"/>
      <c r="S133" s="511" t="s">
        <v>41</v>
      </c>
      <c r="T133" s="512"/>
      <c r="U133" s="512"/>
      <c r="V133" s="516"/>
      <c r="W133" s="517" t="s">
        <v>42</v>
      </c>
      <c r="X133" s="518"/>
    </row>
    <row r="134" spans="5:24" ht="27" customHeight="1" thickBot="1" x14ac:dyDescent="0.3">
      <c r="E134" s="505"/>
      <c r="F134" s="505"/>
      <c r="G134" s="10" t="s">
        <v>43</v>
      </c>
      <c r="H134" s="86" t="s">
        <v>44</v>
      </c>
      <c r="I134" s="11" t="s">
        <v>45</v>
      </c>
      <c r="J134" s="87" t="s">
        <v>46</v>
      </c>
      <c r="K134" s="10" t="s">
        <v>43</v>
      </c>
      <c r="L134" s="86" t="s">
        <v>44</v>
      </c>
      <c r="M134" s="11" t="s">
        <v>45</v>
      </c>
      <c r="N134" s="87" t="s">
        <v>46</v>
      </c>
      <c r="O134" s="10" t="s">
        <v>43</v>
      </c>
      <c r="P134" s="86" t="s">
        <v>44</v>
      </c>
      <c r="Q134" s="11" t="s">
        <v>45</v>
      </c>
      <c r="R134" s="87" t="s">
        <v>46</v>
      </c>
      <c r="S134" s="10" t="s">
        <v>43</v>
      </c>
      <c r="T134" s="86" t="s">
        <v>44</v>
      </c>
      <c r="U134" s="11" t="s">
        <v>45</v>
      </c>
      <c r="V134" s="92" t="s">
        <v>46</v>
      </c>
      <c r="W134" s="519"/>
      <c r="X134" s="520"/>
    </row>
    <row r="135" spans="5:24" hidden="1" x14ac:dyDescent="0.25">
      <c r="E135" s="431"/>
      <c r="F135" s="435"/>
      <c r="G135" s="436"/>
      <c r="H135" s="437"/>
      <c r="I135" s="437"/>
      <c r="J135" s="437"/>
      <c r="K135" s="433"/>
      <c r="L135" s="45"/>
      <c r="M135" s="45"/>
      <c r="N135" s="47"/>
      <c r="O135" s="96" t="str">
        <f>IFERROR((K135/G135),"NO APLICA")</f>
        <v>NO APLICA</v>
      </c>
      <c r="P135" s="97" t="str">
        <f>IFERROR((L135/H135),"NO APLICA")</f>
        <v>NO APLICA</v>
      </c>
      <c r="Q135" s="97" t="str">
        <f t="shared" ref="Q135:R150" si="19">IFERROR((M135/I135),"NO APLICA")</f>
        <v>NO APLICA</v>
      </c>
      <c r="R135" s="98" t="str">
        <f t="shared" si="19"/>
        <v>NO APLICA</v>
      </c>
      <c r="S135" s="96" t="str">
        <f>IFERROR(((K135)/(G135)),"NO APLICA")</f>
        <v>NO APLICA</v>
      </c>
      <c r="T135" s="97" t="str">
        <f>IFERROR(((K135+L135)/(G135+H135)),"NO APLICA")</f>
        <v>NO APLICA</v>
      </c>
      <c r="U135" s="97" t="str">
        <f>IFERROR(((K135+L135+M135)/(G135+H135+I135)),"NO APLICA")</f>
        <v>NO APLICA</v>
      </c>
      <c r="V135" s="98" t="str">
        <f>IFERROR(((K135+L135+M135+N135)/(G135+H135+I135+J135)),"NO APLICA")</f>
        <v>NO APLICA</v>
      </c>
      <c r="W135" s="474"/>
      <c r="X135" s="475"/>
    </row>
    <row r="136" spans="5:24" ht="66" customHeight="1" x14ac:dyDescent="0.25">
      <c r="E136" s="432" t="s">
        <v>426</v>
      </c>
      <c r="F136" s="420">
        <v>1893716</v>
      </c>
      <c r="G136" s="438">
        <v>1435452</v>
      </c>
      <c r="H136" s="438">
        <v>151563</v>
      </c>
      <c r="I136" s="438">
        <v>168563</v>
      </c>
      <c r="J136" s="438">
        <v>138138</v>
      </c>
      <c r="K136" s="434">
        <v>2931643.33</v>
      </c>
      <c r="L136" s="298">
        <v>1550858.7699999996</v>
      </c>
      <c r="M136" s="298">
        <v>186572.73</v>
      </c>
      <c r="N136" s="299"/>
      <c r="O136" s="300">
        <f t="shared" ref="O136:Q151" si="20">IFERROR((K136/G136),"NO APLICA")</f>
        <v>2.0423137311453119</v>
      </c>
      <c r="P136" s="301">
        <f t="shared" si="20"/>
        <v>10.232436478560068</v>
      </c>
      <c r="Q136" s="430">
        <f t="shared" si="19"/>
        <v>1.1068427234921068</v>
      </c>
      <c r="R136" s="303"/>
      <c r="S136" s="300">
        <f t="shared" ref="S136:S177" si="21">IFERROR(((K136)/(G136)),"NO APLICA")</f>
        <v>2.0423137311453119</v>
      </c>
      <c r="T136" s="301">
        <f t="shared" ref="T136:T178" si="22">IFERROR(((K136+L136)/(G136+H136)),"NO APLICA")</f>
        <v>2.8244862839985756</v>
      </c>
      <c r="U136" s="97">
        <f>IFERROR(((K136+L136+M136)/(G136+H136+I136)),"NO APLICA")</f>
        <v>2.6595655846678414</v>
      </c>
      <c r="V136" s="304"/>
      <c r="W136" s="476" t="s">
        <v>751</v>
      </c>
      <c r="X136" s="477"/>
    </row>
    <row r="137" spans="5:24" ht="54.75" customHeight="1" x14ac:dyDescent="0.25">
      <c r="E137" s="432" t="s">
        <v>427</v>
      </c>
      <c r="F137" s="420">
        <v>479987</v>
      </c>
      <c r="G137" s="438">
        <v>91820</v>
      </c>
      <c r="H137" s="438">
        <v>128391</v>
      </c>
      <c r="I137" s="438">
        <v>131388</v>
      </c>
      <c r="J137" s="438">
        <v>128388</v>
      </c>
      <c r="K137" s="434">
        <v>105079.65</v>
      </c>
      <c r="L137" s="298">
        <v>144328.94</v>
      </c>
      <c r="M137" s="298">
        <v>92573.57</v>
      </c>
      <c r="N137" s="299"/>
      <c r="O137" s="300">
        <f t="shared" si="20"/>
        <v>1.1444091701154433</v>
      </c>
      <c r="P137" s="301">
        <f t="shared" si="20"/>
        <v>1.1241359596856477</v>
      </c>
      <c r="Q137" s="430">
        <f t="shared" si="19"/>
        <v>0.70458162084817488</v>
      </c>
      <c r="R137" s="303"/>
      <c r="S137" s="300">
        <f t="shared" si="21"/>
        <v>1.1444091701154433</v>
      </c>
      <c r="T137" s="301">
        <f t="shared" si="22"/>
        <v>1.1325891531304066</v>
      </c>
      <c r="U137" s="430">
        <f t="shared" ref="U137:U176" si="23">IFERROR(((K137+L137+M137)/(G137+H137+I137)),"NO APLICA")</f>
        <v>0.97264827260600861</v>
      </c>
      <c r="V137" s="304"/>
      <c r="W137" s="478" t="s">
        <v>752</v>
      </c>
      <c r="X137" s="479"/>
    </row>
    <row r="138" spans="5:24" ht="57" customHeight="1" x14ac:dyDescent="0.25">
      <c r="E138" s="419" t="s">
        <v>428</v>
      </c>
      <c r="F138" s="420">
        <v>10115</v>
      </c>
      <c r="G138" s="421">
        <v>5766</v>
      </c>
      <c r="H138" s="421">
        <v>783</v>
      </c>
      <c r="I138" s="421">
        <v>2783</v>
      </c>
      <c r="J138" s="421">
        <v>783</v>
      </c>
      <c r="K138" s="421">
        <v>797.79</v>
      </c>
      <c r="L138" s="422">
        <v>6735.86</v>
      </c>
      <c r="M138" s="422">
        <v>1598.81</v>
      </c>
      <c r="N138" s="422"/>
      <c r="O138" s="301">
        <f t="shared" si="20"/>
        <v>0.13836108220603538</v>
      </c>
      <c r="P138" s="301">
        <f t="shared" si="20"/>
        <v>8.6026309067688373</v>
      </c>
      <c r="Q138" s="97">
        <f t="shared" si="19"/>
        <v>0.57449155587495504</v>
      </c>
      <c r="R138" s="302"/>
      <c r="S138" s="301">
        <f t="shared" si="21"/>
        <v>0.13836108220603538</v>
      </c>
      <c r="T138" s="301">
        <f t="shared" si="22"/>
        <v>1.1503511986562833</v>
      </c>
      <c r="U138" s="430">
        <f t="shared" si="23"/>
        <v>0.97861765966566638</v>
      </c>
      <c r="V138" s="305"/>
      <c r="W138" s="472" t="s">
        <v>753</v>
      </c>
      <c r="X138" s="473"/>
    </row>
    <row r="139" spans="5:24" ht="54.75" customHeight="1" x14ac:dyDescent="0.25">
      <c r="E139" s="419" t="s">
        <v>429</v>
      </c>
      <c r="F139" s="420">
        <v>71260</v>
      </c>
      <c r="G139" s="423">
        <v>13927</v>
      </c>
      <c r="H139" s="423">
        <v>19713</v>
      </c>
      <c r="I139" s="423">
        <v>18810</v>
      </c>
      <c r="J139" s="423">
        <v>18810</v>
      </c>
      <c r="K139" s="423">
        <v>8336.6</v>
      </c>
      <c r="L139" s="423">
        <v>9929.1999999999989</v>
      </c>
      <c r="M139" s="423">
        <v>15868.52</v>
      </c>
      <c r="N139" s="423"/>
      <c r="O139" s="307">
        <f t="shared" si="20"/>
        <v>0.59859266173619585</v>
      </c>
      <c r="P139" s="302">
        <f t="shared" si="20"/>
        <v>0.50368792167605125</v>
      </c>
      <c r="Q139" s="430">
        <f t="shared" si="19"/>
        <v>0.84362147793726738</v>
      </c>
      <c r="R139" s="302"/>
      <c r="S139" s="302">
        <f t="shared" si="21"/>
        <v>0.59859266173619585</v>
      </c>
      <c r="T139" s="302">
        <f t="shared" si="22"/>
        <v>0.5429785969084423</v>
      </c>
      <c r="U139" s="97">
        <f t="shared" si="23"/>
        <v>0.6507973307912297</v>
      </c>
      <c r="V139" s="305"/>
      <c r="W139" s="472" t="s">
        <v>754</v>
      </c>
      <c r="X139" s="473"/>
    </row>
    <row r="140" spans="5:24" ht="52.5" customHeight="1" x14ac:dyDescent="0.25">
      <c r="E140" s="419" t="s">
        <v>430</v>
      </c>
      <c r="F140" s="420">
        <v>472903</v>
      </c>
      <c r="G140" s="423">
        <v>87642</v>
      </c>
      <c r="H140" s="423">
        <v>129316</v>
      </c>
      <c r="I140" s="423">
        <v>126629</v>
      </c>
      <c r="J140" s="423">
        <v>129316</v>
      </c>
      <c r="K140" s="423">
        <v>81936.23</v>
      </c>
      <c r="L140" s="423">
        <v>118751.89</v>
      </c>
      <c r="M140" s="423">
        <v>115789.67</v>
      </c>
      <c r="N140" s="423"/>
      <c r="O140" s="301">
        <f t="shared" si="20"/>
        <v>0.9348968531069578</v>
      </c>
      <c r="P140" s="301">
        <f t="shared" si="20"/>
        <v>0.91830778867270868</v>
      </c>
      <c r="Q140" s="430">
        <f t="shared" si="19"/>
        <v>0.91440088763237493</v>
      </c>
      <c r="R140" s="302"/>
      <c r="S140" s="301">
        <f t="shared" si="21"/>
        <v>0.9348968531069578</v>
      </c>
      <c r="T140" s="301">
        <f t="shared" si="22"/>
        <v>0.92500908009845217</v>
      </c>
      <c r="U140" s="430">
        <f t="shared" si="23"/>
        <v>0.92109943042082498</v>
      </c>
      <c r="V140" s="305"/>
      <c r="W140" s="472" t="s">
        <v>755</v>
      </c>
      <c r="X140" s="473"/>
    </row>
    <row r="141" spans="5:24" ht="52.5" customHeight="1" x14ac:dyDescent="0.25">
      <c r="E141" s="419" t="s">
        <v>431</v>
      </c>
      <c r="F141" s="420">
        <v>269718</v>
      </c>
      <c r="G141" s="423">
        <v>60216</v>
      </c>
      <c r="H141" s="423">
        <v>69834</v>
      </c>
      <c r="I141" s="423">
        <v>69834</v>
      </c>
      <c r="J141" s="423">
        <v>69834</v>
      </c>
      <c r="K141" s="423">
        <v>60358.01</v>
      </c>
      <c r="L141" s="423">
        <v>76512.19</v>
      </c>
      <c r="M141" s="423">
        <v>53192.14</v>
      </c>
      <c r="N141" s="423"/>
      <c r="O141" s="301">
        <f t="shared" si="20"/>
        <v>1.0023583432974625</v>
      </c>
      <c r="P141" s="301">
        <f t="shared" si="20"/>
        <v>1.0956294927972048</v>
      </c>
      <c r="Q141" s="430">
        <f t="shared" si="19"/>
        <v>0.76169401724088548</v>
      </c>
      <c r="R141" s="302"/>
      <c r="S141" s="301">
        <f t="shared" si="21"/>
        <v>1.0023583432974625</v>
      </c>
      <c r="T141" s="301">
        <f t="shared" si="22"/>
        <v>1.0524429065743945</v>
      </c>
      <c r="U141" s="430">
        <f t="shared" si="23"/>
        <v>0.95086320065638086</v>
      </c>
      <c r="V141" s="305"/>
      <c r="W141" s="472" t="s">
        <v>756</v>
      </c>
      <c r="X141" s="473"/>
    </row>
    <row r="142" spans="5:24" ht="74.25" customHeight="1" x14ac:dyDescent="0.25">
      <c r="E142" s="419" t="s">
        <v>432</v>
      </c>
      <c r="F142" s="420">
        <v>420434</v>
      </c>
      <c r="G142" s="423">
        <v>73774</v>
      </c>
      <c r="H142" s="423">
        <v>133573</v>
      </c>
      <c r="I142" s="423">
        <v>109653</v>
      </c>
      <c r="J142" s="423">
        <v>103434</v>
      </c>
      <c r="K142" s="423">
        <v>66100.66</v>
      </c>
      <c r="L142" s="423">
        <v>134069.87</v>
      </c>
      <c r="M142" s="423">
        <v>116284.68</v>
      </c>
      <c r="N142" s="423"/>
      <c r="O142" s="301">
        <f t="shared" si="20"/>
        <v>0.89598855965516311</v>
      </c>
      <c r="P142" s="301">
        <f t="shared" si="20"/>
        <v>1.0037198385901343</v>
      </c>
      <c r="Q142" s="430">
        <f t="shared" si="19"/>
        <v>1.0604787830702305</v>
      </c>
      <c r="R142" s="302"/>
      <c r="S142" s="301">
        <f t="shared" si="21"/>
        <v>0.89598855965516311</v>
      </c>
      <c r="T142" s="301">
        <f t="shared" si="22"/>
        <v>0.96538908207015295</v>
      </c>
      <c r="U142" s="430">
        <f t="shared" si="23"/>
        <v>0.99828141955835947</v>
      </c>
      <c r="V142" s="305"/>
      <c r="W142" s="472" t="s">
        <v>757</v>
      </c>
      <c r="X142" s="473"/>
    </row>
    <row r="143" spans="5:24" ht="52.5" customHeight="1" x14ac:dyDescent="0.25">
      <c r="E143" s="419" t="s">
        <v>433</v>
      </c>
      <c r="F143" s="420">
        <v>24685</v>
      </c>
      <c r="G143" s="423">
        <v>12670</v>
      </c>
      <c r="H143" s="423">
        <v>4005</v>
      </c>
      <c r="I143" s="423">
        <v>4005</v>
      </c>
      <c r="J143" s="423">
        <v>4005</v>
      </c>
      <c r="K143" s="423">
        <v>3032.2</v>
      </c>
      <c r="L143" s="423">
        <v>4911.18</v>
      </c>
      <c r="M143" s="423">
        <v>7106.14</v>
      </c>
      <c r="N143" s="423"/>
      <c r="O143" s="301">
        <f t="shared" si="20"/>
        <v>0.2393212312549329</v>
      </c>
      <c r="P143" s="301">
        <f t="shared" si="20"/>
        <v>1.2262621722846443</v>
      </c>
      <c r="Q143" s="430">
        <f t="shared" si="19"/>
        <v>1.7743171036204746</v>
      </c>
      <c r="R143" s="302"/>
      <c r="S143" s="301">
        <f t="shared" si="21"/>
        <v>0.2393212312549329</v>
      </c>
      <c r="T143" s="301">
        <f t="shared" si="22"/>
        <v>0.4763646176911544</v>
      </c>
      <c r="U143" s="430">
        <f t="shared" si="23"/>
        <v>0.72773307543520316</v>
      </c>
      <c r="V143" s="305"/>
      <c r="W143" s="472" t="s">
        <v>758</v>
      </c>
      <c r="X143" s="473"/>
    </row>
    <row r="144" spans="5:24" ht="66" customHeight="1" x14ac:dyDescent="0.25">
      <c r="E144" s="419" t="s">
        <v>434</v>
      </c>
      <c r="F144" s="420">
        <v>178955</v>
      </c>
      <c r="G144" s="423">
        <v>90381</v>
      </c>
      <c r="H144" s="423">
        <v>33332</v>
      </c>
      <c r="I144" s="423">
        <v>34069</v>
      </c>
      <c r="J144" s="423">
        <v>21173</v>
      </c>
      <c r="K144" s="423">
        <v>20221.400000000001</v>
      </c>
      <c r="L144" s="423">
        <v>25500.619999999995</v>
      </c>
      <c r="M144" s="423">
        <v>7449.39</v>
      </c>
      <c r="N144" s="423"/>
      <c r="O144" s="301">
        <f t="shared" si="20"/>
        <v>0.223735077062657</v>
      </c>
      <c r="P144" s="301">
        <f t="shared" si="20"/>
        <v>0.76504920196807857</v>
      </c>
      <c r="Q144" s="430">
        <f t="shared" si="19"/>
        <v>0.218655962898823</v>
      </c>
      <c r="R144" s="302"/>
      <c r="S144" s="301">
        <f t="shared" si="21"/>
        <v>0.223735077062657</v>
      </c>
      <c r="T144" s="301">
        <f t="shared" si="22"/>
        <v>0.3695813697832887</v>
      </c>
      <c r="U144" s="430">
        <f t="shared" si="23"/>
        <v>0.33699287624697366</v>
      </c>
      <c r="V144" s="305"/>
      <c r="W144" s="472" t="s">
        <v>759</v>
      </c>
      <c r="X144" s="473"/>
    </row>
    <row r="145" spans="5:24" ht="54" customHeight="1" x14ac:dyDescent="0.25">
      <c r="E145" s="419" t="s">
        <v>435</v>
      </c>
      <c r="F145" s="420">
        <v>1910158</v>
      </c>
      <c r="G145" s="423">
        <v>1259785</v>
      </c>
      <c r="H145" s="423">
        <v>236596</v>
      </c>
      <c r="I145" s="423">
        <v>234595</v>
      </c>
      <c r="J145" s="423">
        <v>179182</v>
      </c>
      <c r="K145" s="423">
        <v>156214.98000000001</v>
      </c>
      <c r="L145" s="423">
        <v>222522.97</v>
      </c>
      <c r="M145" s="423">
        <v>212846.87</v>
      </c>
      <c r="N145" s="423"/>
      <c r="O145" s="301">
        <f t="shared" si="20"/>
        <v>0.12400130180943575</v>
      </c>
      <c r="P145" s="301">
        <f t="shared" si="20"/>
        <v>0.94051873235388594</v>
      </c>
      <c r="Q145" s="430">
        <f t="shared" si="19"/>
        <v>0.90729499776210065</v>
      </c>
      <c r="R145" s="302"/>
      <c r="S145" s="301">
        <f t="shared" si="21"/>
        <v>0.12400130180943575</v>
      </c>
      <c r="T145" s="301">
        <f t="shared" si="22"/>
        <v>0.25310261891857755</v>
      </c>
      <c r="U145" s="430">
        <f t="shared" si="23"/>
        <v>0.34176373329266269</v>
      </c>
      <c r="V145" s="305"/>
      <c r="W145" s="472" t="s">
        <v>760</v>
      </c>
      <c r="X145" s="473"/>
    </row>
    <row r="146" spans="5:24" ht="52.5" customHeight="1" x14ac:dyDescent="0.25">
      <c r="E146" s="419" t="s">
        <v>436</v>
      </c>
      <c r="F146" s="420">
        <v>1143319.01</v>
      </c>
      <c r="G146" s="423">
        <v>326194.01</v>
      </c>
      <c r="H146" s="423">
        <v>270275</v>
      </c>
      <c r="I146" s="423">
        <v>282375</v>
      </c>
      <c r="J146" s="423">
        <v>264475</v>
      </c>
      <c r="K146" s="423">
        <v>209044.2</v>
      </c>
      <c r="L146" s="423">
        <v>221917.81</v>
      </c>
      <c r="M146" s="423">
        <v>259476.39</v>
      </c>
      <c r="N146" s="423"/>
      <c r="O146" s="307">
        <f>IFERROR((K146/G146),"NO APLICA")</f>
        <v>0.64085848786738908</v>
      </c>
      <c r="P146" s="301">
        <f t="shared" si="20"/>
        <v>0.82108152807325874</v>
      </c>
      <c r="Q146" s="430">
        <f t="shared" si="19"/>
        <v>0.91890709163346618</v>
      </c>
      <c r="R146" s="302"/>
      <c r="S146" s="306">
        <f t="shared" si="21"/>
        <v>0.64085848786738908</v>
      </c>
      <c r="T146" s="301">
        <f t="shared" si="22"/>
        <v>0.72252204687046528</v>
      </c>
      <c r="U146" s="430">
        <f t="shared" si="23"/>
        <v>0.78562110242977023</v>
      </c>
      <c r="V146" s="305"/>
      <c r="W146" s="472" t="s">
        <v>761</v>
      </c>
      <c r="X146" s="473"/>
    </row>
    <row r="147" spans="5:24" ht="52.5" customHeight="1" x14ac:dyDescent="0.25">
      <c r="E147" s="419" t="s">
        <v>437</v>
      </c>
      <c r="F147" s="420">
        <v>437338.35</v>
      </c>
      <c r="G147" s="423">
        <v>269425.34999999998</v>
      </c>
      <c r="H147" s="423">
        <v>55971</v>
      </c>
      <c r="I147" s="423">
        <v>55971</v>
      </c>
      <c r="J147" s="423">
        <v>55971</v>
      </c>
      <c r="K147" s="423">
        <v>120265.59</v>
      </c>
      <c r="L147" s="423">
        <v>67829.489999999991</v>
      </c>
      <c r="M147" s="423">
        <v>90348.29</v>
      </c>
      <c r="N147" s="423"/>
      <c r="O147" s="301">
        <f t="shared" si="20"/>
        <v>0.44637815261258829</v>
      </c>
      <c r="P147" s="301">
        <f t="shared" si="20"/>
        <v>1.2118684675992923</v>
      </c>
      <c r="Q147" s="430">
        <f t="shared" si="19"/>
        <v>1.6141982455200012</v>
      </c>
      <c r="R147" s="302"/>
      <c r="S147" s="301">
        <f t="shared" si="21"/>
        <v>0.44637815261258829</v>
      </c>
      <c r="T147" s="302">
        <f t="shared" si="22"/>
        <v>0.57804913914983991</v>
      </c>
      <c r="U147" s="430">
        <f t="shared" si="23"/>
        <v>0.73011853269557558</v>
      </c>
      <c r="V147" s="305"/>
      <c r="W147" s="472" t="s">
        <v>762</v>
      </c>
      <c r="X147" s="473"/>
    </row>
    <row r="148" spans="5:24" ht="51.75" customHeight="1" x14ac:dyDescent="0.25">
      <c r="E148" s="419" t="s">
        <v>438</v>
      </c>
      <c r="F148" s="420">
        <v>812564</v>
      </c>
      <c r="G148" s="423">
        <v>669917</v>
      </c>
      <c r="H148" s="423">
        <v>60649</v>
      </c>
      <c r="I148" s="423">
        <v>41349</v>
      </c>
      <c r="J148" s="423">
        <v>40649</v>
      </c>
      <c r="K148" s="423">
        <v>199527.56</v>
      </c>
      <c r="L148" s="423">
        <v>118842.98999999999</v>
      </c>
      <c r="M148" s="423">
        <v>210778.8</v>
      </c>
      <c r="N148" s="423"/>
      <c r="O148" s="301">
        <f t="shared" si="20"/>
        <v>0.29783922485919895</v>
      </c>
      <c r="P148" s="301">
        <f t="shared" si="20"/>
        <v>1.9595210143613249</v>
      </c>
      <c r="Q148" s="430">
        <f t="shared" si="19"/>
        <v>5.0975549590074731</v>
      </c>
      <c r="R148" s="302"/>
      <c r="S148" s="301">
        <f t="shared" si="21"/>
        <v>0.29783922485919895</v>
      </c>
      <c r="T148" s="301">
        <f t="shared" si="22"/>
        <v>0.43578615758192962</v>
      </c>
      <c r="U148" s="97">
        <f t="shared" si="23"/>
        <v>0.68550209543796914</v>
      </c>
      <c r="V148" s="305"/>
      <c r="W148" s="472" t="s">
        <v>763</v>
      </c>
      <c r="X148" s="473"/>
    </row>
    <row r="149" spans="5:24" ht="51.75" customHeight="1" x14ac:dyDescent="0.25">
      <c r="E149" s="419" t="s">
        <v>439</v>
      </c>
      <c r="F149" s="420">
        <v>36632</v>
      </c>
      <c r="G149" s="423">
        <v>14572</v>
      </c>
      <c r="H149" s="423">
        <v>21020</v>
      </c>
      <c r="I149" s="423">
        <v>520</v>
      </c>
      <c r="J149" s="423">
        <v>520</v>
      </c>
      <c r="K149" s="423">
        <v>0</v>
      </c>
      <c r="L149" s="423">
        <v>0</v>
      </c>
      <c r="M149" s="423">
        <v>36586.18</v>
      </c>
      <c r="N149" s="423"/>
      <c r="O149" s="301">
        <f t="shared" si="20"/>
        <v>0</v>
      </c>
      <c r="P149" s="301">
        <f t="shared" si="20"/>
        <v>0</v>
      </c>
      <c r="Q149" s="430">
        <f t="shared" si="19"/>
        <v>70.358038461538456</v>
      </c>
      <c r="R149" s="302"/>
      <c r="S149" s="301">
        <f t="shared" si="21"/>
        <v>0</v>
      </c>
      <c r="T149" s="301">
        <f t="shared" si="22"/>
        <v>0</v>
      </c>
      <c r="U149" s="430">
        <f t="shared" si="23"/>
        <v>1.0131308152414711</v>
      </c>
      <c r="V149" s="305"/>
      <c r="W149" s="524" t="s">
        <v>764</v>
      </c>
      <c r="X149" s="525"/>
    </row>
    <row r="150" spans="5:24" ht="55.5" customHeight="1" x14ac:dyDescent="0.25">
      <c r="E150" s="419" t="s">
        <v>440</v>
      </c>
      <c r="F150" s="420">
        <v>1089357</v>
      </c>
      <c r="G150" s="423">
        <v>277908</v>
      </c>
      <c r="H150" s="423">
        <v>270483</v>
      </c>
      <c r="I150" s="423">
        <v>270483</v>
      </c>
      <c r="J150" s="423">
        <v>270483</v>
      </c>
      <c r="K150" s="423">
        <v>546093.96</v>
      </c>
      <c r="L150" s="423">
        <v>106036.14000000001</v>
      </c>
      <c r="M150" s="423">
        <v>94812.46</v>
      </c>
      <c r="N150" s="423"/>
      <c r="O150" s="301">
        <f t="shared" si="20"/>
        <v>1.9650170560041451</v>
      </c>
      <c r="P150" s="301">
        <f t="shared" si="20"/>
        <v>0.39202515500049917</v>
      </c>
      <c r="Q150" s="430">
        <f t="shared" si="19"/>
        <v>0.35053019967983201</v>
      </c>
      <c r="R150" s="302"/>
      <c r="S150" s="301">
        <f t="shared" si="21"/>
        <v>1.9650170560041451</v>
      </c>
      <c r="T150" s="301">
        <f t="shared" si="22"/>
        <v>1.1891699535550364</v>
      </c>
      <c r="U150" s="430">
        <f t="shared" si="23"/>
        <v>0.91215810979466916</v>
      </c>
      <c r="V150" s="305"/>
      <c r="W150" s="472" t="s">
        <v>765</v>
      </c>
      <c r="X150" s="473"/>
    </row>
    <row r="151" spans="5:24" ht="55.5" customHeight="1" x14ac:dyDescent="0.25">
      <c r="E151" s="419" t="s">
        <v>441</v>
      </c>
      <c r="F151" s="420">
        <v>5869301</v>
      </c>
      <c r="G151" s="423">
        <v>3194733</v>
      </c>
      <c r="H151" s="423">
        <v>885160</v>
      </c>
      <c r="I151" s="423">
        <v>908080</v>
      </c>
      <c r="J151" s="423">
        <v>881328</v>
      </c>
      <c r="K151" s="423">
        <v>936577.78</v>
      </c>
      <c r="L151" s="423">
        <v>1085216.57</v>
      </c>
      <c r="M151" s="423">
        <v>1195363.92</v>
      </c>
      <c r="N151" s="423"/>
      <c r="O151" s="301">
        <f t="shared" si="20"/>
        <v>0.29316308436417066</v>
      </c>
      <c r="P151" s="301">
        <f t="shared" si="20"/>
        <v>1.2260117605856569</v>
      </c>
      <c r="Q151" s="430">
        <f t="shared" si="20"/>
        <v>1.3163641088890845</v>
      </c>
      <c r="R151" s="302"/>
      <c r="S151" s="301">
        <f t="shared" si="21"/>
        <v>0.29316308436417066</v>
      </c>
      <c r="T151" s="301">
        <f t="shared" si="22"/>
        <v>0.49555082694570668</v>
      </c>
      <c r="U151" s="97">
        <f t="shared" si="23"/>
        <v>0.64498309633993611</v>
      </c>
      <c r="V151" s="305"/>
      <c r="W151" s="472" t="s">
        <v>766</v>
      </c>
      <c r="X151" s="473"/>
    </row>
    <row r="152" spans="5:24" ht="53.25" customHeight="1" x14ac:dyDescent="0.25">
      <c r="E152" s="419" t="s">
        <v>442</v>
      </c>
      <c r="F152" s="420">
        <v>1158760</v>
      </c>
      <c r="G152" s="423">
        <v>1106919</v>
      </c>
      <c r="H152" s="423">
        <v>49657</v>
      </c>
      <c r="I152" s="423">
        <v>1092</v>
      </c>
      <c r="J152" s="423">
        <v>1092</v>
      </c>
      <c r="K152" s="423">
        <v>33330.839999999997</v>
      </c>
      <c r="L152" s="423">
        <v>7822.43</v>
      </c>
      <c r="M152" s="423">
        <v>1238.01</v>
      </c>
      <c r="N152" s="423"/>
      <c r="O152" s="301">
        <f t="shared" ref="O152:Q178" si="24">IFERROR((K152/G152),"NO APLICA")</f>
        <v>3.0111363162074186E-2</v>
      </c>
      <c r="P152" s="301">
        <f t="shared" si="24"/>
        <v>0.15752925065952433</v>
      </c>
      <c r="Q152" s="430">
        <f t="shared" si="24"/>
        <v>1.1337087912087913</v>
      </c>
      <c r="R152" s="302"/>
      <c r="S152" s="301">
        <f t="shared" si="21"/>
        <v>3.0111363162074186E-2</v>
      </c>
      <c r="T152" s="301">
        <f t="shared" si="22"/>
        <v>3.5581985100849402E-2</v>
      </c>
      <c r="U152" s="430">
        <f t="shared" si="23"/>
        <v>3.661782134428869E-2</v>
      </c>
      <c r="V152" s="305"/>
      <c r="W152" s="472" t="s">
        <v>767</v>
      </c>
      <c r="X152" s="473"/>
    </row>
    <row r="153" spans="5:24" ht="55.5" customHeight="1" x14ac:dyDescent="0.25">
      <c r="E153" s="419" t="s">
        <v>443</v>
      </c>
      <c r="F153" s="420">
        <v>226214</v>
      </c>
      <c r="G153" s="423">
        <v>45293</v>
      </c>
      <c r="H153" s="423">
        <v>65515</v>
      </c>
      <c r="I153" s="423">
        <v>50204</v>
      </c>
      <c r="J153" s="423">
        <v>65202</v>
      </c>
      <c r="K153" s="423">
        <v>51179.79</v>
      </c>
      <c r="L153" s="423">
        <v>59460.249999999993</v>
      </c>
      <c r="M153" s="423">
        <v>122228.47</v>
      </c>
      <c r="N153" s="423"/>
      <c r="O153" s="301">
        <f t="shared" si="24"/>
        <v>1.1299712979930674</v>
      </c>
      <c r="P153" s="301">
        <f t="shared" si="24"/>
        <v>0.90758223307639463</v>
      </c>
      <c r="Q153" s="430">
        <f t="shared" si="24"/>
        <v>2.4346360847741217</v>
      </c>
      <c r="R153" s="302"/>
      <c r="S153" s="301">
        <f t="shared" si="21"/>
        <v>1.1299712979930674</v>
      </c>
      <c r="T153" s="301">
        <f t="shared" si="22"/>
        <v>0.99848422496570644</v>
      </c>
      <c r="U153" s="430">
        <f t="shared" si="23"/>
        <v>1.4462804635679329</v>
      </c>
      <c r="V153" s="305"/>
      <c r="W153" s="472" t="s">
        <v>768</v>
      </c>
      <c r="X153" s="473"/>
    </row>
    <row r="154" spans="5:24" ht="54" customHeight="1" x14ac:dyDescent="0.25">
      <c r="E154" s="419" t="s">
        <v>444</v>
      </c>
      <c r="F154" s="420">
        <v>435499</v>
      </c>
      <c r="G154" s="423">
        <v>118502</v>
      </c>
      <c r="H154" s="423">
        <v>115009</v>
      </c>
      <c r="I154" s="423">
        <v>100993</v>
      </c>
      <c r="J154" s="423">
        <v>100995</v>
      </c>
      <c r="K154" s="423">
        <v>202222.09</v>
      </c>
      <c r="L154" s="423">
        <v>202244.55000000002</v>
      </c>
      <c r="M154" s="423">
        <v>240334.5</v>
      </c>
      <c r="N154" s="423"/>
      <c r="O154" s="301">
        <f t="shared" si="24"/>
        <v>1.706486725962431</v>
      </c>
      <c r="P154" s="301">
        <f t="shared" si="24"/>
        <v>1.7585106382978726</v>
      </c>
      <c r="Q154" s="430">
        <f t="shared" si="24"/>
        <v>2.3797144356539564</v>
      </c>
      <c r="R154" s="302"/>
      <c r="S154" s="301">
        <f t="shared" si="21"/>
        <v>1.706486725962431</v>
      </c>
      <c r="T154" s="301">
        <f t="shared" si="22"/>
        <v>1.7321095794202415</v>
      </c>
      <c r="U154" s="430">
        <f t="shared" si="23"/>
        <v>1.9276335708990027</v>
      </c>
      <c r="V154" s="305"/>
      <c r="W154" s="472" t="s">
        <v>769</v>
      </c>
      <c r="X154" s="473"/>
    </row>
    <row r="155" spans="5:24" ht="52.5" customHeight="1" x14ac:dyDescent="0.25">
      <c r="E155" s="419" t="s">
        <v>445</v>
      </c>
      <c r="F155" s="420">
        <v>1511108.26</v>
      </c>
      <c r="G155" s="423">
        <v>433340.26</v>
      </c>
      <c r="H155" s="423">
        <v>339862</v>
      </c>
      <c r="I155" s="423">
        <v>384348</v>
      </c>
      <c r="J155" s="423">
        <v>353558</v>
      </c>
      <c r="K155" s="423">
        <v>229297.89</v>
      </c>
      <c r="L155" s="423">
        <v>257036.79999999999</v>
      </c>
      <c r="M155" s="423">
        <v>293280.87</v>
      </c>
      <c r="N155" s="423"/>
      <c r="O155" s="307">
        <f t="shared" si="24"/>
        <v>0.52914051881539925</v>
      </c>
      <c r="P155" s="301">
        <f t="shared" si="24"/>
        <v>0.75629755606687421</v>
      </c>
      <c r="Q155" s="430">
        <f t="shared" si="24"/>
        <v>0.76306074182771866</v>
      </c>
      <c r="R155" s="302"/>
      <c r="S155" s="306">
        <f t="shared" si="21"/>
        <v>0.52914051881539925</v>
      </c>
      <c r="T155" s="302">
        <f t="shared" si="22"/>
        <v>0.62898767264337796</v>
      </c>
      <c r="U155" s="97">
        <f t="shared" si="23"/>
        <v>0.67350471676279533</v>
      </c>
      <c r="V155" s="305"/>
      <c r="W155" s="472" t="s">
        <v>770</v>
      </c>
      <c r="X155" s="473"/>
    </row>
    <row r="156" spans="5:24" ht="61.5" customHeight="1" x14ac:dyDescent="0.25">
      <c r="E156" s="419" t="s">
        <v>446</v>
      </c>
      <c r="F156" s="420">
        <v>55733</v>
      </c>
      <c r="G156" s="423">
        <v>20225</v>
      </c>
      <c r="H156" s="423">
        <v>11856</v>
      </c>
      <c r="I156" s="423">
        <v>16026</v>
      </c>
      <c r="J156" s="423">
        <v>7626</v>
      </c>
      <c r="K156" s="423">
        <v>6769.05</v>
      </c>
      <c r="L156" s="423">
        <v>72062.429999999993</v>
      </c>
      <c r="M156" s="423">
        <v>59791.66</v>
      </c>
      <c r="N156" s="423"/>
      <c r="O156" s="301">
        <f t="shared" si="24"/>
        <v>0.33468726823238565</v>
      </c>
      <c r="P156" s="301">
        <f t="shared" si="24"/>
        <v>6.0781401821862344</v>
      </c>
      <c r="Q156" s="430">
        <f t="shared" si="24"/>
        <v>3.7309160114813431</v>
      </c>
      <c r="R156" s="302"/>
      <c r="S156" s="301">
        <f t="shared" si="21"/>
        <v>0.33468726823238565</v>
      </c>
      <c r="T156" s="301">
        <f t="shared" si="22"/>
        <v>2.4572638010037093</v>
      </c>
      <c r="U156" s="430">
        <f t="shared" si="23"/>
        <v>2.8815586089342511</v>
      </c>
      <c r="V156" s="305"/>
      <c r="W156" s="472" t="s">
        <v>771</v>
      </c>
      <c r="X156" s="473"/>
    </row>
    <row r="157" spans="5:24" ht="51.75" customHeight="1" x14ac:dyDescent="0.25">
      <c r="E157" s="419" t="s">
        <v>447</v>
      </c>
      <c r="F157" s="420">
        <v>261771</v>
      </c>
      <c r="G157" s="423">
        <v>57052</v>
      </c>
      <c r="H157" s="423">
        <v>70075</v>
      </c>
      <c r="I157" s="423">
        <v>66172</v>
      </c>
      <c r="J157" s="423">
        <v>68472</v>
      </c>
      <c r="K157" s="423">
        <v>58007.18</v>
      </c>
      <c r="L157" s="423">
        <v>108224.55000000002</v>
      </c>
      <c r="M157" s="423">
        <v>103389.46</v>
      </c>
      <c r="N157" s="423"/>
      <c r="O157" s="301">
        <f t="shared" si="24"/>
        <v>1.0167422702096334</v>
      </c>
      <c r="P157" s="301">
        <f t="shared" si="24"/>
        <v>1.5444102747056727</v>
      </c>
      <c r="Q157" s="430">
        <f t="shared" si="24"/>
        <v>1.562435168953636</v>
      </c>
      <c r="R157" s="302"/>
      <c r="S157" s="301">
        <f t="shared" si="21"/>
        <v>1.0167422702096334</v>
      </c>
      <c r="T157" s="301">
        <f t="shared" si="22"/>
        <v>1.3076036561863333</v>
      </c>
      <c r="U157" s="430">
        <f t="shared" si="23"/>
        <v>1.3948400664255893</v>
      </c>
      <c r="V157" s="305"/>
      <c r="W157" s="472" t="s">
        <v>772</v>
      </c>
      <c r="X157" s="473"/>
    </row>
    <row r="158" spans="5:24" ht="51" customHeight="1" x14ac:dyDescent="0.25">
      <c r="E158" s="419" t="s">
        <v>448</v>
      </c>
      <c r="F158" s="420">
        <v>350631</v>
      </c>
      <c r="G158" s="423">
        <v>60914</v>
      </c>
      <c r="H158" s="423">
        <v>98969</v>
      </c>
      <c r="I158" s="423">
        <v>95280</v>
      </c>
      <c r="J158" s="423">
        <v>95468</v>
      </c>
      <c r="K158" s="423">
        <v>65012.34</v>
      </c>
      <c r="L158" s="423">
        <v>55379.62000000001</v>
      </c>
      <c r="M158" s="423">
        <v>63996.83</v>
      </c>
      <c r="N158" s="423"/>
      <c r="O158" s="301">
        <f t="shared" si="24"/>
        <v>1.0672807564763436</v>
      </c>
      <c r="P158" s="302">
        <f t="shared" si="24"/>
        <v>0.5595653184330448</v>
      </c>
      <c r="Q158" s="97">
        <f t="shared" si="24"/>
        <v>0.67167117968094037</v>
      </c>
      <c r="R158" s="302"/>
      <c r="S158" s="301">
        <f t="shared" si="21"/>
        <v>1.0672807564763436</v>
      </c>
      <c r="T158" s="301">
        <f t="shared" si="22"/>
        <v>0.75300038152899307</v>
      </c>
      <c r="U158" s="430">
        <f t="shared" si="23"/>
        <v>0.72263137680619838</v>
      </c>
      <c r="V158" s="305"/>
      <c r="W158" s="472" t="s">
        <v>773</v>
      </c>
      <c r="X158" s="473"/>
    </row>
    <row r="159" spans="5:24" ht="56.25" customHeight="1" x14ac:dyDescent="0.25">
      <c r="E159" s="419" t="s">
        <v>449</v>
      </c>
      <c r="F159" s="420">
        <v>686768</v>
      </c>
      <c r="G159" s="423">
        <v>127791</v>
      </c>
      <c r="H159" s="423">
        <v>195409</v>
      </c>
      <c r="I159" s="423">
        <v>211259</v>
      </c>
      <c r="J159" s="423">
        <v>152309</v>
      </c>
      <c r="K159" s="423">
        <v>76911.679999999993</v>
      </c>
      <c r="L159" s="423">
        <v>116290.03</v>
      </c>
      <c r="M159" s="423">
        <v>119880.92</v>
      </c>
      <c r="N159" s="423"/>
      <c r="O159" s="302">
        <f t="shared" si="24"/>
        <v>0.60185521672105224</v>
      </c>
      <c r="P159" s="302">
        <f t="shared" si="24"/>
        <v>0.59511092119605546</v>
      </c>
      <c r="Q159" s="97">
        <f t="shared" si="24"/>
        <v>0.567459469182378</v>
      </c>
      <c r="R159" s="302"/>
      <c r="S159" s="306">
        <f t="shared" si="21"/>
        <v>0.60185521672105224</v>
      </c>
      <c r="T159" s="302">
        <f t="shared" si="22"/>
        <v>0.59777756806930693</v>
      </c>
      <c r="U159" s="97">
        <f t="shared" si="23"/>
        <v>0.58579354075803758</v>
      </c>
      <c r="V159" s="305"/>
      <c r="W159" s="472" t="s">
        <v>774</v>
      </c>
      <c r="X159" s="473"/>
    </row>
    <row r="160" spans="5:24" ht="56.25" customHeight="1" x14ac:dyDescent="0.25">
      <c r="E160" s="419" t="s">
        <v>450</v>
      </c>
      <c r="F160" s="420">
        <v>4116123</v>
      </c>
      <c r="G160" s="423">
        <v>1291957</v>
      </c>
      <c r="H160" s="423">
        <v>1009722</v>
      </c>
      <c r="I160" s="423">
        <v>895754</v>
      </c>
      <c r="J160" s="423">
        <v>918690</v>
      </c>
      <c r="K160" s="423">
        <v>591022.98</v>
      </c>
      <c r="L160" s="423">
        <v>893983.39000000013</v>
      </c>
      <c r="M160" s="423">
        <v>750342.59</v>
      </c>
      <c r="N160" s="423"/>
      <c r="O160" s="301">
        <f t="shared" si="24"/>
        <v>0.457463352108468</v>
      </c>
      <c r="P160" s="301">
        <f t="shared" si="24"/>
        <v>0.88537576679521701</v>
      </c>
      <c r="Q160" s="430">
        <f t="shared" si="24"/>
        <v>0.83766591050667927</v>
      </c>
      <c r="R160" s="302"/>
      <c r="S160" s="301">
        <f t="shared" si="21"/>
        <v>0.457463352108468</v>
      </c>
      <c r="T160" s="302">
        <f t="shared" si="22"/>
        <v>0.6451839591880536</v>
      </c>
      <c r="U160" s="97">
        <f t="shared" si="23"/>
        <v>0.699107365189513</v>
      </c>
      <c r="V160" s="305"/>
      <c r="W160" s="472" t="s">
        <v>775</v>
      </c>
      <c r="X160" s="473"/>
    </row>
    <row r="161" spans="5:24" ht="57" customHeight="1" x14ac:dyDescent="0.25">
      <c r="E161" s="419" t="s">
        <v>451</v>
      </c>
      <c r="F161" s="420">
        <v>3728572</v>
      </c>
      <c r="G161" s="423">
        <v>783715</v>
      </c>
      <c r="H161" s="423">
        <v>982119</v>
      </c>
      <c r="I161" s="423">
        <v>983519</v>
      </c>
      <c r="J161" s="423">
        <v>979219</v>
      </c>
      <c r="K161" s="423">
        <v>310628.90999999997</v>
      </c>
      <c r="L161" s="423">
        <v>560997.07000000007</v>
      </c>
      <c r="M161" s="423">
        <v>1146090.3899999999</v>
      </c>
      <c r="N161" s="423"/>
      <c r="O161" s="301">
        <f t="shared" si="24"/>
        <v>0.39635442731094844</v>
      </c>
      <c r="P161" s="302">
        <f t="shared" si="24"/>
        <v>0.57121089195912111</v>
      </c>
      <c r="Q161" s="430">
        <f t="shared" si="24"/>
        <v>1.1652956272324173</v>
      </c>
      <c r="R161" s="302"/>
      <c r="S161" s="301">
        <f t="shared" si="21"/>
        <v>0.39635442731094844</v>
      </c>
      <c r="T161" s="301">
        <f t="shared" si="22"/>
        <v>0.49360584290482568</v>
      </c>
      <c r="U161" s="430">
        <f t="shared" si="23"/>
        <v>0.73388770739879527</v>
      </c>
      <c r="V161" s="305"/>
      <c r="W161" s="472" t="s">
        <v>776</v>
      </c>
      <c r="X161" s="473"/>
    </row>
    <row r="162" spans="5:24" ht="54.75" customHeight="1" x14ac:dyDescent="0.25">
      <c r="E162" s="419" t="s">
        <v>452</v>
      </c>
      <c r="F162" s="420">
        <v>633368</v>
      </c>
      <c r="G162" s="423">
        <v>119410</v>
      </c>
      <c r="H162" s="423">
        <v>167006</v>
      </c>
      <c r="I162" s="423">
        <v>179946</v>
      </c>
      <c r="J162" s="423">
        <v>167006</v>
      </c>
      <c r="K162" s="423">
        <v>104599.72</v>
      </c>
      <c r="L162" s="423">
        <v>144877.29999999999</v>
      </c>
      <c r="M162" s="423">
        <v>153350.63</v>
      </c>
      <c r="N162" s="423"/>
      <c r="O162" s="301">
        <f t="shared" si="24"/>
        <v>0.87597119169248805</v>
      </c>
      <c r="P162" s="301">
        <f t="shared" si="24"/>
        <v>0.8674975749374273</v>
      </c>
      <c r="Q162" s="430">
        <f t="shared" si="24"/>
        <v>0.8522036055261023</v>
      </c>
      <c r="R162" s="302"/>
      <c r="S162" s="301">
        <f t="shared" si="21"/>
        <v>0.87597119169248805</v>
      </c>
      <c r="T162" s="301">
        <f t="shared" si="22"/>
        <v>0.87103031953522148</v>
      </c>
      <c r="U162" s="430">
        <f t="shared" si="23"/>
        <v>0.86376602296070437</v>
      </c>
      <c r="V162" s="305"/>
      <c r="W162" s="472" t="s">
        <v>777</v>
      </c>
      <c r="X162" s="473"/>
    </row>
    <row r="163" spans="5:24" ht="52.5" customHeight="1" x14ac:dyDescent="0.25">
      <c r="E163" s="419" t="s">
        <v>453</v>
      </c>
      <c r="F163" s="420">
        <v>572226</v>
      </c>
      <c r="G163" s="423">
        <v>108224</v>
      </c>
      <c r="H163" s="423">
        <v>159334</v>
      </c>
      <c r="I163" s="423">
        <v>152334</v>
      </c>
      <c r="J163" s="423">
        <v>152334</v>
      </c>
      <c r="K163" s="423">
        <v>91787.47</v>
      </c>
      <c r="L163" s="423">
        <v>97823.329999999987</v>
      </c>
      <c r="M163" s="423">
        <v>123406.3</v>
      </c>
      <c r="N163" s="423"/>
      <c r="O163" s="301">
        <f t="shared" si="24"/>
        <v>0.84812490759905379</v>
      </c>
      <c r="P163" s="302">
        <f t="shared" si="24"/>
        <v>0.61395138514064784</v>
      </c>
      <c r="Q163" s="430">
        <f t="shared" si="24"/>
        <v>0.8101034568776504</v>
      </c>
      <c r="R163" s="302"/>
      <c r="S163" s="301">
        <f t="shared" si="21"/>
        <v>0.84812490759905379</v>
      </c>
      <c r="T163" s="301">
        <f t="shared" si="22"/>
        <v>0.70867176462673509</v>
      </c>
      <c r="U163" s="430">
        <f t="shared" si="23"/>
        <v>0.74547050193859365</v>
      </c>
      <c r="V163" s="305"/>
      <c r="W163" s="472" t="s">
        <v>778</v>
      </c>
      <c r="X163" s="473"/>
    </row>
    <row r="164" spans="5:24" ht="52.5" customHeight="1" x14ac:dyDescent="0.25">
      <c r="E164" s="419" t="s">
        <v>454</v>
      </c>
      <c r="F164" s="420">
        <v>3512206</v>
      </c>
      <c r="G164" s="423">
        <v>747951</v>
      </c>
      <c r="H164" s="423">
        <v>924285</v>
      </c>
      <c r="I164" s="423">
        <v>911985</v>
      </c>
      <c r="J164" s="423">
        <v>927985</v>
      </c>
      <c r="K164" s="423">
        <v>543657.09</v>
      </c>
      <c r="L164" s="423">
        <v>648879.92000000004</v>
      </c>
      <c r="M164" s="423">
        <v>702305.92</v>
      </c>
      <c r="N164" s="423"/>
      <c r="O164" s="301">
        <f t="shared" si="24"/>
        <v>0.72686190672918405</v>
      </c>
      <c r="P164" s="301">
        <f t="shared" si="24"/>
        <v>0.70203445906836104</v>
      </c>
      <c r="Q164" s="430">
        <f t="shared" si="24"/>
        <v>0.77008494657258619</v>
      </c>
      <c r="R164" s="302"/>
      <c r="S164" s="301">
        <f t="shared" si="21"/>
        <v>0.72686190672918405</v>
      </c>
      <c r="T164" s="301">
        <f t="shared" si="22"/>
        <v>0.7131391801157253</v>
      </c>
      <c r="U164" s="430">
        <f t="shared" si="23"/>
        <v>0.73323563658061763</v>
      </c>
      <c r="V164" s="305"/>
      <c r="W164" s="472" t="s">
        <v>779</v>
      </c>
      <c r="X164" s="473"/>
    </row>
    <row r="165" spans="5:24" ht="54.75" customHeight="1" x14ac:dyDescent="0.25">
      <c r="E165" s="419" t="s">
        <v>455</v>
      </c>
      <c r="F165" s="420">
        <v>19283731</v>
      </c>
      <c r="G165" s="423">
        <v>4516834</v>
      </c>
      <c r="H165" s="423">
        <v>4940935</v>
      </c>
      <c r="I165" s="423">
        <v>4927165</v>
      </c>
      <c r="J165" s="423">
        <v>4898797</v>
      </c>
      <c r="K165" s="423">
        <v>2821958.45</v>
      </c>
      <c r="L165" s="423">
        <v>3788570.7299999995</v>
      </c>
      <c r="M165" s="423">
        <v>4195057.88</v>
      </c>
      <c r="N165" s="423"/>
      <c r="O165" s="307">
        <f t="shared" si="24"/>
        <v>0.62476470244423421</v>
      </c>
      <c r="P165" s="301">
        <f t="shared" si="24"/>
        <v>0.76677202391854971</v>
      </c>
      <c r="Q165" s="430">
        <f t="shared" si="24"/>
        <v>0.85141412556713647</v>
      </c>
      <c r="R165" s="302"/>
      <c r="S165" s="306">
        <f t="shared" si="21"/>
        <v>0.62476470244423421</v>
      </c>
      <c r="T165" s="302">
        <f t="shared" si="22"/>
        <v>0.69895227722309561</v>
      </c>
      <c r="U165" s="430">
        <f t="shared" si="23"/>
        <v>0.75117390597690603</v>
      </c>
      <c r="V165" s="305"/>
      <c r="W165" s="472" t="s">
        <v>780</v>
      </c>
      <c r="X165" s="473"/>
    </row>
    <row r="166" spans="5:24" ht="53.25" customHeight="1" x14ac:dyDescent="0.25">
      <c r="E166" s="419" t="s">
        <v>456</v>
      </c>
      <c r="F166" s="420">
        <v>681680</v>
      </c>
      <c r="G166" s="423">
        <v>284700</v>
      </c>
      <c r="H166" s="423">
        <v>134060</v>
      </c>
      <c r="I166" s="423">
        <v>132060</v>
      </c>
      <c r="J166" s="423">
        <v>130860</v>
      </c>
      <c r="K166" s="423">
        <v>93665.75</v>
      </c>
      <c r="L166" s="423">
        <v>250517.55</v>
      </c>
      <c r="M166" s="423">
        <v>188156.53</v>
      </c>
      <c r="N166" s="423"/>
      <c r="O166" s="301">
        <f t="shared" si="24"/>
        <v>0.32899806814190374</v>
      </c>
      <c r="P166" s="301">
        <f t="shared" si="24"/>
        <v>1.8686972251230791</v>
      </c>
      <c r="Q166" s="430">
        <f t="shared" si="24"/>
        <v>1.424780630016659</v>
      </c>
      <c r="R166" s="302"/>
      <c r="S166" s="301">
        <f t="shared" si="21"/>
        <v>0.32899806814190374</v>
      </c>
      <c r="T166" s="301">
        <f t="shared" si="22"/>
        <v>0.82191064093991784</v>
      </c>
      <c r="U166" s="430">
        <f t="shared" si="23"/>
        <v>0.96644971133945745</v>
      </c>
      <c r="V166" s="305"/>
      <c r="W166" s="472" t="s">
        <v>781</v>
      </c>
      <c r="X166" s="473"/>
    </row>
    <row r="167" spans="5:24" ht="53.25" customHeight="1" x14ac:dyDescent="0.25">
      <c r="E167" s="419" t="s">
        <v>457</v>
      </c>
      <c r="F167" s="420">
        <v>2415004</v>
      </c>
      <c r="G167" s="423">
        <v>2313999</v>
      </c>
      <c r="H167" s="423">
        <v>13815</v>
      </c>
      <c r="I167" s="423">
        <v>43795</v>
      </c>
      <c r="J167" s="423">
        <v>43395</v>
      </c>
      <c r="K167" s="423">
        <v>2410062.59</v>
      </c>
      <c r="L167" s="423">
        <v>16194.180000000168</v>
      </c>
      <c r="M167" s="423">
        <v>82433.36</v>
      </c>
      <c r="N167" s="423"/>
      <c r="O167" s="301">
        <f t="shared" si="24"/>
        <v>1.0415141017779177</v>
      </c>
      <c r="P167" s="301">
        <f t="shared" si="24"/>
        <v>1.1722171552660274</v>
      </c>
      <c r="Q167" s="430">
        <f t="shared" si="24"/>
        <v>1.8822550519465693</v>
      </c>
      <c r="R167" s="302"/>
      <c r="S167" s="301">
        <f t="shared" si="21"/>
        <v>1.0415141017779177</v>
      </c>
      <c r="T167" s="301">
        <f t="shared" si="22"/>
        <v>1.0422897920538325</v>
      </c>
      <c r="U167" s="430">
        <f t="shared" si="23"/>
        <v>1.0578008980401068</v>
      </c>
      <c r="V167" s="305"/>
      <c r="W167" s="472" t="s">
        <v>782</v>
      </c>
      <c r="X167" s="473"/>
    </row>
    <row r="168" spans="5:24" ht="51.75" customHeight="1" x14ac:dyDescent="0.25">
      <c r="E168" s="419" t="s">
        <v>458</v>
      </c>
      <c r="F168" s="420">
        <v>1099700</v>
      </c>
      <c r="G168" s="423">
        <v>293827</v>
      </c>
      <c r="H168" s="423">
        <v>251571</v>
      </c>
      <c r="I168" s="423">
        <v>267993</v>
      </c>
      <c r="J168" s="423">
        <v>286309</v>
      </c>
      <c r="K168" s="423">
        <v>137805.69</v>
      </c>
      <c r="L168" s="423">
        <v>209948.89</v>
      </c>
      <c r="M168" s="423">
        <v>200179.49</v>
      </c>
      <c r="N168" s="423"/>
      <c r="O168" s="301">
        <f t="shared" si="24"/>
        <v>0.46900281458136933</v>
      </c>
      <c r="P168" s="301">
        <f t="shared" si="24"/>
        <v>0.83455124000779113</v>
      </c>
      <c r="Q168" s="430">
        <f t="shared" si="24"/>
        <v>0.74695790561693776</v>
      </c>
      <c r="R168" s="302"/>
      <c r="S168" s="301">
        <f t="shared" si="21"/>
        <v>0.46900281458136933</v>
      </c>
      <c r="T168" s="306">
        <f t="shared" si="22"/>
        <v>0.63761616287555145</v>
      </c>
      <c r="U168" s="97">
        <f t="shared" si="23"/>
        <v>0.67364166802927505</v>
      </c>
      <c r="V168" s="305"/>
      <c r="W168" s="472" t="s">
        <v>783</v>
      </c>
      <c r="X168" s="473"/>
    </row>
    <row r="169" spans="5:24" ht="51.75" customHeight="1" x14ac:dyDescent="0.25">
      <c r="E169" s="419" t="s">
        <v>459</v>
      </c>
      <c r="F169" s="420">
        <v>606619</v>
      </c>
      <c r="G169" s="423">
        <v>103715</v>
      </c>
      <c r="H169" s="423">
        <v>169137</v>
      </c>
      <c r="I169" s="423">
        <v>163632</v>
      </c>
      <c r="J169" s="423">
        <v>170135</v>
      </c>
      <c r="K169" s="423">
        <v>101197.22</v>
      </c>
      <c r="L169" s="423">
        <v>110409.43</v>
      </c>
      <c r="M169" s="423">
        <v>115396.81</v>
      </c>
      <c r="N169" s="423"/>
      <c r="O169" s="301">
        <f t="shared" si="24"/>
        <v>0.97572405148724872</v>
      </c>
      <c r="P169" s="302">
        <f t="shared" si="24"/>
        <v>0.65278105914140605</v>
      </c>
      <c r="Q169" s="430">
        <f t="shared" si="24"/>
        <v>0.70522153368534268</v>
      </c>
      <c r="R169" s="302"/>
      <c r="S169" s="301">
        <f t="shared" si="21"/>
        <v>0.97572405148724872</v>
      </c>
      <c r="T169" s="301">
        <f t="shared" si="22"/>
        <v>0.77553637136616183</v>
      </c>
      <c r="U169" s="430">
        <f t="shared" si="23"/>
        <v>0.74917628137572045</v>
      </c>
      <c r="V169" s="305"/>
      <c r="W169" s="472" t="s">
        <v>784</v>
      </c>
      <c r="X169" s="473"/>
    </row>
    <row r="170" spans="5:24" ht="53.25" customHeight="1" x14ac:dyDescent="0.25">
      <c r="E170" s="419" t="s">
        <v>460</v>
      </c>
      <c r="F170" s="420">
        <v>3463907</v>
      </c>
      <c r="G170" s="423">
        <v>1180746</v>
      </c>
      <c r="H170" s="423">
        <v>829321</v>
      </c>
      <c r="I170" s="423">
        <v>626920</v>
      </c>
      <c r="J170" s="423">
        <v>826920</v>
      </c>
      <c r="K170" s="423">
        <v>635200.37</v>
      </c>
      <c r="L170" s="423">
        <v>634981.05999999994</v>
      </c>
      <c r="M170" s="423">
        <v>694926.56</v>
      </c>
      <c r="N170" s="423"/>
      <c r="O170" s="306">
        <f t="shared" si="24"/>
        <v>0.5379652948220871</v>
      </c>
      <c r="P170" s="301">
        <f t="shared" si="24"/>
        <v>0.7656637900161698</v>
      </c>
      <c r="Q170" s="430">
        <f t="shared" si="24"/>
        <v>1.1084772538760927</v>
      </c>
      <c r="R170" s="302"/>
      <c r="S170" s="306">
        <f t="shared" si="21"/>
        <v>0.5379652948220871</v>
      </c>
      <c r="T170" s="307">
        <f t="shared" si="22"/>
        <v>0.63190999603495801</v>
      </c>
      <c r="U170" s="430">
        <f t="shared" si="23"/>
        <v>0.74520958578862917</v>
      </c>
      <c r="V170" s="305"/>
      <c r="W170" s="472" t="s">
        <v>785</v>
      </c>
      <c r="X170" s="473"/>
    </row>
    <row r="171" spans="5:24" ht="28.5" hidden="1" customHeight="1" x14ac:dyDescent="0.25">
      <c r="E171" s="419" t="s">
        <v>461</v>
      </c>
      <c r="F171" s="420"/>
      <c r="G171" s="423"/>
      <c r="H171" s="423"/>
      <c r="I171" s="423"/>
      <c r="J171" s="423"/>
      <c r="K171" s="423"/>
      <c r="L171" s="423">
        <v>0</v>
      </c>
      <c r="M171" s="423">
        <v>0</v>
      </c>
      <c r="N171" s="423"/>
      <c r="O171" s="302" t="str">
        <f t="shared" si="24"/>
        <v>NO APLICA</v>
      </c>
      <c r="P171" s="302" t="str">
        <f t="shared" si="24"/>
        <v>NO APLICA</v>
      </c>
      <c r="Q171" s="97" t="str">
        <f t="shared" si="24"/>
        <v>NO APLICA</v>
      </c>
      <c r="R171" s="302"/>
      <c r="S171" s="302" t="str">
        <f t="shared" si="21"/>
        <v>NO APLICA</v>
      </c>
      <c r="T171" s="302" t="str">
        <f t="shared" si="22"/>
        <v>NO APLICA</v>
      </c>
      <c r="U171" s="97" t="str">
        <f t="shared" si="23"/>
        <v>NO APLICA</v>
      </c>
      <c r="V171" s="305" t="str">
        <f t="shared" ref="V171" si="25">IFERROR(((K171+L171+M171+N171)/(G171+H171+I171+J171)),"NO APLICA")</f>
        <v>NO APLICA</v>
      </c>
      <c r="W171" s="472" t="s">
        <v>462</v>
      </c>
      <c r="X171" s="473"/>
    </row>
    <row r="172" spans="5:24" ht="53.25" customHeight="1" x14ac:dyDescent="0.25">
      <c r="E172" s="419" t="s">
        <v>463</v>
      </c>
      <c r="F172" s="420">
        <v>1211696</v>
      </c>
      <c r="G172" s="423">
        <v>276397</v>
      </c>
      <c r="H172" s="423">
        <v>308913</v>
      </c>
      <c r="I172" s="423">
        <v>315343</v>
      </c>
      <c r="J172" s="423">
        <v>311043</v>
      </c>
      <c r="K172" s="423">
        <v>220744.04</v>
      </c>
      <c r="L172" s="423">
        <v>195603.09</v>
      </c>
      <c r="M172" s="423">
        <v>210728.57</v>
      </c>
      <c r="N172" s="423"/>
      <c r="O172" s="301">
        <f t="shared" si="24"/>
        <v>0.79864846579376769</v>
      </c>
      <c r="P172" s="302">
        <f t="shared" si="24"/>
        <v>0.63319798778296799</v>
      </c>
      <c r="Q172" s="97">
        <f t="shared" si="24"/>
        <v>0.66825193519437565</v>
      </c>
      <c r="R172" s="302"/>
      <c r="S172" s="301">
        <f t="shared" si="21"/>
        <v>0.79864846579376769</v>
      </c>
      <c r="T172" s="301">
        <f t="shared" si="22"/>
        <v>0.71132755292067451</v>
      </c>
      <c r="U172" s="97">
        <f t="shared" si="23"/>
        <v>0.69624561290530307</v>
      </c>
      <c r="V172" s="305"/>
      <c r="W172" s="472" t="s">
        <v>786</v>
      </c>
      <c r="X172" s="473"/>
    </row>
    <row r="173" spans="5:24" ht="48" customHeight="1" x14ac:dyDescent="0.25">
      <c r="E173" s="419" t="s">
        <v>464</v>
      </c>
      <c r="F173" s="420">
        <v>250000</v>
      </c>
      <c r="G173" s="423">
        <v>125000</v>
      </c>
      <c r="H173" s="423"/>
      <c r="I173" s="423">
        <v>125000</v>
      </c>
      <c r="J173" s="423"/>
      <c r="K173" s="423">
        <v>69701.5</v>
      </c>
      <c r="L173" s="423">
        <v>2080.3999999999942</v>
      </c>
      <c r="M173" s="423">
        <v>94569.08</v>
      </c>
      <c r="N173" s="423"/>
      <c r="O173" s="307">
        <f t="shared" si="24"/>
        <v>0.557612</v>
      </c>
      <c r="P173" s="302" t="str">
        <f t="shared" si="24"/>
        <v>NO APLICA</v>
      </c>
      <c r="Q173" s="430">
        <f t="shared" si="24"/>
        <v>0.75655264</v>
      </c>
      <c r="R173" s="302"/>
      <c r="S173" s="306">
        <f t="shared" si="21"/>
        <v>0.557612</v>
      </c>
      <c r="T173" s="307">
        <f t="shared" si="22"/>
        <v>0.57425519999999997</v>
      </c>
      <c r="U173" s="97">
        <f t="shared" si="23"/>
        <v>0.66540391999999993</v>
      </c>
      <c r="V173" s="305"/>
      <c r="W173" s="472" t="s">
        <v>787</v>
      </c>
      <c r="X173" s="473"/>
    </row>
    <row r="174" spans="5:24" ht="57.75" customHeight="1" x14ac:dyDescent="0.25">
      <c r="E174" s="419" t="s">
        <v>465</v>
      </c>
      <c r="F174" s="420">
        <v>1159949</v>
      </c>
      <c r="G174" s="423">
        <v>235574</v>
      </c>
      <c r="H174" s="423">
        <v>320685</v>
      </c>
      <c r="I174" s="423">
        <v>313445</v>
      </c>
      <c r="J174" s="423">
        <v>290245</v>
      </c>
      <c r="K174" s="423">
        <v>234314.5</v>
      </c>
      <c r="L174" s="423">
        <v>239891.86</v>
      </c>
      <c r="M174" s="423">
        <v>209129.73</v>
      </c>
      <c r="N174" s="423"/>
      <c r="O174" s="301">
        <f t="shared" si="24"/>
        <v>0.99465348467997317</v>
      </c>
      <c r="P174" s="301">
        <f t="shared" si="24"/>
        <v>0.74806074496780328</v>
      </c>
      <c r="Q174" s="97">
        <f t="shared" si="24"/>
        <v>0.66719753066726228</v>
      </c>
      <c r="R174" s="302"/>
      <c r="S174" s="301">
        <f t="shared" si="21"/>
        <v>0.99465348467997317</v>
      </c>
      <c r="T174" s="301">
        <f t="shared" si="22"/>
        <v>0.85249202260098256</v>
      </c>
      <c r="U174" s="430">
        <f t="shared" si="23"/>
        <v>0.78571110400780031</v>
      </c>
      <c r="V174" s="305"/>
      <c r="W174" s="472" t="s">
        <v>788</v>
      </c>
      <c r="X174" s="473"/>
    </row>
    <row r="175" spans="5:24" ht="52.5" customHeight="1" x14ac:dyDescent="0.25">
      <c r="E175" s="419" t="s">
        <v>466</v>
      </c>
      <c r="F175" s="420">
        <v>8729140</v>
      </c>
      <c r="G175" s="423">
        <v>1266126</v>
      </c>
      <c r="H175" s="423">
        <v>2517865</v>
      </c>
      <c r="I175" s="423">
        <v>2530289</v>
      </c>
      <c r="J175" s="423">
        <v>2414860</v>
      </c>
      <c r="K175" s="423">
        <v>950092.43</v>
      </c>
      <c r="L175" s="423">
        <v>2210427.7999999998</v>
      </c>
      <c r="M175" s="423">
        <v>2222913.64</v>
      </c>
      <c r="N175" s="423"/>
      <c r="O175" s="301">
        <f t="shared" si="24"/>
        <v>0.75039327049598548</v>
      </c>
      <c r="P175" s="301">
        <f t="shared" si="24"/>
        <v>0.87789766329807195</v>
      </c>
      <c r="Q175" s="430">
        <f t="shared" si="24"/>
        <v>0.87852163922777204</v>
      </c>
      <c r="R175" s="302"/>
      <c r="S175" s="301">
        <f t="shared" si="21"/>
        <v>0.75039327049598548</v>
      </c>
      <c r="T175" s="301">
        <f t="shared" si="22"/>
        <v>0.83523460547342743</v>
      </c>
      <c r="U175" s="430">
        <f t="shared" si="23"/>
        <v>0.85258079622696492</v>
      </c>
      <c r="V175" s="305"/>
      <c r="W175" s="472" t="s">
        <v>789</v>
      </c>
      <c r="X175" s="473"/>
    </row>
    <row r="176" spans="5:24" ht="50.25" customHeight="1" x14ac:dyDescent="0.25">
      <c r="E176" s="419" t="s">
        <v>467</v>
      </c>
      <c r="F176" s="420">
        <v>41000</v>
      </c>
      <c r="G176" s="423">
        <v>8000</v>
      </c>
      <c r="H176" s="423">
        <v>6000</v>
      </c>
      <c r="I176" s="423">
        <v>21000</v>
      </c>
      <c r="J176" s="423">
        <v>6000</v>
      </c>
      <c r="K176" s="423">
        <v>0</v>
      </c>
      <c r="L176" s="423">
        <v>12020.3</v>
      </c>
      <c r="M176" s="423">
        <v>6300</v>
      </c>
      <c r="N176" s="423"/>
      <c r="O176" s="301">
        <f t="shared" si="24"/>
        <v>0</v>
      </c>
      <c r="P176" s="301">
        <f t="shared" si="24"/>
        <v>2.0033833333333333</v>
      </c>
      <c r="Q176" s="430">
        <f t="shared" si="24"/>
        <v>0.3</v>
      </c>
      <c r="R176" s="302"/>
      <c r="S176" s="301">
        <f t="shared" si="21"/>
        <v>0</v>
      </c>
      <c r="T176" s="301">
        <f t="shared" si="22"/>
        <v>0.85859285714285705</v>
      </c>
      <c r="U176" s="97">
        <f t="shared" si="23"/>
        <v>0.52343714285714282</v>
      </c>
      <c r="V176" s="305"/>
      <c r="W176" s="472" t="s">
        <v>790</v>
      </c>
      <c r="X176" s="473"/>
    </row>
    <row r="177" spans="5:24" ht="55.5" customHeight="1" x14ac:dyDescent="0.25">
      <c r="E177" s="419" t="s">
        <v>468</v>
      </c>
      <c r="F177" s="420">
        <v>5115058</v>
      </c>
      <c r="G177" s="423">
        <v>982915</v>
      </c>
      <c r="H177" s="423">
        <v>1375289</v>
      </c>
      <c r="I177" s="423">
        <v>1395341</v>
      </c>
      <c r="J177" s="423">
        <v>1361513</v>
      </c>
      <c r="K177" s="423">
        <v>957913.42</v>
      </c>
      <c r="L177" s="423">
        <v>1326300.48</v>
      </c>
      <c r="M177" s="423">
        <v>1384640.96</v>
      </c>
      <c r="N177" s="423"/>
      <c r="O177" s="301">
        <f t="shared" si="24"/>
        <v>0.97456384326213363</v>
      </c>
      <c r="P177" s="301">
        <f t="shared" si="24"/>
        <v>0.96437947224183429</v>
      </c>
      <c r="Q177" s="430">
        <f t="shared" si="24"/>
        <v>0.99233159492912482</v>
      </c>
      <c r="R177" s="302"/>
      <c r="S177" s="301">
        <f t="shared" si="21"/>
        <v>0.97456384326213363</v>
      </c>
      <c r="T177" s="301">
        <f t="shared" si="22"/>
        <v>0.96862438533731599</v>
      </c>
      <c r="U177" s="430">
        <f>IFERROR(((K177+L177+M177)/(G177+H177+I177)),"NO APLICA")</f>
        <v>0.97743729194667972</v>
      </c>
      <c r="V177" s="305"/>
      <c r="W177" s="472" t="s">
        <v>791</v>
      </c>
      <c r="X177" s="473"/>
    </row>
    <row r="178" spans="5:24" ht="55.5" customHeight="1" thickBot="1" x14ac:dyDescent="0.3">
      <c r="E178" s="424" t="s">
        <v>469</v>
      </c>
      <c r="F178" s="425">
        <v>421782</v>
      </c>
      <c r="G178" s="426">
        <v>77432</v>
      </c>
      <c r="H178" s="426">
        <v>116850</v>
      </c>
      <c r="I178" s="426">
        <v>114250</v>
      </c>
      <c r="J178" s="426">
        <v>113250</v>
      </c>
      <c r="K178" s="426">
        <v>91288.19</v>
      </c>
      <c r="L178" s="426">
        <v>71547.540000000008</v>
      </c>
      <c r="M178" s="426">
        <v>101481.41</v>
      </c>
      <c r="N178" s="426"/>
      <c r="O178" s="308">
        <f t="shared" si="24"/>
        <v>1.1789465595619382</v>
      </c>
      <c r="P178" s="427">
        <f t="shared" si="24"/>
        <v>0.6123024390243903</v>
      </c>
      <c r="Q178" s="308">
        <f t="shared" si="24"/>
        <v>0.88823991247264777</v>
      </c>
      <c r="R178" s="428"/>
      <c r="S178" s="308">
        <f>IFERROR(((K178)/(G178)),"NO APLICA")</f>
        <v>1.1789465595619382</v>
      </c>
      <c r="T178" s="308">
        <f t="shared" si="22"/>
        <v>0.83814110416816801</v>
      </c>
      <c r="U178" s="439">
        <f>IFERROR(((K178+L178+M178)/(G178+H178+I178)),"NO APLICA")</f>
        <v>0.85669279037506652</v>
      </c>
      <c r="V178" s="429"/>
      <c r="W178" s="521" t="s">
        <v>792</v>
      </c>
      <c r="X178" s="522"/>
    </row>
  </sheetData>
  <mergeCells count="70">
    <mergeCell ref="C33:C34"/>
    <mergeCell ref="W149:X149"/>
    <mergeCell ref="W175:X175"/>
    <mergeCell ref="W176:X176"/>
    <mergeCell ref="W177:X177"/>
    <mergeCell ref="W165:X165"/>
    <mergeCell ref="W166:X166"/>
    <mergeCell ref="W167:X167"/>
    <mergeCell ref="W168:X168"/>
    <mergeCell ref="W169:X169"/>
    <mergeCell ref="W160:X160"/>
    <mergeCell ref="W161:X161"/>
    <mergeCell ref="W162:X162"/>
    <mergeCell ref="W163:X163"/>
    <mergeCell ref="W164:X164"/>
    <mergeCell ref="W155:X155"/>
    <mergeCell ref="W178:X178"/>
    <mergeCell ref="W170:X170"/>
    <mergeCell ref="W171:X171"/>
    <mergeCell ref="W172:X172"/>
    <mergeCell ref="W173:X173"/>
    <mergeCell ref="W174:X174"/>
    <mergeCell ref="W156:X156"/>
    <mergeCell ref="W157:X157"/>
    <mergeCell ref="W158:X158"/>
    <mergeCell ref="W159:X159"/>
    <mergeCell ref="W150:X150"/>
    <mergeCell ref="W151:X151"/>
    <mergeCell ref="W152:X152"/>
    <mergeCell ref="W153:X153"/>
    <mergeCell ref="W154:X154"/>
    <mergeCell ref="W144:X144"/>
    <mergeCell ref="W145:X145"/>
    <mergeCell ref="W146:X146"/>
    <mergeCell ref="W147:X147"/>
    <mergeCell ref="W148:X148"/>
    <mergeCell ref="B11:B12"/>
    <mergeCell ref="C11:C12"/>
    <mergeCell ref="X11:X12"/>
    <mergeCell ref="F133:F134"/>
    <mergeCell ref="L124:Q124"/>
    <mergeCell ref="V124:X124"/>
    <mergeCell ref="C124:F124"/>
    <mergeCell ref="E132:X132"/>
    <mergeCell ref="E133:E134"/>
    <mergeCell ref="G133:J133"/>
    <mergeCell ref="K133:N133"/>
    <mergeCell ref="O133:R133"/>
    <mergeCell ref="T11:W11"/>
    <mergeCell ref="B33:B34"/>
    <mergeCell ref="S133:V133"/>
    <mergeCell ref="W133:X134"/>
    <mergeCell ref="E2:S2"/>
    <mergeCell ref="E3:S3"/>
    <mergeCell ref="D11:F11"/>
    <mergeCell ref="L11:O11"/>
    <mergeCell ref="P11:S11"/>
    <mergeCell ref="E4:S4"/>
    <mergeCell ref="E5:S5"/>
    <mergeCell ref="G11:K11"/>
    <mergeCell ref="G10:X10"/>
    <mergeCell ref="W140:X140"/>
    <mergeCell ref="W141:X141"/>
    <mergeCell ref="W142:X142"/>
    <mergeCell ref="W143:X143"/>
    <mergeCell ref="W135:X135"/>
    <mergeCell ref="W136:X136"/>
    <mergeCell ref="W137:X137"/>
    <mergeCell ref="W138:X138"/>
    <mergeCell ref="W139:X139"/>
  </mergeCells>
  <conditionalFormatting sqref="G135:J178">
    <cfRule type="containsBlanks" dxfId="87" priority="15">
      <formula>LEN(TRIM(G135))=0</formula>
    </cfRule>
  </conditionalFormatting>
  <conditionalFormatting sqref="H13:H14">
    <cfRule type="cellIs" priority="87" operator="equal">
      <formula>"NO DISPONIBLE"</formula>
    </cfRule>
  </conditionalFormatting>
  <conditionalFormatting sqref="H15:K108">
    <cfRule type="containsBlanks" dxfId="86" priority="171">
      <formula>LEN(TRIM(H15))=0</formula>
    </cfRule>
  </conditionalFormatting>
  <conditionalFormatting sqref="I13:K14">
    <cfRule type="cellIs" dxfId="85" priority="86" operator="equal">
      <formula>"NO DISPONIBLE"</formula>
    </cfRule>
  </conditionalFormatting>
  <conditionalFormatting sqref="K135:N178">
    <cfRule type="containsBlanks" dxfId="84" priority="14">
      <formula>LEN(TRIM(K135))=0</formula>
    </cfRule>
  </conditionalFormatting>
  <conditionalFormatting sqref="L13:L14">
    <cfRule type="cellIs" priority="85" operator="equal">
      <formula>"NO DISPONIBLE"</formula>
    </cfRule>
  </conditionalFormatting>
  <conditionalFormatting sqref="L35">
    <cfRule type="containsBlanks" dxfId="83" priority="2">
      <formula>LEN(TRIM(L35))=0</formula>
    </cfRule>
  </conditionalFormatting>
  <conditionalFormatting sqref="L15:O34 M35 O35:P35 R35 L36:O108">
    <cfRule type="containsBlanks" dxfId="82" priority="118">
      <formula>LEN(TRIM(L15))=0</formula>
    </cfRule>
  </conditionalFormatting>
  <conditionalFormatting sqref="M13:O14">
    <cfRule type="cellIs" dxfId="81" priority="71" operator="equal">
      <formula>"NO DISPONIBLE"</formula>
    </cfRule>
  </conditionalFormatting>
  <conditionalFormatting sqref="N35">
    <cfRule type="containsBlanks" dxfId="80" priority="1">
      <formula>LEN(TRIM(N35))=0</formula>
    </cfRule>
  </conditionalFormatting>
  <conditionalFormatting sqref="O135:V178">
    <cfRule type="cellIs" dxfId="79" priority="9" operator="equal">
      <formula>"NO APLICA"</formula>
    </cfRule>
    <cfRule type="cellIs" dxfId="78" priority="10" operator="between">
      <formula>0.7</formula>
      <formula>1.2</formula>
    </cfRule>
    <cfRule type="cellIs" dxfId="77" priority="11" operator="between">
      <formula>0.5</formula>
      <formula>0.7</formula>
    </cfRule>
    <cfRule type="cellIs" dxfId="76" priority="12" operator="lessThan">
      <formula>0.5</formula>
    </cfRule>
    <cfRule type="cellIs" dxfId="75" priority="13" operator="greaterThan">
      <formula>1.2</formula>
    </cfRule>
  </conditionalFormatting>
  <conditionalFormatting sqref="P36:P82 P84:P93 P95:P108">
    <cfRule type="cellIs" dxfId="74" priority="29" stopIfTrue="1" operator="greaterThanOrEqual">
      <formula>1.2</formula>
    </cfRule>
    <cfRule type="containsBlanks" dxfId="73" priority="30" stopIfTrue="1">
      <formula>LEN(TRIM(P36))=0</formula>
    </cfRule>
    <cfRule type="cellIs" dxfId="72" priority="27" stopIfTrue="1" operator="between">
      <formula>0.5</formula>
      <formula>0.7</formula>
    </cfRule>
    <cfRule type="cellIs" dxfId="71" priority="26" stopIfTrue="1" operator="lessThan">
      <formula>0.5</formula>
    </cfRule>
    <cfRule type="cellIs" dxfId="70" priority="25" stopIfTrue="1" operator="equal">
      <formula>"100%"</formula>
    </cfRule>
    <cfRule type="cellIs" dxfId="69" priority="28" stopIfTrue="1" operator="between">
      <formula>0.7</formula>
      <formula>1.2</formula>
    </cfRule>
  </conditionalFormatting>
  <conditionalFormatting sqref="P83">
    <cfRule type="containsBlanks" dxfId="68" priority="24">
      <formula>LEN(TRIM(P83))=0</formula>
    </cfRule>
  </conditionalFormatting>
  <conditionalFormatting sqref="P94">
    <cfRule type="containsBlanks" dxfId="67" priority="23">
      <formula>LEN(TRIM(P94))=0</formula>
    </cfRule>
  </conditionalFormatting>
  <conditionalFormatting sqref="P15:R34 S15:S108 Q35 Q36:R108">
    <cfRule type="cellIs" dxfId="66" priority="50" stopIfTrue="1" operator="equal">
      <formula>"100%"</formula>
    </cfRule>
    <cfRule type="cellIs" dxfId="65" priority="51" stopIfTrue="1" operator="lessThan">
      <formula>0.5</formula>
    </cfRule>
    <cfRule type="cellIs" dxfId="64" priority="52" stopIfTrue="1" operator="between">
      <formula>0.5</formula>
      <formula>0.7</formula>
    </cfRule>
    <cfRule type="cellIs" dxfId="63" priority="53" stopIfTrue="1" operator="between">
      <formula>0.7</formula>
      <formula>1.2</formula>
    </cfRule>
    <cfRule type="cellIs" dxfId="62" priority="54" stopIfTrue="1" operator="greaterThanOrEqual">
      <formula>1.2</formula>
    </cfRule>
    <cfRule type="containsBlanks" dxfId="61" priority="55" stopIfTrue="1">
      <formula>LEN(TRIM(P15))=0</formula>
    </cfRule>
  </conditionalFormatting>
  <conditionalFormatting sqref="P13:S14">
    <cfRule type="cellIs" dxfId="60" priority="3" stopIfTrue="1" operator="equal">
      <formula>"100%"</formula>
    </cfRule>
    <cfRule type="cellIs" dxfId="59" priority="4" stopIfTrue="1" operator="lessThan">
      <formula>0.5</formula>
    </cfRule>
    <cfRule type="cellIs" dxfId="58" priority="5" stopIfTrue="1" operator="between">
      <formula>0.5</formula>
      <formula>0.7</formula>
    </cfRule>
    <cfRule type="cellIs" dxfId="57" priority="6" stopIfTrue="1" operator="between">
      <formula>0.7</formula>
      <formula>1.2</formula>
    </cfRule>
    <cfRule type="cellIs" dxfId="56" priority="7" stopIfTrue="1" operator="greaterThanOrEqual">
      <formula>1.2</formula>
    </cfRule>
    <cfRule type="containsBlanks" dxfId="55" priority="8" stopIfTrue="1">
      <formula>LEN(TRIM(P13))=0</formula>
    </cfRule>
  </conditionalFormatting>
  <conditionalFormatting sqref="W14">
    <cfRule type="cellIs" dxfId="54" priority="31" stopIfTrue="1" operator="equal">
      <formula>"100%"</formula>
    </cfRule>
    <cfRule type="cellIs" dxfId="53" priority="32" stopIfTrue="1" operator="lessThan">
      <formula>0.5</formula>
    </cfRule>
    <cfRule type="cellIs" dxfId="52" priority="33" stopIfTrue="1" operator="between">
      <formula>0.5</formula>
      <formula>0.7</formula>
    </cfRule>
    <cfRule type="cellIs" dxfId="51" priority="34" stopIfTrue="1" operator="between">
      <formula>0.7</formula>
      <formula>1.2</formula>
    </cfRule>
    <cfRule type="cellIs" dxfId="50" priority="35" stopIfTrue="1" operator="greaterThanOrEqual">
      <formula>1.2</formula>
    </cfRule>
    <cfRule type="containsBlanks" dxfId="49" priority="36" stopIfTrue="1">
      <formula>LEN(TRIM(W14))=0</formula>
    </cfRule>
  </conditionalFormatting>
  <printOptions horizontalCentered="1"/>
  <pageMargins left="0.6692913385826772" right="0.35433070866141736" top="0.35433070866141736" bottom="0.35433070866141736" header="0.31496062992125984" footer="0.31496062992125984"/>
  <pageSetup paperSize="5" scale="29" fitToHeight="0" orientation="landscape" r:id="rId1"/>
  <rowBreaks count="1" manualBreakCount="1">
    <brk id="127" max="16383" man="1"/>
  </rowBreaks>
  <ignoredErrors>
    <ignoredError sqref="U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590E-B702-4D80-B1B7-AB375A9BF127}">
  <sheetPr>
    <pageSetUpPr fitToPage="1"/>
  </sheetPr>
  <dimension ref="A1:X129"/>
  <sheetViews>
    <sheetView topLeftCell="E12" zoomScale="80" zoomScaleNormal="80" zoomScaleSheetLayoutView="25" workbookViewId="0">
      <selection activeCell="P17" sqref="P17"/>
    </sheetView>
  </sheetViews>
  <sheetFormatPr baseColWidth="10" defaultColWidth="11.42578125" defaultRowHeight="15" x14ac:dyDescent="0.25"/>
  <cols>
    <col min="1" max="1" width="11.42578125" hidden="1" customWidth="1"/>
    <col min="2" max="2" width="21.85546875" customWidth="1"/>
    <col min="3" max="3" width="29" customWidth="1"/>
    <col min="4" max="4" width="26.42578125" customWidth="1"/>
    <col min="5" max="5" width="27" customWidth="1"/>
    <col min="6" max="7" width="22" customWidth="1"/>
    <col min="8" max="15" width="20.140625" customWidth="1"/>
    <col min="16" max="23" width="19.7109375" customWidth="1"/>
    <col min="24" max="24" width="88.140625" customWidth="1"/>
  </cols>
  <sheetData>
    <row r="1" spans="2:24" ht="15.75" thickBot="1" x14ac:dyDescent="0.3"/>
    <row r="2" spans="2:24" ht="63" customHeight="1" x14ac:dyDescent="0.25">
      <c r="E2" s="480" t="s">
        <v>53</v>
      </c>
      <c r="F2" s="481"/>
      <c r="G2" s="481"/>
      <c r="H2" s="481"/>
      <c r="I2" s="481"/>
      <c r="J2" s="481"/>
      <c r="K2" s="481"/>
      <c r="L2" s="481"/>
      <c r="M2" s="481"/>
      <c r="N2" s="481"/>
      <c r="O2" s="481"/>
      <c r="P2" s="481"/>
      <c r="Q2" s="481"/>
      <c r="R2" s="481"/>
      <c r="S2" s="482"/>
    </row>
    <row r="3" spans="2:24" ht="30" customHeight="1" x14ac:dyDescent="0.25">
      <c r="E3" s="483" t="s">
        <v>1</v>
      </c>
      <c r="F3" s="484"/>
      <c r="G3" s="484"/>
      <c r="H3" s="484"/>
      <c r="I3" s="484"/>
      <c r="J3" s="484"/>
      <c r="K3" s="484"/>
      <c r="L3" s="484"/>
      <c r="M3" s="484"/>
      <c r="N3" s="484"/>
      <c r="O3" s="484"/>
      <c r="P3" s="484"/>
      <c r="Q3" s="484"/>
      <c r="R3" s="484"/>
      <c r="S3" s="485"/>
    </row>
    <row r="4" spans="2:24" ht="30" customHeight="1" x14ac:dyDescent="0.25">
      <c r="E4" s="483" t="s">
        <v>329</v>
      </c>
      <c r="F4" s="484"/>
      <c r="G4" s="484"/>
      <c r="H4" s="484"/>
      <c r="I4" s="484"/>
      <c r="J4" s="484"/>
      <c r="K4" s="484"/>
      <c r="L4" s="484"/>
      <c r="M4" s="484"/>
      <c r="N4" s="484"/>
      <c r="O4" s="484"/>
      <c r="P4" s="484"/>
      <c r="Q4" s="484"/>
      <c r="R4" s="484"/>
      <c r="S4" s="485"/>
    </row>
    <row r="5" spans="2:24" ht="30" customHeight="1" x14ac:dyDescent="0.25">
      <c r="E5" s="483" t="s">
        <v>330</v>
      </c>
      <c r="F5" s="484"/>
      <c r="G5" s="484"/>
      <c r="H5" s="484"/>
      <c r="I5" s="484"/>
      <c r="J5" s="484"/>
      <c r="K5" s="484"/>
      <c r="L5" s="484"/>
      <c r="M5" s="484"/>
      <c r="N5" s="484"/>
      <c r="O5" s="484"/>
      <c r="P5" s="484"/>
      <c r="Q5" s="484"/>
      <c r="R5" s="484"/>
      <c r="S5" s="485"/>
    </row>
    <row r="6" spans="2:24" ht="15.75" customHeight="1" thickBot="1" x14ac:dyDescent="0.3">
      <c r="E6" s="67"/>
      <c r="F6" s="68"/>
      <c r="G6" s="68"/>
      <c r="H6" s="68"/>
      <c r="I6" s="68"/>
      <c r="J6" s="68"/>
      <c r="K6" s="68"/>
      <c r="L6" s="68"/>
      <c r="M6" s="68"/>
      <c r="N6" s="68"/>
      <c r="O6" s="68"/>
      <c r="P6" s="68"/>
      <c r="Q6" s="68"/>
      <c r="R6" s="68"/>
      <c r="S6" s="69"/>
    </row>
    <row r="9" spans="2:24" ht="15.75" thickBot="1" x14ac:dyDescent="0.3"/>
    <row r="10" spans="2:24" ht="21" thickBot="1" x14ac:dyDescent="0.3">
      <c r="G10" s="497" t="s">
        <v>54</v>
      </c>
      <c r="H10" s="498"/>
      <c r="I10" s="498"/>
      <c r="J10" s="498"/>
      <c r="K10" s="498"/>
      <c r="L10" s="498"/>
      <c r="M10" s="498"/>
      <c r="N10" s="498"/>
      <c r="O10" s="498"/>
      <c r="P10" s="498"/>
      <c r="Q10" s="498"/>
      <c r="R10" s="498"/>
      <c r="S10" s="498"/>
      <c r="T10" s="498"/>
      <c r="U10" s="498"/>
      <c r="V10" s="498"/>
      <c r="W10" s="498"/>
      <c r="X10" s="499"/>
    </row>
    <row r="11" spans="2:24" ht="33" customHeight="1" thickBot="1" x14ac:dyDescent="0.3">
      <c r="B11" s="500" t="s">
        <v>5</v>
      </c>
      <c r="C11" s="500" t="s">
        <v>6</v>
      </c>
      <c r="D11" s="486" t="s">
        <v>7</v>
      </c>
      <c r="E11" s="487"/>
      <c r="F11" s="488"/>
      <c r="G11" s="494" t="s">
        <v>417</v>
      </c>
      <c r="H11" s="495"/>
      <c r="I11" s="495"/>
      <c r="J11" s="495"/>
      <c r="K11" s="496"/>
      <c r="L11" s="489" t="s">
        <v>55</v>
      </c>
      <c r="M11" s="489"/>
      <c r="N11" s="489"/>
      <c r="O11" s="490"/>
      <c r="P11" s="491" t="s">
        <v>56</v>
      </c>
      <c r="Q11" s="492"/>
      <c r="R11" s="492"/>
      <c r="S11" s="493"/>
      <c r="T11" s="492" t="s">
        <v>57</v>
      </c>
      <c r="U11" s="492"/>
      <c r="V11" s="492"/>
      <c r="W11" s="514"/>
      <c r="X11" s="502" t="s">
        <v>58</v>
      </c>
    </row>
    <row r="12" spans="2:24" ht="144.75" thickBot="1" x14ac:dyDescent="0.3">
      <c r="B12" s="532"/>
      <c r="C12" s="532"/>
      <c r="D12" s="70" t="s">
        <v>12</v>
      </c>
      <c r="E12" s="70" t="s">
        <v>13</v>
      </c>
      <c r="F12" s="70" t="s">
        <v>14</v>
      </c>
      <c r="G12" s="81" t="s">
        <v>15</v>
      </c>
      <c r="H12" s="50" t="s">
        <v>16</v>
      </c>
      <c r="I12" s="82" t="s">
        <v>17</v>
      </c>
      <c r="J12" s="51" t="s">
        <v>18</v>
      </c>
      <c r="K12" s="83" t="s">
        <v>19</v>
      </c>
      <c r="L12" s="2" t="s">
        <v>16</v>
      </c>
      <c r="M12" s="84" t="s">
        <v>17</v>
      </c>
      <c r="N12" s="1" t="s">
        <v>18</v>
      </c>
      <c r="O12" s="85" t="s">
        <v>19</v>
      </c>
      <c r="P12" s="2" t="s">
        <v>16</v>
      </c>
      <c r="Q12" s="84" t="s">
        <v>17</v>
      </c>
      <c r="R12" s="1" t="s">
        <v>18</v>
      </c>
      <c r="S12" s="85" t="s">
        <v>19</v>
      </c>
      <c r="T12" s="2" t="s">
        <v>16</v>
      </c>
      <c r="U12" s="84" t="s">
        <v>17</v>
      </c>
      <c r="V12" s="1" t="s">
        <v>18</v>
      </c>
      <c r="W12" s="85" t="s">
        <v>19</v>
      </c>
      <c r="X12" s="503"/>
    </row>
    <row r="13" spans="2:24" ht="186" x14ac:dyDescent="0.25">
      <c r="B13" s="241" t="s">
        <v>20</v>
      </c>
      <c r="C13" s="242" t="s">
        <v>407</v>
      </c>
      <c r="D13" s="242" t="s">
        <v>408</v>
      </c>
      <c r="E13" s="243" t="s">
        <v>23</v>
      </c>
      <c r="F13" s="244" t="s">
        <v>409</v>
      </c>
      <c r="G13" s="240" t="s">
        <v>25</v>
      </c>
      <c r="H13" s="239" t="s">
        <v>25</v>
      </c>
      <c r="I13" s="245" t="s">
        <v>25</v>
      </c>
      <c r="J13" s="62" t="s">
        <v>25</v>
      </c>
      <c r="K13" s="63" t="s">
        <v>25</v>
      </c>
      <c r="L13" s="89" t="s">
        <v>25</v>
      </c>
      <c r="M13" s="62" t="s">
        <v>25</v>
      </c>
      <c r="N13" s="62" t="s">
        <v>25</v>
      </c>
      <c r="O13" s="63" t="s">
        <v>25</v>
      </c>
      <c r="P13" s="89" t="s">
        <v>25</v>
      </c>
      <c r="Q13" s="62" t="s">
        <v>25</v>
      </c>
      <c r="R13" s="62" t="s">
        <v>25</v>
      </c>
      <c r="S13" s="63" t="s">
        <v>25</v>
      </c>
      <c r="T13" s="57" t="str">
        <f>IFERROR(((L13+M13)-(H13+I13))/(H13+I13),"NO DISPONIBLE")</f>
        <v>NO DISPONIBLE</v>
      </c>
      <c r="U13" s="59" t="str">
        <f>IFERROR(((K13+L13+M13)-(G13+H13+I13))/(G13+H13+I13),"NO DISPONIBLE")</f>
        <v>NO DISPONIBLE</v>
      </c>
      <c r="V13" s="59" t="str">
        <f>IFERROR(((L13+M13+N13)-(H13+I13+J13))/(H13+I13+J13),"NO DISPONIBLE")</f>
        <v>NO DISPONIBLE</v>
      </c>
      <c r="W13" s="58" t="str">
        <f>IFERROR(((L13+M13+N13+O13)-(H13+I13+J13+K13))/(H13+I13+K13+K13),"NO DISPONIBLE")</f>
        <v>NO DISPONIBLE</v>
      </c>
      <c r="X13" s="224" t="s">
        <v>47</v>
      </c>
    </row>
    <row r="14" spans="2:24" hidden="1" x14ac:dyDescent="0.25">
      <c r="B14" s="226"/>
      <c r="C14" s="227"/>
      <c r="D14" s="227"/>
      <c r="E14" s="228"/>
      <c r="F14" s="229"/>
      <c r="G14" s="230"/>
      <c r="H14" s="231"/>
      <c r="I14" s="62"/>
      <c r="J14" s="62"/>
      <c r="K14" s="63"/>
      <c r="L14" s="231"/>
      <c r="M14" s="62"/>
      <c r="N14" s="62"/>
      <c r="O14" s="63"/>
      <c r="P14" s="225" t="str">
        <f>IFERROR((L14/H14),"100%")</f>
        <v>100%</v>
      </c>
      <c r="Q14" s="37" t="str">
        <f>IFERROR((M14/I14),"100%")</f>
        <v>100%</v>
      </c>
      <c r="R14" s="37" t="str">
        <f t="shared" ref="R14" si="0">IFERROR((N14/J14),"100%")</f>
        <v>100%</v>
      </c>
      <c r="S14" s="58" t="str">
        <f>IFERROR((O14/K14),"100%")</f>
        <v>100%</v>
      </c>
      <c r="T14" s="225" t="str">
        <f>IFERROR((L14/$G$14),"No Programado")</f>
        <v>No Programado</v>
      </c>
      <c r="U14" s="37" t="str">
        <f>IFERROR((L14+M14)/$G$14, "No Programado")</f>
        <v>No Programado</v>
      </c>
      <c r="V14" s="232" t="str">
        <f>IFERROR((M14+N14+L14)/$G$14, "No Programado")</f>
        <v>No Programado</v>
      </c>
      <c r="W14" s="38" t="str">
        <f>IFERROR((N14+O14+M14+L14)/$G$14, "No Programado")</f>
        <v>No Programado</v>
      </c>
      <c r="X14" s="233"/>
    </row>
    <row r="15" spans="2:24" ht="129.75" x14ac:dyDescent="0.25">
      <c r="B15" s="153" t="s">
        <v>331</v>
      </c>
      <c r="C15" s="115" t="s">
        <v>79</v>
      </c>
      <c r="D15" s="247" t="s">
        <v>411</v>
      </c>
      <c r="E15" s="174" t="s">
        <v>254</v>
      </c>
      <c r="F15" s="174" t="s">
        <v>413</v>
      </c>
      <c r="G15" s="251">
        <f>SUM(H15:K15)</f>
        <v>181300</v>
      </c>
      <c r="H15" s="277">
        <v>45325</v>
      </c>
      <c r="I15" s="277">
        <v>45325</v>
      </c>
      <c r="J15" s="277">
        <v>45325</v>
      </c>
      <c r="K15" s="277">
        <v>45325</v>
      </c>
      <c r="L15" s="12"/>
      <c r="M15" s="13"/>
      <c r="N15" s="13"/>
      <c r="O15" s="15"/>
      <c r="P15" s="225">
        <f>IFERROR((L15/H15),"100%")</f>
        <v>0</v>
      </c>
      <c r="Q15" s="27"/>
      <c r="R15" s="27"/>
      <c r="S15" s="28"/>
      <c r="T15" s="225">
        <f>IFERROR((L15/$G$15),"No Programado")</f>
        <v>0</v>
      </c>
      <c r="U15" s="16"/>
      <c r="V15" s="37"/>
      <c r="W15" s="38"/>
      <c r="X15" s="71" t="s">
        <v>28</v>
      </c>
    </row>
    <row r="16" spans="2:24" ht="117" x14ac:dyDescent="0.25">
      <c r="B16" s="76" t="s">
        <v>80</v>
      </c>
      <c r="C16" s="154" t="s">
        <v>81</v>
      </c>
      <c r="D16" s="123" t="s">
        <v>82</v>
      </c>
      <c r="E16" s="78" t="s">
        <v>254</v>
      </c>
      <c r="F16" s="78" t="s">
        <v>256</v>
      </c>
      <c r="G16" s="252">
        <f>SUM(H16:K16)</f>
        <v>52</v>
      </c>
      <c r="H16" s="278">
        <v>13</v>
      </c>
      <c r="I16" s="278">
        <v>13</v>
      </c>
      <c r="J16" s="278">
        <v>13</v>
      </c>
      <c r="K16" s="278">
        <v>13</v>
      </c>
      <c r="L16" s="12"/>
      <c r="M16" s="13"/>
      <c r="N16" s="13"/>
      <c r="O16" s="15"/>
      <c r="P16" s="39"/>
      <c r="Q16" s="27"/>
      <c r="R16" s="27"/>
      <c r="S16" s="28"/>
      <c r="T16" s="39"/>
      <c r="U16" s="16"/>
      <c r="V16" s="37"/>
      <c r="W16" s="38"/>
      <c r="X16" s="221"/>
    </row>
    <row r="17" spans="2:24" ht="102.75" x14ac:dyDescent="0.25">
      <c r="B17" s="116" t="s">
        <v>83</v>
      </c>
      <c r="C17" s="117" t="s">
        <v>339</v>
      </c>
      <c r="D17" s="118" t="s">
        <v>84</v>
      </c>
      <c r="E17" s="175" t="s">
        <v>254</v>
      </c>
      <c r="F17" s="175" t="s">
        <v>257</v>
      </c>
      <c r="G17" s="253">
        <f>SUM(H17:K17)</f>
        <v>868</v>
      </c>
      <c r="H17" s="278">
        <v>217</v>
      </c>
      <c r="I17" s="278">
        <v>217</v>
      </c>
      <c r="J17" s="278">
        <v>217</v>
      </c>
      <c r="K17" s="278">
        <v>217</v>
      </c>
      <c r="L17" s="12"/>
      <c r="M17" s="13"/>
      <c r="N17" s="13"/>
      <c r="O17" s="15"/>
      <c r="P17" s="39"/>
      <c r="Q17" s="27"/>
      <c r="R17" s="27"/>
      <c r="S17" s="28"/>
      <c r="T17" s="39"/>
      <c r="U17" s="16"/>
      <c r="V17" s="37"/>
      <c r="W17" s="38"/>
      <c r="X17" s="223"/>
    </row>
    <row r="18" spans="2:24" ht="174" x14ac:dyDescent="0.25">
      <c r="B18" s="119" t="s">
        <v>85</v>
      </c>
      <c r="C18" s="117" t="s">
        <v>340</v>
      </c>
      <c r="D18" s="118" t="s">
        <v>86</v>
      </c>
      <c r="E18" s="176" t="s">
        <v>254</v>
      </c>
      <c r="F18" s="196" t="s">
        <v>258</v>
      </c>
      <c r="G18" s="253">
        <f>SUM(H18:K18)</f>
        <v>717</v>
      </c>
      <c r="H18" s="278">
        <v>180</v>
      </c>
      <c r="I18" s="278">
        <v>180</v>
      </c>
      <c r="J18" s="278">
        <v>180</v>
      </c>
      <c r="K18" s="278">
        <v>177</v>
      </c>
      <c r="L18" s="12"/>
      <c r="M18" s="13"/>
      <c r="N18" s="13"/>
      <c r="O18" s="15"/>
      <c r="P18" s="39"/>
      <c r="Q18" s="27"/>
      <c r="R18" s="27"/>
      <c r="S18" s="28"/>
      <c r="T18" s="39"/>
      <c r="U18" s="16"/>
      <c r="V18" s="37"/>
      <c r="W18" s="38"/>
      <c r="X18" s="223"/>
    </row>
    <row r="19" spans="2:24" ht="102.75" x14ac:dyDescent="0.25">
      <c r="B19" s="116" t="s">
        <v>87</v>
      </c>
      <c r="C19" s="120" t="s">
        <v>88</v>
      </c>
      <c r="D19" s="117" t="s">
        <v>89</v>
      </c>
      <c r="E19" s="175" t="s">
        <v>254</v>
      </c>
      <c r="F19" s="175" t="s">
        <v>259</v>
      </c>
      <c r="G19" s="253">
        <f>SUM(H19:K19)</f>
        <v>194</v>
      </c>
      <c r="H19" s="278">
        <v>48</v>
      </c>
      <c r="I19" s="278">
        <v>49</v>
      </c>
      <c r="J19" s="278">
        <v>48</v>
      </c>
      <c r="K19" s="278">
        <v>49</v>
      </c>
      <c r="L19" s="12"/>
      <c r="M19" s="13"/>
      <c r="N19" s="13"/>
      <c r="O19" s="15"/>
      <c r="P19" s="39"/>
      <c r="Q19" s="27"/>
      <c r="R19" s="27"/>
      <c r="S19" s="28"/>
      <c r="T19" s="39"/>
      <c r="U19" s="16"/>
      <c r="V19" s="37"/>
      <c r="W19" s="38"/>
      <c r="X19" s="223"/>
    </row>
    <row r="20" spans="2:24" ht="186" x14ac:dyDescent="0.25">
      <c r="B20" s="3" t="s">
        <v>90</v>
      </c>
      <c r="C20" s="117" t="s">
        <v>341</v>
      </c>
      <c r="D20" s="4" t="s">
        <v>91</v>
      </c>
      <c r="E20" s="5" t="s">
        <v>254</v>
      </c>
      <c r="F20" s="5" t="s">
        <v>260</v>
      </c>
      <c r="G20" s="254">
        <f t="shared" ref="G20:G70" si="1">SUM(H20:K20)</f>
        <v>330</v>
      </c>
      <c r="H20" s="278">
        <v>81</v>
      </c>
      <c r="I20" s="278">
        <v>83</v>
      </c>
      <c r="J20" s="278">
        <v>82</v>
      </c>
      <c r="K20" s="278">
        <v>84</v>
      </c>
      <c r="L20" s="12"/>
      <c r="M20" s="13"/>
      <c r="N20" s="13"/>
      <c r="O20" s="15"/>
      <c r="P20" s="39"/>
      <c r="Q20" s="27"/>
      <c r="R20" s="27"/>
      <c r="S20" s="28"/>
      <c r="T20" s="39"/>
      <c r="U20" s="16"/>
      <c r="V20" s="37"/>
      <c r="W20" s="38"/>
      <c r="X20" s="223"/>
    </row>
    <row r="21" spans="2:24" ht="114.75" x14ac:dyDescent="0.25">
      <c r="B21" s="116" t="s">
        <v>92</v>
      </c>
      <c r="C21" s="117" t="s">
        <v>93</v>
      </c>
      <c r="D21" s="121" t="s">
        <v>94</v>
      </c>
      <c r="E21" s="175" t="s">
        <v>254</v>
      </c>
      <c r="F21" s="175" t="s">
        <v>414</v>
      </c>
      <c r="G21" s="254">
        <f t="shared" si="1"/>
        <v>482</v>
      </c>
      <c r="H21" s="278">
        <v>118</v>
      </c>
      <c r="I21" s="278">
        <v>124</v>
      </c>
      <c r="J21" s="278">
        <v>122</v>
      </c>
      <c r="K21" s="278">
        <v>118</v>
      </c>
      <c r="L21" s="12"/>
      <c r="M21" s="13"/>
      <c r="N21" s="13"/>
      <c r="O21" s="15"/>
      <c r="P21" s="39"/>
      <c r="Q21" s="27"/>
      <c r="R21" s="27"/>
      <c r="S21" s="28"/>
      <c r="T21" s="39"/>
      <c r="U21" s="16"/>
      <c r="V21" s="37"/>
      <c r="W21" s="38"/>
      <c r="X21" s="223"/>
    </row>
    <row r="22" spans="2:24" ht="117.75" x14ac:dyDescent="0.25">
      <c r="B22" s="116" t="s">
        <v>95</v>
      </c>
      <c r="C22" s="117" t="s">
        <v>96</v>
      </c>
      <c r="D22" s="121" t="s">
        <v>97</v>
      </c>
      <c r="E22" s="175" t="s">
        <v>254</v>
      </c>
      <c r="F22" s="197" t="s">
        <v>415</v>
      </c>
      <c r="G22" s="254">
        <f t="shared" si="1"/>
        <v>1119</v>
      </c>
      <c r="H22" s="278">
        <v>285</v>
      </c>
      <c r="I22" s="278">
        <v>285</v>
      </c>
      <c r="J22" s="278">
        <v>264</v>
      </c>
      <c r="K22" s="278">
        <v>285</v>
      </c>
      <c r="L22" s="12"/>
      <c r="M22" s="13"/>
      <c r="N22" s="13"/>
      <c r="O22" s="15"/>
      <c r="P22" s="39"/>
      <c r="Q22" s="27"/>
      <c r="R22" s="27"/>
      <c r="S22" s="28"/>
      <c r="T22" s="39"/>
      <c r="U22" s="16"/>
      <c r="V22" s="37"/>
      <c r="W22" s="38"/>
      <c r="X22" s="223"/>
    </row>
    <row r="23" spans="2:24" ht="117" x14ac:dyDescent="0.25">
      <c r="B23" s="3" t="s">
        <v>98</v>
      </c>
      <c r="C23" s="246" t="s">
        <v>342</v>
      </c>
      <c r="D23" s="122" t="s">
        <v>99</v>
      </c>
      <c r="E23" s="5" t="s">
        <v>254</v>
      </c>
      <c r="F23" s="5" t="s">
        <v>416</v>
      </c>
      <c r="G23" s="254">
        <f t="shared" si="1"/>
        <v>510</v>
      </c>
      <c r="H23" s="278">
        <v>129</v>
      </c>
      <c r="I23" s="278">
        <v>126</v>
      </c>
      <c r="J23" s="278">
        <v>129</v>
      </c>
      <c r="K23" s="278">
        <v>126</v>
      </c>
      <c r="L23" s="12"/>
      <c r="M23" s="13"/>
      <c r="N23" s="13"/>
      <c r="O23" s="15"/>
      <c r="P23" s="39"/>
      <c r="Q23" s="27"/>
      <c r="R23" s="27"/>
      <c r="S23" s="28"/>
      <c r="T23" s="39"/>
      <c r="U23" s="16"/>
      <c r="V23" s="37"/>
      <c r="W23" s="38"/>
      <c r="X23" s="223"/>
    </row>
    <row r="24" spans="2:24" ht="171.75" x14ac:dyDescent="0.25">
      <c r="B24" s="3" t="s">
        <v>100</v>
      </c>
      <c r="C24" s="246" t="s">
        <v>101</v>
      </c>
      <c r="D24" s="246" t="s">
        <v>412</v>
      </c>
      <c r="E24" s="5" t="s">
        <v>254</v>
      </c>
      <c r="F24" s="5" t="s">
        <v>261</v>
      </c>
      <c r="G24" s="254">
        <f t="shared" si="1"/>
        <v>79</v>
      </c>
      <c r="H24" s="278">
        <v>20</v>
      </c>
      <c r="I24" s="278">
        <v>20</v>
      </c>
      <c r="J24" s="278">
        <v>19</v>
      </c>
      <c r="K24" s="278">
        <v>20</v>
      </c>
      <c r="L24" s="12"/>
      <c r="M24" s="13"/>
      <c r="N24" s="13"/>
      <c r="O24" s="15"/>
      <c r="P24" s="39"/>
      <c r="Q24" s="27"/>
      <c r="R24" s="27"/>
      <c r="S24" s="28"/>
      <c r="T24" s="39"/>
      <c r="U24" s="16"/>
      <c r="V24" s="37"/>
      <c r="W24" s="38"/>
      <c r="X24" s="223"/>
    </row>
    <row r="25" spans="2:24" ht="171.75" x14ac:dyDescent="0.25">
      <c r="B25" s="3" t="s">
        <v>102</v>
      </c>
      <c r="C25" s="117" t="s">
        <v>343</v>
      </c>
      <c r="D25" s="4" t="s">
        <v>378</v>
      </c>
      <c r="E25" s="5" t="s">
        <v>254</v>
      </c>
      <c r="F25" s="5" t="s">
        <v>262</v>
      </c>
      <c r="G25" s="254">
        <f t="shared" si="1"/>
        <v>67</v>
      </c>
      <c r="H25" s="278">
        <v>18</v>
      </c>
      <c r="I25" s="278">
        <v>15</v>
      </c>
      <c r="J25" s="278">
        <v>13</v>
      </c>
      <c r="K25" s="278">
        <v>21</v>
      </c>
      <c r="L25" s="12"/>
      <c r="M25" s="13"/>
      <c r="N25" s="13"/>
      <c r="O25" s="15"/>
      <c r="P25" s="39"/>
      <c r="Q25" s="27"/>
      <c r="R25" s="27"/>
      <c r="S25" s="28"/>
      <c r="T25" s="39"/>
      <c r="U25" s="16"/>
      <c r="V25" s="37"/>
      <c r="W25" s="38"/>
      <c r="X25" s="223"/>
    </row>
    <row r="26" spans="2:24" ht="117" x14ac:dyDescent="0.25">
      <c r="B26" s="76" t="s">
        <v>103</v>
      </c>
      <c r="C26" s="77" t="s">
        <v>104</v>
      </c>
      <c r="D26" s="123" t="s">
        <v>105</v>
      </c>
      <c r="E26" s="78" t="s">
        <v>254</v>
      </c>
      <c r="F26" s="78" t="s">
        <v>263</v>
      </c>
      <c r="G26" s="252">
        <f t="shared" si="1"/>
        <v>20305</v>
      </c>
      <c r="H26" s="278">
        <f t="shared" ref="H26:K26" si="2">SUM(H29,H28,H27)</f>
        <v>4375</v>
      </c>
      <c r="I26" s="278">
        <f t="shared" si="2"/>
        <v>4855</v>
      </c>
      <c r="J26" s="278">
        <f t="shared" si="2"/>
        <v>5645</v>
      </c>
      <c r="K26" s="278">
        <f t="shared" si="2"/>
        <v>5430</v>
      </c>
      <c r="L26" s="12"/>
      <c r="M26" s="13"/>
      <c r="N26" s="13"/>
      <c r="O26" s="15"/>
      <c r="P26" s="39"/>
      <c r="Q26" s="27"/>
      <c r="R26" s="27"/>
      <c r="S26" s="28"/>
      <c r="T26" s="39"/>
      <c r="U26" s="16"/>
      <c r="V26" s="37"/>
      <c r="W26" s="38"/>
      <c r="X26" s="221"/>
    </row>
    <row r="27" spans="2:24" ht="117" x14ac:dyDescent="0.25">
      <c r="B27" s="116" t="s">
        <v>106</v>
      </c>
      <c r="C27" s="117" t="s">
        <v>107</v>
      </c>
      <c r="D27" s="124" t="s">
        <v>108</v>
      </c>
      <c r="E27" s="177" t="s">
        <v>254</v>
      </c>
      <c r="F27" s="177" t="s">
        <v>264</v>
      </c>
      <c r="G27" s="253">
        <f t="shared" si="1"/>
        <v>3905</v>
      </c>
      <c r="H27" s="278">
        <v>535</v>
      </c>
      <c r="I27" s="278">
        <v>600</v>
      </c>
      <c r="J27" s="278">
        <v>1520</v>
      </c>
      <c r="K27" s="278">
        <v>1250</v>
      </c>
      <c r="L27" s="12"/>
      <c r="M27" s="13"/>
      <c r="N27" s="13"/>
      <c r="O27" s="15"/>
      <c r="P27" s="39"/>
      <c r="Q27" s="27"/>
      <c r="R27" s="27"/>
      <c r="S27" s="28"/>
      <c r="T27" s="39"/>
      <c r="U27" s="16"/>
      <c r="V27" s="37"/>
      <c r="W27" s="38"/>
      <c r="X27" s="223"/>
    </row>
    <row r="28" spans="2:24" ht="117" x14ac:dyDescent="0.25">
      <c r="B28" s="3" t="s">
        <v>106</v>
      </c>
      <c r="C28" s="117" t="s">
        <v>109</v>
      </c>
      <c r="D28" s="4" t="s">
        <v>110</v>
      </c>
      <c r="E28" s="178" t="s">
        <v>254</v>
      </c>
      <c r="F28" s="178" t="s">
        <v>265</v>
      </c>
      <c r="G28" s="253">
        <f t="shared" si="1"/>
        <v>1540</v>
      </c>
      <c r="H28" s="278">
        <v>330</v>
      </c>
      <c r="I28" s="278">
        <v>435</v>
      </c>
      <c r="J28" s="278">
        <v>410</v>
      </c>
      <c r="K28" s="278">
        <v>365</v>
      </c>
      <c r="L28" s="12"/>
      <c r="M28" s="13"/>
      <c r="N28" s="13"/>
      <c r="O28" s="15"/>
      <c r="P28" s="39"/>
      <c r="Q28" s="27"/>
      <c r="R28" s="27"/>
      <c r="S28" s="28"/>
      <c r="T28" s="39"/>
      <c r="U28" s="16"/>
      <c r="V28" s="37"/>
      <c r="W28" s="38"/>
      <c r="X28" s="223"/>
    </row>
    <row r="29" spans="2:24" ht="117" x14ac:dyDescent="0.25">
      <c r="B29" s="3" t="s">
        <v>106</v>
      </c>
      <c r="C29" s="125" t="s">
        <v>344</v>
      </c>
      <c r="D29" s="126" t="s">
        <v>111</v>
      </c>
      <c r="E29" s="5" t="s">
        <v>254</v>
      </c>
      <c r="F29" s="175" t="s">
        <v>396</v>
      </c>
      <c r="G29" s="253">
        <f t="shared" si="1"/>
        <v>14860</v>
      </c>
      <c r="H29" s="278">
        <v>3510</v>
      </c>
      <c r="I29" s="278">
        <v>3820</v>
      </c>
      <c r="J29" s="278">
        <v>3715</v>
      </c>
      <c r="K29" s="278">
        <v>3815</v>
      </c>
      <c r="L29" s="12"/>
      <c r="M29" s="13"/>
      <c r="N29" s="13"/>
      <c r="O29" s="15"/>
      <c r="P29" s="39"/>
      <c r="Q29" s="27"/>
      <c r="R29" s="27"/>
      <c r="S29" s="28"/>
      <c r="T29" s="39"/>
      <c r="U29" s="16"/>
      <c r="V29" s="37"/>
      <c r="W29" s="38"/>
      <c r="X29" s="223"/>
    </row>
    <row r="30" spans="2:24" ht="117" x14ac:dyDescent="0.25">
      <c r="B30" s="76" t="s">
        <v>112</v>
      </c>
      <c r="C30" s="77" t="s">
        <v>345</v>
      </c>
      <c r="D30" s="123" t="s">
        <v>113</v>
      </c>
      <c r="E30" s="78" t="s">
        <v>254</v>
      </c>
      <c r="F30" s="78" t="s">
        <v>266</v>
      </c>
      <c r="G30" s="252">
        <f>SUM(H30:K30)</f>
        <v>11000</v>
      </c>
      <c r="H30" s="278">
        <v>2750</v>
      </c>
      <c r="I30" s="278">
        <v>2750</v>
      </c>
      <c r="J30" s="278">
        <v>2750</v>
      </c>
      <c r="K30" s="278">
        <v>2750</v>
      </c>
      <c r="L30" s="12"/>
      <c r="M30" s="13"/>
      <c r="N30" s="13"/>
      <c r="O30" s="15"/>
      <c r="P30" s="39"/>
      <c r="Q30" s="27"/>
      <c r="R30" s="27"/>
      <c r="S30" s="28"/>
      <c r="T30" s="39"/>
      <c r="U30" s="16"/>
      <c r="V30" s="37"/>
      <c r="W30" s="38"/>
      <c r="X30" s="221"/>
    </row>
    <row r="31" spans="2:24" ht="132.75" x14ac:dyDescent="0.25">
      <c r="B31" s="3" t="s">
        <v>114</v>
      </c>
      <c r="C31" s="127" t="s">
        <v>115</v>
      </c>
      <c r="D31" s="128" t="s">
        <v>116</v>
      </c>
      <c r="E31" s="179" t="s">
        <v>254</v>
      </c>
      <c r="F31" s="198" t="s">
        <v>267</v>
      </c>
      <c r="G31" s="253">
        <f t="shared" si="1"/>
        <v>100</v>
      </c>
      <c r="H31" s="278">
        <v>25</v>
      </c>
      <c r="I31" s="278">
        <v>25</v>
      </c>
      <c r="J31" s="278">
        <v>25</v>
      </c>
      <c r="K31" s="278">
        <v>25</v>
      </c>
      <c r="L31" s="12"/>
      <c r="M31" s="13"/>
      <c r="N31" s="13"/>
      <c r="O31" s="15"/>
      <c r="P31" s="39"/>
      <c r="Q31" s="27"/>
      <c r="R31" s="27"/>
      <c r="S31" s="28"/>
      <c r="T31" s="39"/>
      <c r="U31" s="16"/>
      <c r="V31" s="37"/>
      <c r="W31" s="38"/>
      <c r="X31" s="223"/>
    </row>
    <row r="32" spans="2:24" ht="102.75" x14ac:dyDescent="0.25">
      <c r="B32" s="116" t="s">
        <v>117</v>
      </c>
      <c r="C32" s="117" t="s">
        <v>118</v>
      </c>
      <c r="D32" s="121" t="s">
        <v>119</v>
      </c>
      <c r="E32" s="175" t="s">
        <v>254</v>
      </c>
      <c r="F32" s="175" t="s">
        <v>268</v>
      </c>
      <c r="G32" s="253">
        <f t="shared" si="1"/>
        <v>1776</v>
      </c>
      <c r="H32" s="278">
        <v>443</v>
      </c>
      <c r="I32" s="278">
        <v>445</v>
      </c>
      <c r="J32" s="278">
        <v>443</v>
      </c>
      <c r="K32" s="278">
        <v>445</v>
      </c>
      <c r="L32" s="12"/>
      <c r="M32" s="13"/>
      <c r="N32" s="13"/>
      <c r="O32" s="15"/>
      <c r="P32" s="39"/>
      <c r="Q32" s="27"/>
      <c r="R32" s="27"/>
      <c r="S32" s="28"/>
      <c r="T32" s="39"/>
      <c r="U32" s="16"/>
      <c r="V32" s="37"/>
      <c r="W32" s="38"/>
      <c r="X32" s="223"/>
    </row>
    <row r="33" spans="2:24" ht="102.75" x14ac:dyDescent="0.25">
      <c r="B33" s="530" t="s">
        <v>120</v>
      </c>
      <c r="C33" s="531" t="s">
        <v>121</v>
      </c>
      <c r="D33" s="4" t="s">
        <v>122</v>
      </c>
      <c r="E33" s="5" t="s">
        <v>254</v>
      </c>
      <c r="F33" s="199" t="s">
        <v>269</v>
      </c>
      <c r="G33" s="253">
        <f t="shared" si="1"/>
        <v>1693</v>
      </c>
      <c r="H33" s="278">
        <v>424</v>
      </c>
      <c r="I33" s="278">
        <v>423</v>
      </c>
      <c r="J33" s="278">
        <v>423</v>
      </c>
      <c r="K33" s="278">
        <v>423</v>
      </c>
      <c r="L33" s="12"/>
      <c r="M33" s="13"/>
      <c r="N33" s="13"/>
      <c r="O33" s="15"/>
      <c r="P33" s="39"/>
      <c r="Q33" s="27"/>
      <c r="R33" s="27"/>
      <c r="S33" s="28"/>
      <c r="T33" s="39"/>
      <c r="U33" s="16"/>
      <c r="V33" s="37"/>
      <c r="W33" s="38"/>
      <c r="X33" s="223"/>
    </row>
    <row r="34" spans="2:24" ht="104.25" x14ac:dyDescent="0.25">
      <c r="B34" s="530"/>
      <c r="C34" s="531"/>
      <c r="D34" s="121" t="s">
        <v>123</v>
      </c>
      <c r="E34" s="175" t="s">
        <v>254</v>
      </c>
      <c r="F34" s="197" t="s">
        <v>270</v>
      </c>
      <c r="G34" s="253">
        <f t="shared" si="1"/>
        <v>12</v>
      </c>
      <c r="H34" s="278">
        <v>3</v>
      </c>
      <c r="I34" s="278">
        <v>3</v>
      </c>
      <c r="J34" s="278">
        <v>3</v>
      </c>
      <c r="K34" s="278">
        <v>3</v>
      </c>
      <c r="L34" s="12"/>
      <c r="M34" s="13"/>
      <c r="N34" s="13"/>
      <c r="O34" s="15"/>
      <c r="P34" s="39"/>
      <c r="Q34" s="27"/>
      <c r="R34" s="27"/>
      <c r="S34" s="28"/>
      <c r="T34" s="39"/>
      <c r="U34" s="16"/>
      <c r="V34" s="37"/>
      <c r="W34" s="38"/>
      <c r="X34" s="223"/>
    </row>
    <row r="35" spans="2:24" ht="102.75" x14ac:dyDescent="0.25">
      <c r="B35" s="116" t="s">
        <v>124</v>
      </c>
      <c r="C35" s="129" t="s">
        <v>346</v>
      </c>
      <c r="D35" s="124" t="s">
        <v>125</v>
      </c>
      <c r="E35" s="177" t="s">
        <v>254</v>
      </c>
      <c r="F35" s="177" t="s">
        <v>271</v>
      </c>
      <c r="G35" s="253">
        <f t="shared" si="1"/>
        <v>2</v>
      </c>
      <c r="H35" s="278">
        <v>0</v>
      </c>
      <c r="I35" s="278">
        <v>1</v>
      </c>
      <c r="J35" s="278">
        <v>0</v>
      </c>
      <c r="K35" s="278">
        <v>1</v>
      </c>
      <c r="L35" s="12"/>
      <c r="M35" s="13"/>
      <c r="N35" s="13"/>
      <c r="O35" s="15"/>
      <c r="P35" s="39"/>
      <c r="Q35" s="27"/>
      <c r="R35" s="27"/>
      <c r="S35" s="28"/>
      <c r="T35" s="39"/>
      <c r="U35" s="16"/>
      <c r="V35" s="37"/>
      <c r="W35" s="38"/>
      <c r="X35" s="223"/>
    </row>
    <row r="36" spans="2:24" ht="117" x14ac:dyDescent="0.25">
      <c r="B36" s="3" t="s">
        <v>126</v>
      </c>
      <c r="C36" s="246" t="s">
        <v>347</v>
      </c>
      <c r="D36" s="130" t="s">
        <v>127</v>
      </c>
      <c r="E36" s="178" t="s">
        <v>254</v>
      </c>
      <c r="F36" s="178" t="s">
        <v>272</v>
      </c>
      <c r="G36" s="253">
        <f t="shared" si="1"/>
        <v>2182</v>
      </c>
      <c r="H36" s="278">
        <v>540</v>
      </c>
      <c r="I36" s="278">
        <v>542</v>
      </c>
      <c r="J36" s="278">
        <v>550</v>
      </c>
      <c r="K36" s="278">
        <v>550</v>
      </c>
      <c r="L36" s="12"/>
      <c r="M36" s="13"/>
      <c r="N36" s="13"/>
      <c r="O36" s="15"/>
      <c r="P36" s="39"/>
      <c r="Q36" s="27"/>
      <c r="R36" s="27"/>
      <c r="S36" s="28"/>
      <c r="T36" s="39"/>
      <c r="U36" s="16"/>
      <c r="V36" s="37"/>
      <c r="W36" s="38"/>
      <c r="X36" s="223"/>
    </row>
    <row r="37" spans="2:24" ht="102.75" x14ac:dyDescent="0.25">
      <c r="B37" s="3" t="s">
        <v>128</v>
      </c>
      <c r="C37" s="246" t="s">
        <v>348</v>
      </c>
      <c r="D37" s="130" t="s">
        <v>129</v>
      </c>
      <c r="E37" s="178" t="s">
        <v>254</v>
      </c>
      <c r="F37" s="178" t="s">
        <v>273</v>
      </c>
      <c r="G37" s="253">
        <f t="shared" si="1"/>
        <v>208</v>
      </c>
      <c r="H37" s="278">
        <v>52</v>
      </c>
      <c r="I37" s="278">
        <v>52</v>
      </c>
      <c r="J37" s="278">
        <v>52</v>
      </c>
      <c r="K37" s="278">
        <v>52</v>
      </c>
      <c r="L37" s="12"/>
      <c r="M37" s="13"/>
      <c r="N37" s="13"/>
      <c r="O37" s="15"/>
      <c r="P37" s="39"/>
      <c r="Q37" s="27"/>
      <c r="R37" s="27"/>
      <c r="S37" s="28"/>
      <c r="T37" s="39"/>
      <c r="U37" s="16"/>
      <c r="V37" s="37"/>
      <c r="W37" s="38"/>
      <c r="X37" s="223"/>
    </row>
    <row r="38" spans="2:24" ht="102.75" x14ac:dyDescent="0.25">
      <c r="B38" s="3" t="s">
        <v>130</v>
      </c>
      <c r="C38" s="246" t="s">
        <v>131</v>
      </c>
      <c r="D38" s="4" t="s">
        <v>132</v>
      </c>
      <c r="E38" s="5" t="s">
        <v>254</v>
      </c>
      <c r="F38" s="5" t="s">
        <v>274</v>
      </c>
      <c r="G38" s="253">
        <f t="shared" si="1"/>
        <v>560</v>
      </c>
      <c r="H38" s="278">
        <v>140</v>
      </c>
      <c r="I38" s="278">
        <v>140</v>
      </c>
      <c r="J38" s="278">
        <v>140</v>
      </c>
      <c r="K38" s="278">
        <v>140</v>
      </c>
      <c r="L38" s="12"/>
      <c r="M38" s="13"/>
      <c r="N38" s="13"/>
      <c r="O38" s="15"/>
      <c r="P38" s="39"/>
      <c r="Q38" s="27"/>
      <c r="R38" s="27"/>
      <c r="S38" s="28"/>
      <c r="T38" s="39"/>
      <c r="U38" s="16"/>
      <c r="V38" s="37"/>
      <c r="W38" s="38"/>
      <c r="X38" s="223"/>
    </row>
    <row r="39" spans="2:24" ht="118.5" x14ac:dyDescent="0.25">
      <c r="B39" s="3" t="s">
        <v>133</v>
      </c>
      <c r="C39" s="131" t="s">
        <v>349</v>
      </c>
      <c r="D39" s="128" t="s">
        <v>134</v>
      </c>
      <c r="E39" s="179" t="s">
        <v>254</v>
      </c>
      <c r="F39" s="198" t="s">
        <v>275</v>
      </c>
      <c r="G39" s="253">
        <f t="shared" si="1"/>
        <v>960</v>
      </c>
      <c r="H39" s="278">
        <v>240</v>
      </c>
      <c r="I39" s="278">
        <v>240</v>
      </c>
      <c r="J39" s="278">
        <v>240</v>
      </c>
      <c r="K39" s="278">
        <v>240</v>
      </c>
      <c r="L39" s="12"/>
      <c r="M39" s="13"/>
      <c r="N39" s="13"/>
      <c r="O39" s="15"/>
      <c r="P39" s="39"/>
      <c r="Q39" s="27"/>
      <c r="R39" s="27"/>
      <c r="S39" s="28"/>
      <c r="T39" s="39"/>
      <c r="U39" s="16"/>
      <c r="V39" s="37"/>
      <c r="W39" s="38"/>
      <c r="X39" s="223"/>
    </row>
    <row r="40" spans="2:24" ht="102.75" x14ac:dyDescent="0.25">
      <c r="B40" s="76" t="s">
        <v>135</v>
      </c>
      <c r="C40" s="77" t="s">
        <v>350</v>
      </c>
      <c r="D40" s="132" t="s">
        <v>136</v>
      </c>
      <c r="E40" s="78" t="s">
        <v>254</v>
      </c>
      <c r="F40" s="200" t="s">
        <v>276</v>
      </c>
      <c r="G40" s="252">
        <f>SUM(H40:K40)</f>
        <v>816</v>
      </c>
      <c r="H40" s="278">
        <v>204</v>
      </c>
      <c r="I40" s="278">
        <v>204</v>
      </c>
      <c r="J40" s="278">
        <v>204</v>
      </c>
      <c r="K40" s="278">
        <v>204</v>
      </c>
      <c r="L40" s="12"/>
      <c r="M40" s="13"/>
      <c r="N40" s="13"/>
      <c r="O40" s="15"/>
      <c r="P40" s="39"/>
      <c r="Q40" s="27"/>
      <c r="R40" s="27"/>
      <c r="S40" s="28"/>
      <c r="T40" s="39"/>
      <c r="U40" s="16"/>
      <c r="V40" s="37"/>
      <c r="W40" s="38"/>
      <c r="X40" s="221"/>
    </row>
    <row r="41" spans="2:24" ht="102.75" x14ac:dyDescent="0.25">
      <c r="B41" s="3" t="s">
        <v>137</v>
      </c>
      <c r="C41" s="246" t="s">
        <v>351</v>
      </c>
      <c r="D41" s="4" t="s">
        <v>138</v>
      </c>
      <c r="E41" s="5" t="s">
        <v>254</v>
      </c>
      <c r="F41" s="5" t="s">
        <v>277</v>
      </c>
      <c r="G41" s="253">
        <f t="shared" si="1"/>
        <v>3176</v>
      </c>
      <c r="H41" s="278">
        <v>794</v>
      </c>
      <c r="I41" s="278">
        <v>794</v>
      </c>
      <c r="J41" s="278">
        <v>794</v>
      </c>
      <c r="K41" s="278">
        <v>794</v>
      </c>
      <c r="L41" s="12"/>
      <c r="M41" s="13"/>
      <c r="N41" s="13"/>
      <c r="O41" s="15"/>
      <c r="P41" s="39"/>
      <c r="Q41" s="27"/>
      <c r="R41" s="27"/>
      <c r="S41" s="28"/>
      <c r="T41" s="39"/>
      <c r="U41" s="16"/>
      <c r="V41" s="37"/>
      <c r="W41" s="38"/>
      <c r="X41" s="223"/>
    </row>
    <row r="42" spans="2:24" ht="202.5" x14ac:dyDescent="0.25">
      <c r="B42" s="116" t="s">
        <v>137</v>
      </c>
      <c r="C42" s="117" t="s">
        <v>139</v>
      </c>
      <c r="D42" s="121" t="s">
        <v>140</v>
      </c>
      <c r="E42" s="5" t="s">
        <v>254</v>
      </c>
      <c r="F42" s="5" t="s">
        <v>278</v>
      </c>
      <c r="G42" s="253">
        <f t="shared" si="1"/>
        <v>300</v>
      </c>
      <c r="H42" s="278">
        <v>75</v>
      </c>
      <c r="I42" s="278">
        <v>75</v>
      </c>
      <c r="J42" s="278">
        <v>75</v>
      </c>
      <c r="K42" s="278">
        <v>75</v>
      </c>
      <c r="L42" s="12"/>
      <c r="M42" s="13"/>
      <c r="N42" s="13"/>
      <c r="O42" s="15"/>
      <c r="P42" s="39"/>
      <c r="Q42" s="27"/>
      <c r="R42" s="27"/>
      <c r="S42" s="28"/>
      <c r="T42" s="39"/>
      <c r="U42" s="16"/>
      <c r="V42" s="37"/>
      <c r="W42" s="38"/>
      <c r="X42" s="223"/>
    </row>
    <row r="43" spans="2:24" ht="144" x14ac:dyDescent="0.25">
      <c r="B43" s="76" t="s">
        <v>141</v>
      </c>
      <c r="C43" s="77" t="s">
        <v>352</v>
      </c>
      <c r="D43" s="132" t="s">
        <v>142</v>
      </c>
      <c r="E43" s="78" t="s">
        <v>254</v>
      </c>
      <c r="F43" s="200" t="s">
        <v>397</v>
      </c>
      <c r="G43" s="252">
        <f>SUM(H43:K43)</f>
        <v>36000</v>
      </c>
      <c r="H43" s="278">
        <v>10000</v>
      </c>
      <c r="I43" s="278">
        <v>10500</v>
      </c>
      <c r="J43" s="278">
        <v>6500</v>
      </c>
      <c r="K43" s="278">
        <v>9000</v>
      </c>
      <c r="L43" s="12"/>
      <c r="M43" s="13"/>
      <c r="N43" s="13"/>
      <c r="O43" s="15"/>
      <c r="P43" s="39"/>
      <c r="Q43" s="27"/>
      <c r="R43" s="27"/>
      <c r="S43" s="28"/>
      <c r="T43" s="39"/>
      <c r="U43" s="16"/>
      <c r="V43" s="37"/>
      <c r="W43" s="38"/>
      <c r="X43" s="221"/>
    </row>
    <row r="44" spans="2:24" ht="143.25" x14ac:dyDescent="0.25">
      <c r="B44" s="133" t="s">
        <v>143</v>
      </c>
      <c r="C44" s="134" t="s">
        <v>353</v>
      </c>
      <c r="D44" s="135" t="s">
        <v>379</v>
      </c>
      <c r="E44" s="180" t="s">
        <v>254</v>
      </c>
      <c r="F44" s="180" t="s">
        <v>279</v>
      </c>
      <c r="G44" s="212">
        <f t="shared" si="1"/>
        <v>255</v>
      </c>
      <c r="H44" s="278">
        <v>45</v>
      </c>
      <c r="I44" s="278">
        <v>70</v>
      </c>
      <c r="J44" s="278">
        <v>80</v>
      </c>
      <c r="K44" s="278">
        <v>60</v>
      </c>
      <c r="L44" s="12"/>
      <c r="M44" s="13"/>
      <c r="N44" s="13"/>
      <c r="O44" s="15"/>
      <c r="P44" s="39"/>
      <c r="Q44" s="27"/>
      <c r="R44" s="27"/>
      <c r="S44" s="28"/>
      <c r="T44" s="39"/>
      <c r="U44" s="16"/>
      <c r="V44" s="37"/>
      <c r="W44" s="38"/>
      <c r="X44" s="223"/>
    </row>
    <row r="45" spans="2:24" ht="104.25" x14ac:dyDescent="0.25">
      <c r="B45" s="116" t="s">
        <v>144</v>
      </c>
      <c r="C45" s="129" t="s">
        <v>354</v>
      </c>
      <c r="D45" s="124" t="s">
        <v>145</v>
      </c>
      <c r="E45" s="177" t="s">
        <v>254</v>
      </c>
      <c r="F45" s="201" t="s">
        <v>280</v>
      </c>
      <c r="G45" s="212">
        <f t="shared" si="1"/>
        <v>590</v>
      </c>
      <c r="H45" s="278">
        <v>130</v>
      </c>
      <c r="I45" s="278">
        <v>130</v>
      </c>
      <c r="J45" s="278">
        <v>210</v>
      </c>
      <c r="K45" s="278">
        <v>120</v>
      </c>
      <c r="L45" s="12"/>
      <c r="M45" s="13"/>
      <c r="N45" s="13"/>
      <c r="O45" s="15"/>
      <c r="P45" s="39"/>
      <c r="Q45" s="27"/>
      <c r="R45" s="27"/>
      <c r="S45" s="28"/>
      <c r="T45" s="39"/>
      <c r="U45" s="16"/>
      <c r="V45" s="37"/>
      <c r="W45" s="38"/>
      <c r="X45" s="223"/>
    </row>
    <row r="46" spans="2:24" ht="131.25" x14ac:dyDescent="0.25">
      <c r="B46" s="116" t="s">
        <v>144</v>
      </c>
      <c r="C46" s="120" t="s">
        <v>146</v>
      </c>
      <c r="D46" s="117" t="s">
        <v>147</v>
      </c>
      <c r="E46" s="175" t="s">
        <v>254</v>
      </c>
      <c r="F46" s="175" t="s">
        <v>281</v>
      </c>
      <c r="G46" s="212">
        <f t="shared" si="1"/>
        <v>2250</v>
      </c>
      <c r="H46" s="278">
        <v>500</v>
      </c>
      <c r="I46" s="278">
        <v>750</v>
      </c>
      <c r="J46" s="278">
        <v>500</v>
      </c>
      <c r="K46" s="278">
        <v>500</v>
      </c>
      <c r="L46" s="12"/>
      <c r="M46" s="13"/>
      <c r="N46" s="13"/>
      <c r="O46" s="15"/>
      <c r="P46" s="39"/>
      <c r="Q46" s="27"/>
      <c r="R46" s="27"/>
      <c r="S46" s="28"/>
      <c r="T46" s="39"/>
      <c r="U46" s="16"/>
      <c r="V46" s="37"/>
      <c r="W46" s="38"/>
      <c r="X46" s="223"/>
    </row>
    <row r="47" spans="2:24" ht="102.75" x14ac:dyDescent="0.25">
      <c r="B47" s="3" t="s">
        <v>148</v>
      </c>
      <c r="C47" s="136" t="s">
        <v>355</v>
      </c>
      <c r="D47" s="130" t="s">
        <v>149</v>
      </c>
      <c r="E47" s="178" t="s">
        <v>254</v>
      </c>
      <c r="F47" s="178" t="s">
        <v>282</v>
      </c>
      <c r="G47" s="212">
        <f t="shared" si="1"/>
        <v>133</v>
      </c>
      <c r="H47" s="278">
        <v>33</v>
      </c>
      <c r="I47" s="278">
        <v>34</v>
      </c>
      <c r="J47" s="278">
        <v>33</v>
      </c>
      <c r="K47" s="278">
        <v>33</v>
      </c>
      <c r="L47" s="12"/>
      <c r="M47" s="13"/>
      <c r="N47" s="13"/>
      <c r="O47" s="15"/>
      <c r="P47" s="39"/>
      <c r="Q47" s="27"/>
      <c r="R47" s="27"/>
      <c r="S47" s="28"/>
      <c r="T47" s="39"/>
      <c r="U47" s="16"/>
      <c r="V47" s="37"/>
      <c r="W47" s="38"/>
      <c r="X47" s="223"/>
    </row>
    <row r="48" spans="2:24" ht="115.5" x14ac:dyDescent="0.25">
      <c r="B48" s="3" t="s">
        <v>150</v>
      </c>
      <c r="C48" s="136" t="s">
        <v>356</v>
      </c>
      <c r="D48" s="137" t="s">
        <v>380</v>
      </c>
      <c r="E48" s="178" t="s">
        <v>254</v>
      </c>
      <c r="F48" s="178" t="s">
        <v>283</v>
      </c>
      <c r="G48" s="212">
        <f t="shared" si="1"/>
        <v>1350</v>
      </c>
      <c r="H48" s="278">
        <v>300</v>
      </c>
      <c r="I48" s="278">
        <v>400</v>
      </c>
      <c r="J48" s="278">
        <v>350</v>
      </c>
      <c r="K48" s="278">
        <v>300</v>
      </c>
      <c r="L48" s="12"/>
      <c r="M48" s="13"/>
      <c r="N48" s="13"/>
      <c r="O48" s="15"/>
      <c r="P48" s="39"/>
      <c r="Q48" s="27"/>
      <c r="R48" s="27"/>
      <c r="S48" s="28"/>
      <c r="T48" s="39"/>
      <c r="U48" s="16"/>
      <c r="V48" s="37"/>
      <c r="W48" s="38"/>
      <c r="X48" s="223"/>
    </row>
    <row r="49" spans="2:24" ht="102.75" x14ac:dyDescent="0.25">
      <c r="B49" s="76" t="s">
        <v>151</v>
      </c>
      <c r="C49" s="77" t="s">
        <v>152</v>
      </c>
      <c r="D49" s="132" t="s">
        <v>153</v>
      </c>
      <c r="E49" s="78" t="s">
        <v>254</v>
      </c>
      <c r="F49" s="200" t="s">
        <v>398</v>
      </c>
      <c r="G49" s="205">
        <f t="shared" si="1"/>
        <v>786</v>
      </c>
      <c r="H49" s="278">
        <v>154</v>
      </c>
      <c r="I49" s="278">
        <v>237</v>
      </c>
      <c r="J49" s="278">
        <v>283</v>
      </c>
      <c r="K49" s="278">
        <v>112</v>
      </c>
      <c r="L49" s="12"/>
      <c r="M49" s="13"/>
      <c r="N49" s="13"/>
      <c r="O49" s="15"/>
      <c r="P49" s="39"/>
      <c r="Q49" s="27"/>
      <c r="R49" s="27"/>
      <c r="S49" s="28"/>
      <c r="T49" s="39"/>
      <c r="U49" s="16"/>
      <c r="V49" s="37"/>
      <c r="W49" s="38"/>
      <c r="X49" s="221"/>
    </row>
    <row r="50" spans="2:24" ht="174" x14ac:dyDescent="0.25">
      <c r="B50" s="3" t="s">
        <v>154</v>
      </c>
      <c r="C50" s="136" t="s">
        <v>155</v>
      </c>
      <c r="D50" s="137" t="s">
        <v>156</v>
      </c>
      <c r="E50" s="178" t="s">
        <v>254</v>
      </c>
      <c r="F50" s="178" t="s">
        <v>284</v>
      </c>
      <c r="G50" s="212">
        <f t="shared" si="1"/>
        <v>236</v>
      </c>
      <c r="H50" s="278">
        <v>70</v>
      </c>
      <c r="I50" s="278">
        <v>65</v>
      </c>
      <c r="J50" s="278">
        <v>35</v>
      </c>
      <c r="K50" s="278">
        <v>66</v>
      </c>
      <c r="L50" s="12"/>
      <c r="M50" s="13"/>
      <c r="N50" s="13"/>
      <c r="O50" s="15"/>
      <c r="P50" s="39"/>
      <c r="Q50" s="27"/>
      <c r="R50" s="27"/>
      <c r="S50" s="28"/>
      <c r="T50" s="39"/>
      <c r="U50" s="16"/>
      <c r="V50" s="37"/>
      <c r="W50" s="38"/>
      <c r="X50" s="223"/>
    </row>
    <row r="51" spans="2:24" ht="118.5" x14ac:dyDescent="0.25">
      <c r="B51" s="3" t="s">
        <v>154</v>
      </c>
      <c r="C51" s="136" t="s">
        <v>157</v>
      </c>
      <c r="D51" s="130" t="s">
        <v>158</v>
      </c>
      <c r="E51" s="178" t="s">
        <v>254</v>
      </c>
      <c r="F51" s="178" t="s">
        <v>285</v>
      </c>
      <c r="G51" s="212">
        <f t="shared" si="1"/>
        <v>20510</v>
      </c>
      <c r="H51" s="278">
        <v>5600</v>
      </c>
      <c r="I51" s="278">
        <v>7500</v>
      </c>
      <c r="J51" s="278">
        <v>2940</v>
      </c>
      <c r="K51" s="278">
        <v>4470</v>
      </c>
      <c r="L51" s="12"/>
      <c r="M51" s="13"/>
      <c r="N51" s="13"/>
      <c r="O51" s="15"/>
      <c r="P51" s="39"/>
      <c r="Q51" s="27"/>
      <c r="R51" s="27"/>
      <c r="S51" s="28"/>
      <c r="T51" s="39"/>
      <c r="U51" s="16"/>
      <c r="V51" s="37"/>
      <c r="W51" s="38"/>
      <c r="X51" s="223"/>
    </row>
    <row r="52" spans="2:24" ht="145.5" x14ac:dyDescent="0.25">
      <c r="B52" s="155" t="s">
        <v>159</v>
      </c>
      <c r="C52" s="156" t="s">
        <v>419</v>
      </c>
      <c r="D52" s="157" t="s">
        <v>241</v>
      </c>
      <c r="E52" s="181" t="s">
        <v>254</v>
      </c>
      <c r="F52" s="202" t="s">
        <v>286</v>
      </c>
      <c r="G52" s="212">
        <f t="shared" si="1"/>
        <v>215</v>
      </c>
      <c r="H52" s="278">
        <v>51</v>
      </c>
      <c r="I52" s="278">
        <v>69</v>
      </c>
      <c r="J52" s="278">
        <v>40</v>
      </c>
      <c r="K52" s="278">
        <v>55</v>
      </c>
      <c r="L52" s="12"/>
      <c r="M52" s="13"/>
      <c r="N52" s="13"/>
      <c r="O52" s="15"/>
      <c r="P52" s="39"/>
      <c r="Q52" s="27"/>
      <c r="R52" s="27"/>
      <c r="S52" s="28"/>
      <c r="T52" s="39"/>
      <c r="U52" s="16"/>
      <c r="V52" s="37"/>
      <c r="W52" s="38"/>
      <c r="X52" s="223"/>
    </row>
    <row r="53" spans="2:24" ht="144" x14ac:dyDescent="0.25">
      <c r="B53" s="76" t="s">
        <v>160</v>
      </c>
      <c r="C53" s="77" t="s">
        <v>357</v>
      </c>
      <c r="D53" s="123" t="s">
        <v>161</v>
      </c>
      <c r="E53" s="78" t="s">
        <v>254</v>
      </c>
      <c r="F53" s="203" t="s">
        <v>287</v>
      </c>
      <c r="G53" s="213">
        <f t="shared" si="1"/>
        <v>14338</v>
      </c>
      <c r="H53" s="278">
        <v>2966</v>
      </c>
      <c r="I53" s="278">
        <v>3241</v>
      </c>
      <c r="J53" s="278">
        <v>4084</v>
      </c>
      <c r="K53" s="278">
        <v>4047</v>
      </c>
      <c r="L53" s="12"/>
      <c r="M53" s="13"/>
      <c r="N53" s="13"/>
      <c r="O53" s="15"/>
      <c r="P53" s="39"/>
      <c r="Q53" s="27"/>
      <c r="R53" s="27"/>
      <c r="S53" s="28"/>
      <c r="T53" s="39"/>
      <c r="U53" s="16"/>
      <c r="V53" s="37"/>
      <c r="W53" s="38"/>
      <c r="X53" s="221"/>
    </row>
    <row r="54" spans="2:24" ht="172.5" x14ac:dyDescent="0.25">
      <c r="B54" s="3" t="s">
        <v>162</v>
      </c>
      <c r="C54" s="246" t="s">
        <v>358</v>
      </c>
      <c r="D54" s="130" t="s">
        <v>163</v>
      </c>
      <c r="E54" s="5" t="s">
        <v>254</v>
      </c>
      <c r="F54" s="198" t="s">
        <v>287</v>
      </c>
      <c r="G54" s="212">
        <f t="shared" si="1"/>
        <v>2418</v>
      </c>
      <c r="H54" s="278">
        <v>626</v>
      </c>
      <c r="I54" s="278">
        <v>568</v>
      </c>
      <c r="J54" s="278">
        <v>597</v>
      </c>
      <c r="K54" s="278">
        <v>627</v>
      </c>
      <c r="L54" s="12"/>
      <c r="M54" s="13"/>
      <c r="N54" s="13"/>
      <c r="O54" s="15"/>
      <c r="P54" s="39"/>
      <c r="Q54" s="27"/>
      <c r="R54" s="27"/>
      <c r="S54" s="28"/>
      <c r="T54" s="39"/>
      <c r="U54" s="16"/>
      <c r="V54" s="37"/>
      <c r="W54" s="38"/>
      <c r="X54" s="223"/>
    </row>
    <row r="55" spans="2:24" ht="105" x14ac:dyDescent="0.25">
      <c r="B55" s="3" t="s">
        <v>162</v>
      </c>
      <c r="C55" s="246" t="s">
        <v>359</v>
      </c>
      <c r="D55" s="130" t="s">
        <v>381</v>
      </c>
      <c r="E55" s="5" t="s">
        <v>254</v>
      </c>
      <c r="F55" s="198" t="s">
        <v>287</v>
      </c>
      <c r="G55" s="212">
        <f t="shared" si="1"/>
        <v>7276</v>
      </c>
      <c r="H55" s="278">
        <v>1879</v>
      </c>
      <c r="I55" s="278">
        <v>1680</v>
      </c>
      <c r="J55" s="278">
        <v>1888</v>
      </c>
      <c r="K55" s="278">
        <v>1829</v>
      </c>
      <c r="L55" s="12"/>
      <c r="M55" s="13"/>
      <c r="N55" s="13"/>
      <c r="O55" s="15"/>
      <c r="P55" s="39"/>
      <c r="Q55" s="27"/>
      <c r="R55" s="27"/>
      <c r="S55" s="28"/>
      <c r="T55" s="39"/>
      <c r="U55" s="16"/>
      <c r="V55" s="37"/>
      <c r="W55" s="38"/>
      <c r="X55" s="223"/>
    </row>
    <row r="56" spans="2:24" ht="117" x14ac:dyDescent="0.25">
      <c r="B56" s="3" t="s">
        <v>164</v>
      </c>
      <c r="C56" s="136" t="s">
        <v>420</v>
      </c>
      <c r="D56" s="130" t="s">
        <v>382</v>
      </c>
      <c r="E56" s="178" t="s">
        <v>254</v>
      </c>
      <c r="F56" s="178" t="s">
        <v>399</v>
      </c>
      <c r="G56" s="212">
        <f t="shared" si="1"/>
        <v>13366</v>
      </c>
      <c r="H56" s="278">
        <v>3341</v>
      </c>
      <c r="I56" s="278">
        <v>3342</v>
      </c>
      <c r="J56" s="278">
        <v>3341</v>
      </c>
      <c r="K56" s="278">
        <v>3342</v>
      </c>
      <c r="L56" s="12"/>
      <c r="M56" s="13"/>
      <c r="N56" s="13"/>
      <c r="O56" s="15"/>
      <c r="P56" s="39"/>
      <c r="Q56" s="27"/>
      <c r="R56" s="27"/>
      <c r="S56" s="28"/>
      <c r="T56" s="39"/>
      <c r="U56" s="16"/>
      <c r="V56" s="37"/>
      <c r="W56" s="38"/>
      <c r="X56" s="223"/>
    </row>
    <row r="57" spans="2:24" ht="131.25" x14ac:dyDescent="0.25">
      <c r="B57" s="3" t="s">
        <v>165</v>
      </c>
      <c r="C57" s="129" t="s">
        <v>166</v>
      </c>
      <c r="D57" s="130" t="s">
        <v>383</v>
      </c>
      <c r="E57" s="178" t="s">
        <v>254</v>
      </c>
      <c r="F57" s="178" t="s">
        <v>288</v>
      </c>
      <c r="G57" s="212">
        <f t="shared" si="1"/>
        <v>1651</v>
      </c>
      <c r="H57" s="278">
        <v>392</v>
      </c>
      <c r="I57" s="278">
        <v>399</v>
      </c>
      <c r="J57" s="278">
        <v>441</v>
      </c>
      <c r="K57" s="278">
        <v>419</v>
      </c>
      <c r="L57" s="12"/>
      <c r="M57" s="13"/>
      <c r="N57" s="13"/>
      <c r="O57" s="15"/>
      <c r="P57" s="39"/>
      <c r="Q57" s="27"/>
      <c r="R57" s="27"/>
      <c r="S57" s="28"/>
      <c r="T57" s="39"/>
      <c r="U57" s="16"/>
      <c r="V57" s="37"/>
      <c r="W57" s="38"/>
      <c r="X57" s="223"/>
    </row>
    <row r="58" spans="2:24" ht="189.75" x14ac:dyDescent="0.25">
      <c r="B58" s="138" t="s">
        <v>167</v>
      </c>
      <c r="C58" s="139" t="s">
        <v>168</v>
      </c>
      <c r="D58" s="140" t="s">
        <v>169</v>
      </c>
      <c r="E58" s="182" t="s">
        <v>254</v>
      </c>
      <c r="F58" s="204" t="s">
        <v>289</v>
      </c>
      <c r="G58" s="213">
        <f t="shared" si="1"/>
        <v>966</v>
      </c>
      <c r="H58" s="278">
        <v>264</v>
      </c>
      <c r="I58" s="278">
        <v>174</v>
      </c>
      <c r="J58" s="278">
        <v>228</v>
      </c>
      <c r="K58" s="278">
        <v>300</v>
      </c>
      <c r="L58" s="12"/>
      <c r="M58" s="13"/>
      <c r="N58" s="13"/>
      <c r="O58" s="15"/>
      <c r="P58" s="39"/>
      <c r="Q58" s="27"/>
      <c r="R58" s="27"/>
      <c r="S58" s="28"/>
      <c r="T58" s="39"/>
      <c r="U58" s="16"/>
      <c r="V58" s="37"/>
      <c r="W58" s="38"/>
      <c r="X58" s="221"/>
    </row>
    <row r="59" spans="2:24" ht="103.5" x14ac:dyDescent="0.25">
      <c r="B59" s="141" t="s">
        <v>170</v>
      </c>
      <c r="C59" s="142" t="s">
        <v>360</v>
      </c>
      <c r="D59" s="143" t="s">
        <v>171</v>
      </c>
      <c r="E59" s="183" t="s">
        <v>254</v>
      </c>
      <c r="F59" s="186" t="s">
        <v>290</v>
      </c>
      <c r="G59" s="212">
        <f t="shared" si="1"/>
        <v>106</v>
      </c>
      <c r="H59" s="278">
        <f>24+5</f>
        <v>29</v>
      </c>
      <c r="I59" s="278">
        <f>11+8</f>
        <v>19</v>
      </c>
      <c r="J59" s="278">
        <f>20+5</f>
        <v>25</v>
      </c>
      <c r="K59" s="278">
        <f>23+10</f>
        <v>33</v>
      </c>
      <c r="L59" s="12"/>
      <c r="M59" s="13"/>
      <c r="N59" s="13"/>
      <c r="O59" s="15"/>
      <c r="P59" s="39"/>
      <c r="Q59" s="27"/>
      <c r="R59" s="27"/>
      <c r="S59" s="28"/>
      <c r="T59" s="39"/>
      <c r="U59" s="16"/>
      <c r="V59" s="37"/>
      <c r="W59" s="38"/>
      <c r="X59" s="223"/>
    </row>
    <row r="60" spans="2:24" ht="103.5" x14ac:dyDescent="0.25">
      <c r="B60" s="141" t="s">
        <v>170</v>
      </c>
      <c r="C60" s="142" t="s">
        <v>361</v>
      </c>
      <c r="D60" s="143" t="s">
        <v>172</v>
      </c>
      <c r="E60" s="183" t="s">
        <v>254</v>
      </c>
      <c r="F60" s="186" t="s">
        <v>291</v>
      </c>
      <c r="G60" s="212">
        <f t="shared" si="1"/>
        <v>1802</v>
      </c>
      <c r="H60" s="278">
        <f>174+87+116+116</f>
        <v>493</v>
      </c>
      <c r="I60" s="278">
        <f>114+57+76+76</f>
        <v>323</v>
      </c>
      <c r="J60" s="278">
        <f>150+75+100+100</f>
        <v>425</v>
      </c>
      <c r="K60" s="278">
        <f>198+99+132+132</f>
        <v>561</v>
      </c>
      <c r="L60" s="12"/>
      <c r="M60" s="13"/>
      <c r="N60" s="13"/>
      <c r="O60" s="15"/>
      <c r="P60" s="39"/>
      <c r="Q60" s="27"/>
      <c r="R60" s="27"/>
      <c r="S60" s="28"/>
      <c r="T60" s="39"/>
      <c r="U60" s="16"/>
      <c r="V60" s="37"/>
      <c r="W60" s="38"/>
      <c r="X60" s="223"/>
    </row>
    <row r="61" spans="2:24" ht="103.5" x14ac:dyDescent="0.25">
      <c r="B61" s="141" t="s">
        <v>170</v>
      </c>
      <c r="C61" s="142" t="s">
        <v>362</v>
      </c>
      <c r="D61" s="143" t="s">
        <v>173</v>
      </c>
      <c r="E61" s="183" t="s">
        <v>254</v>
      </c>
      <c r="F61" s="186" t="s">
        <v>292</v>
      </c>
      <c r="G61" s="212">
        <f t="shared" si="1"/>
        <v>6758</v>
      </c>
      <c r="H61" s="278">
        <f>348+377+777+250</f>
        <v>1752</v>
      </c>
      <c r="I61" s="278">
        <f>228+247+777+250</f>
        <v>1502</v>
      </c>
      <c r="J61" s="278">
        <f>300+325+777+250</f>
        <v>1652</v>
      </c>
      <c r="K61" s="278">
        <f>396+429+777+250</f>
        <v>1852</v>
      </c>
      <c r="L61" s="12"/>
      <c r="M61" s="13"/>
      <c r="N61" s="13"/>
      <c r="O61" s="15"/>
      <c r="P61" s="39"/>
      <c r="Q61" s="27"/>
      <c r="R61" s="27"/>
      <c r="S61" s="28"/>
      <c r="T61" s="39"/>
      <c r="U61" s="16"/>
      <c r="V61" s="37"/>
      <c r="W61" s="38"/>
      <c r="X61" s="223"/>
    </row>
    <row r="62" spans="2:24" ht="103.5" x14ac:dyDescent="0.25">
      <c r="B62" s="141" t="s">
        <v>170</v>
      </c>
      <c r="C62" s="142" t="s">
        <v>363</v>
      </c>
      <c r="D62" s="143" t="s">
        <v>174</v>
      </c>
      <c r="E62" s="183" t="s">
        <v>254</v>
      </c>
      <c r="F62" s="186" t="s">
        <v>292</v>
      </c>
      <c r="G62" s="212">
        <f t="shared" si="1"/>
        <v>16272</v>
      </c>
      <c r="H62" s="278">
        <v>4425</v>
      </c>
      <c r="I62" s="278">
        <v>2902</v>
      </c>
      <c r="J62" s="278">
        <v>3850</v>
      </c>
      <c r="K62" s="278">
        <v>5095</v>
      </c>
      <c r="L62" s="12"/>
      <c r="M62" s="13"/>
      <c r="N62" s="13"/>
      <c r="O62" s="15"/>
      <c r="P62" s="39"/>
      <c r="Q62" s="27"/>
      <c r="R62" s="27"/>
      <c r="S62" s="28"/>
      <c r="T62" s="39"/>
      <c r="U62" s="16"/>
      <c r="V62" s="37"/>
      <c r="W62" s="38"/>
      <c r="X62" s="223"/>
    </row>
    <row r="63" spans="2:24" ht="103.5" x14ac:dyDescent="0.25">
      <c r="B63" s="141" t="s">
        <v>170</v>
      </c>
      <c r="C63" s="142" t="s">
        <v>364</v>
      </c>
      <c r="D63" s="143" t="s">
        <v>384</v>
      </c>
      <c r="E63" s="183" t="s">
        <v>254</v>
      </c>
      <c r="F63" s="186" t="s">
        <v>293</v>
      </c>
      <c r="G63" s="212">
        <f t="shared" si="1"/>
        <v>2304</v>
      </c>
      <c r="H63" s="278">
        <v>576</v>
      </c>
      <c r="I63" s="278">
        <v>576</v>
      </c>
      <c r="J63" s="278">
        <v>576</v>
      </c>
      <c r="K63" s="278">
        <v>576</v>
      </c>
      <c r="L63" s="12"/>
      <c r="M63" s="13"/>
      <c r="N63" s="13"/>
      <c r="O63" s="15"/>
      <c r="P63" s="39"/>
      <c r="Q63" s="27"/>
      <c r="R63" s="27"/>
      <c r="S63" s="28"/>
      <c r="T63" s="39"/>
      <c r="U63" s="16"/>
      <c r="V63" s="37"/>
      <c r="W63" s="38"/>
      <c r="X63" s="223"/>
    </row>
    <row r="64" spans="2:24" ht="173.25" x14ac:dyDescent="0.25">
      <c r="B64" s="76" t="s">
        <v>175</v>
      </c>
      <c r="C64" s="77" t="s">
        <v>410</v>
      </c>
      <c r="D64" s="132" t="s">
        <v>385</v>
      </c>
      <c r="E64" s="78" t="s">
        <v>254</v>
      </c>
      <c r="F64" s="205" t="s">
        <v>291</v>
      </c>
      <c r="G64" s="213">
        <f t="shared" si="1"/>
        <v>6369</v>
      </c>
      <c r="H64" s="278">
        <v>1607</v>
      </c>
      <c r="I64" s="278">
        <v>1348</v>
      </c>
      <c r="J64" s="278">
        <v>1487</v>
      </c>
      <c r="K64" s="278">
        <v>1927</v>
      </c>
      <c r="L64" s="12"/>
      <c r="M64" s="13"/>
      <c r="N64" s="13"/>
      <c r="O64" s="15"/>
      <c r="P64" s="39"/>
      <c r="Q64" s="27"/>
      <c r="R64" s="27"/>
      <c r="S64" s="28"/>
      <c r="T64" s="39"/>
      <c r="U64" s="16"/>
      <c r="V64" s="37"/>
      <c r="W64" s="38"/>
      <c r="X64" s="221"/>
    </row>
    <row r="65" spans="2:24" ht="103.5" x14ac:dyDescent="0.25">
      <c r="B65" s="3" t="s">
        <v>176</v>
      </c>
      <c r="C65" s="246" t="s">
        <v>332</v>
      </c>
      <c r="D65" s="4" t="s">
        <v>333</v>
      </c>
      <c r="E65" s="5" t="s">
        <v>254</v>
      </c>
      <c r="F65" s="206" t="s">
        <v>335</v>
      </c>
      <c r="G65" s="212">
        <f t="shared" si="1"/>
        <v>329</v>
      </c>
      <c r="H65" s="278">
        <v>76</v>
      </c>
      <c r="I65" s="278">
        <v>74</v>
      </c>
      <c r="J65" s="278">
        <v>86</v>
      </c>
      <c r="K65" s="278">
        <v>93</v>
      </c>
      <c r="L65" s="12"/>
      <c r="M65" s="13"/>
      <c r="N65" s="13"/>
      <c r="O65" s="15"/>
      <c r="P65" s="39"/>
      <c r="Q65" s="27"/>
      <c r="R65" s="27"/>
      <c r="S65" s="28"/>
      <c r="T65" s="39"/>
      <c r="U65" s="16"/>
      <c r="V65" s="37"/>
      <c r="W65" s="38"/>
      <c r="X65" s="223"/>
    </row>
    <row r="66" spans="2:24" ht="173.25" x14ac:dyDescent="0.25">
      <c r="B66" s="3" t="s">
        <v>176</v>
      </c>
      <c r="C66" s="246" t="s">
        <v>365</v>
      </c>
      <c r="D66" s="4" t="s">
        <v>386</v>
      </c>
      <c r="E66" s="5" t="s">
        <v>254</v>
      </c>
      <c r="F66" s="206" t="s">
        <v>336</v>
      </c>
      <c r="G66" s="212">
        <f t="shared" si="1"/>
        <v>1148</v>
      </c>
      <c r="H66" s="278">
        <v>349</v>
      </c>
      <c r="I66" s="278">
        <v>241</v>
      </c>
      <c r="J66" s="278">
        <v>289</v>
      </c>
      <c r="K66" s="278">
        <v>269</v>
      </c>
      <c r="L66" s="12"/>
      <c r="M66" s="13"/>
      <c r="N66" s="13"/>
      <c r="O66" s="15"/>
      <c r="P66" s="39"/>
      <c r="Q66" s="27"/>
      <c r="R66" s="27"/>
      <c r="S66" s="28"/>
      <c r="T66" s="39"/>
      <c r="U66" s="16"/>
      <c r="V66" s="37"/>
      <c r="W66" s="38"/>
      <c r="X66" s="223"/>
    </row>
    <row r="67" spans="2:24" ht="160.5" x14ac:dyDescent="0.25">
      <c r="B67" s="3" t="s">
        <v>176</v>
      </c>
      <c r="C67" s="246" t="s">
        <v>366</v>
      </c>
      <c r="D67" s="4" t="s">
        <v>177</v>
      </c>
      <c r="E67" s="5" t="s">
        <v>254</v>
      </c>
      <c r="F67" s="206" t="s">
        <v>294</v>
      </c>
      <c r="G67" s="212">
        <f t="shared" si="1"/>
        <v>4906</v>
      </c>
      <c r="H67" s="278">
        <v>1385</v>
      </c>
      <c r="I67" s="278">
        <v>785</v>
      </c>
      <c r="J67" s="278">
        <v>1298</v>
      </c>
      <c r="K67" s="278">
        <v>1438</v>
      </c>
      <c r="L67" s="12"/>
      <c r="M67" s="13"/>
      <c r="N67" s="13"/>
      <c r="O67" s="15"/>
      <c r="P67" s="39"/>
      <c r="Q67" s="27"/>
      <c r="R67" s="27"/>
      <c r="S67" s="28"/>
      <c r="T67" s="39"/>
      <c r="U67" s="16"/>
      <c r="V67" s="37"/>
      <c r="W67" s="38"/>
      <c r="X67" s="223"/>
    </row>
    <row r="68" spans="2:24" ht="103.5" x14ac:dyDescent="0.25">
      <c r="B68" s="3" t="s">
        <v>176</v>
      </c>
      <c r="C68" s="117" t="s">
        <v>334</v>
      </c>
      <c r="D68" s="4" t="s">
        <v>178</v>
      </c>
      <c r="E68" s="5" t="s">
        <v>254</v>
      </c>
      <c r="F68" s="206" t="s">
        <v>292</v>
      </c>
      <c r="G68" s="212">
        <f t="shared" si="1"/>
        <v>32246</v>
      </c>
      <c r="H68" s="278">
        <v>7968</v>
      </c>
      <c r="I68" s="278">
        <v>7820</v>
      </c>
      <c r="J68" s="278">
        <v>8118</v>
      </c>
      <c r="K68" s="278">
        <v>8340</v>
      </c>
      <c r="L68" s="12"/>
      <c r="M68" s="13"/>
      <c r="N68" s="13"/>
      <c r="O68" s="15"/>
      <c r="P68" s="39"/>
      <c r="Q68" s="27"/>
      <c r="R68" s="27"/>
      <c r="S68" s="28"/>
      <c r="T68" s="39"/>
      <c r="U68" s="16"/>
      <c r="V68" s="37"/>
      <c r="W68" s="38"/>
      <c r="X68" s="223"/>
    </row>
    <row r="69" spans="2:24" ht="103.5" x14ac:dyDescent="0.25">
      <c r="B69" s="3" t="s">
        <v>176</v>
      </c>
      <c r="C69" s="117" t="s">
        <v>367</v>
      </c>
      <c r="D69" s="4" t="s">
        <v>179</v>
      </c>
      <c r="E69" s="5" t="s">
        <v>254</v>
      </c>
      <c r="F69" s="206" t="s">
        <v>292</v>
      </c>
      <c r="G69" s="212">
        <f t="shared" si="1"/>
        <v>180655</v>
      </c>
      <c r="H69" s="278">
        <v>43652</v>
      </c>
      <c r="I69" s="278">
        <v>43211</v>
      </c>
      <c r="J69" s="278">
        <v>45965</v>
      </c>
      <c r="K69" s="278">
        <v>47827</v>
      </c>
      <c r="L69" s="12"/>
      <c r="M69" s="13"/>
      <c r="N69" s="13"/>
      <c r="O69" s="15"/>
      <c r="P69" s="39"/>
      <c r="Q69" s="27"/>
      <c r="R69" s="27"/>
      <c r="S69" s="28"/>
      <c r="T69" s="39"/>
      <c r="U69" s="16"/>
      <c r="V69" s="37"/>
      <c r="W69" s="38"/>
      <c r="X69" s="223"/>
    </row>
    <row r="70" spans="2:24" ht="158.25" x14ac:dyDescent="0.25">
      <c r="B70" s="76" t="s">
        <v>180</v>
      </c>
      <c r="C70" s="77" t="s">
        <v>368</v>
      </c>
      <c r="D70" s="123" t="s">
        <v>387</v>
      </c>
      <c r="E70" s="78" t="s">
        <v>254</v>
      </c>
      <c r="F70" s="200" t="s">
        <v>400</v>
      </c>
      <c r="G70" s="213">
        <f t="shared" si="1"/>
        <v>3275</v>
      </c>
      <c r="H70" s="278">
        <v>1123</v>
      </c>
      <c r="I70" s="278">
        <v>687</v>
      </c>
      <c r="J70" s="278">
        <v>692</v>
      </c>
      <c r="K70" s="278">
        <v>773</v>
      </c>
      <c r="L70" s="12"/>
      <c r="M70" s="13"/>
      <c r="N70" s="13"/>
      <c r="O70" s="15"/>
      <c r="P70" s="39"/>
      <c r="Q70" s="27"/>
      <c r="R70" s="27"/>
      <c r="S70" s="28"/>
      <c r="T70" s="39"/>
      <c r="U70" s="16"/>
      <c r="V70" s="37"/>
      <c r="W70" s="38"/>
      <c r="X70" s="221"/>
    </row>
    <row r="71" spans="2:24" ht="102.75" x14ac:dyDescent="0.25">
      <c r="B71" s="3" t="s">
        <v>181</v>
      </c>
      <c r="C71" s="136" t="s">
        <v>369</v>
      </c>
      <c r="D71" s="130" t="s">
        <v>182</v>
      </c>
      <c r="E71" s="178" t="s">
        <v>254</v>
      </c>
      <c r="F71" s="178" t="s">
        <v>295</v>
      </c>
      <c r="G71" s="212">
        <f>SUM(H71:K71)</f>
        <v>1893</v>
      </c>
      <c r="H71" s="278">
        <v>476</v>
      </c>
      <c r="I71" s="278">
        <v>442</v>
      </c>
      <c r="J71" s="278">
        <v>496</v>
      </c>
      <c r="K71" s="278">
        <v>479</v>
      </c>
      <c r="L71" s="12"/>
      <c r="M71" s="13"/>
      <c r="N71" s="13"/>
      <c r="O71" s="15"/>
      <c r="P71" s="39"/>
      <c r="Q71" s="27"/>
      <c r="R71" s="27"/>
      <c r="S71" s="28"/>
      <c r="T71" s="39"/>
      <c r="U71" s="16"/>
      <c r="V71" s="37"/>
      <c r="W71" s="38"/>
      <c r="X71" s="223"/>
    </row>
    <row r="72" spans="2:24" ht="102.75" x14ac:dyDescent="0.25">
      <c r="B72" s="116" t="s">
        <v>181</v>
      </c>
      <c r="C72" s="136" t="s">
        <v>183</v>
      </c>
      <c r="D72" s="130" t="s">
        <v>388</v>
      </c>
      <c r="E72" s="178" t="s">
        <v>254</v>
      </c>
      <c r="F72" s="178" t="s">
        <v>296</v>
      </c>
      <c r="G72" s="212">
        <f t="shared" ref="G72:G87" si="3">SUM(H72:K72)</f>
        <v>20</v>
      </c>
      <c r="H72" s="278">
        <v>8</v>
      </c>
      <c r="I72" s="278">
        <v>2</v>
      </c>
      <c r="J72" s="278">
        <v>3</v>
      </c>
      <c r="K72" s="278">
        <v>7</v>
      </c>
      <c r="L72" s="12"/>
      <c r="M72" s="13"/>
      <c r="N72" s="13"/>
      <c r="O72" s="15"/>
      <c r="P72" s="39"/>
      <c r="Q72" s="27"/>
      <c r="R72" s="27"/>
      <c r="S72" s="28"/>
      <c r="T72" s="39"/>
      <c r="U72" s="16"/>
      <c r="V72" s="37"/>
      <c r="W72" s="38"/>
      <c r="X72" s="223"/>
    </row>
    <row r="73" spans="2:24" ht="102.75" x14ac:dyDescent="0.25">
      <c r="B73" s="3" t="s">
        <v>181</v>
      </c>
      <c r="C73" s="136" t="s">
        <v>184</v>
      </c>
      <c r="D73" s="130" t="s">
        <v>185</v>
      </c>
      <c r="E73" s="178" t="s">
        <v>254</v>
      </c>
      <c r="F73" s="178" t="s">
        <v>297</v>
      </c>
      <c r="G73" s="212">
        <f t="shared" si="3"/>
        <v>13</v>
      </c>
      <c r="H73" s="278">
        <v>2</v>
      </c>
      <c r="I73" s="278">
        <v>5</v>
      </c>
      <c r="J73" s="278">
        <v>4</v>
      </c>
      <c r="K73" s="278">
        <v>2</v>
      </c>
      <c r="L73" s="12"/>
      <c r="M73" s="13"/>
      <c r="N73" s="13"/>
      <c r="O73" s="15"/>
      <c r="P73" s="39"/>
      <c r="Q73" s="27"/>
      <c r="R73" s="27"/>
      <c r="S73" s="28"/>
      <c r="T73" s="39"/>
      <c r="U73" s="16"/>
      <c r="V73" s="37"/>
      <c r="W73" s="38"/>
      <c r="X73" s="223"/>
    </row>
    <row r="74" spans="2:24" ht="102.75" x14ac:dyDescent="0.25">
      <c r="B74" s="158" t="s">
        <v>186</v>
      </c>
      <c r="C74" s="159" t="s">
        <v>187</v>
      </c>
      <c r="D74" s="160" t="s">
        <v>389</v>
      </c>
      <c r="E74" s="184" t="s">
        <v>254</v>
      </c>
      <c r="F74" s="184" t="s">
        <v>274</v>
      </c>
      <c r="G74" s="213">
        <f t="shared" si="3"/>
        <v>8130</v>
      </c>
      <c r="H74" s="278">
        <v>2700</v>
      </c>
      <c r="I74" s="278">
        <v>1500</v>
      </c>
      <c r="J74" s="278">
        <v>1580</v>
      </c>
      <c r="K74" s="278">
        <v>2350</v>
      </c>
      <c r="L74" s="12"/>
      <c r="M74" s="13"/>
      <c r="N74" s="13"/>
      <c r="O74" s="15"/>
      <c r="P74" s="39"/>
      <c r="Q74" s="27"/>
      <c r="R74" s="27"/>
      <c r="S74" s="28"/>
      <c r="T74" s="39"/>
      <c r="U74" s="16"/>
      <c r="V74" s="37"/>
      <c r="W74" s="38"/>
      <c r="X74" s="221"/>
    </row>
    <row r="75" spans="2:24" ht="117.75" x14ac:dyDescent="0.25">
      <c r="B75" s="155" t="s">
        <v>188</v>
      </c>
      <c r="C75" s="246" t="s">
        <v>189</v>
      </c>
      <c r="D75" s="4" t="s">
        <v>390</v>
      </c>
      <c r="E75" s="5" t="s">
        <v>254</v>
      </c>
      <c r="F75" s="5" t="s">
        <v>298</v>
      </c>
      <c r="G75" s="236">
        <f t="shared" si="3"/>
        <v>15</v>
      </c>
      <c r="H75" s="278">
        <v>3</v>
      </c>
      <c r="I75" s="278">
        <v>3</v>
      </c>
      <c r="J75" s="278">
        <v>4</v>
      </c>
      <c r="K75" s="278">
        <v>5</v>
      </c>
      <c r="L75" s="12"/>
      <c r="M75" s="13"/>
      <c r="N75" s="13"/>
      <c r="O75" s="15"/>
      <c r="P75" s="39"/>
      <c r="Q75" s="27"/>
      <c r="R75" s="27"/>
      <c r="S75" s="28"/>
      <c r="T75" s="39"/>
      <c r="U75" s="16"/>
      <c r="V75" s="37"/>
      <c r="W75" s="38"/>
      <c r="X75" s="223"/>
    </row>
    <row r="76" spans="2:24" ht="144" x14ac:dyDescent="0.25">
      <c r="B76" s="238" t="s">
        <v>190</v>
      </c>
      <c r="C76" s="255" t="s">
        <v>191</v>
      </c>
      <c r="D76" s="256" t="s">
        <v>391</v>
      </c>
      <c r="E76" s="260" t="s">
        <v>254</v>
      </c>
      <c r="F76" s="261" t="s">
        <v>299</v>
      </c>
      <c r="G76" s="213">
        <f t="shared" si="3"/>
        <v>2500</v>
      </c>
      <c r="H76" s="278">
        <v>600</v>
      </c>
      <c r="I76" s="278">
        <v>750</v>
      </c>
      <c r="J76" s="278">
        <v>650</v>
      </c>
      <c r="K76" s="278">
        <v>500</v>
      </c>
      <c r="L76" s="12"/>
      <c r="M76" s="13"/>
      <c r="N76" s="13"/>
      <c r="O76" s="15"/>
      <c r="P76" s="39"/>
      <c r="Q76" s="27"/>
      <c r="R76" s="27"/>
      <c r="S76" s="28"/>
      <c r="T76" s="39"/>
      <c r="U76" s="16"/>
      <c r="V76" s="37"/>
      <c r="W76" s="38"/>
      <c r="X76" s="221"/>
    </row>
    <row r="77" spans="2:24" ht="102.75" x14ac:dyDescent="0.25">
      <c r="B77" s="237" t="s">
        <v>192</v>
      </c>
      <c r="C77" s="257" t="s">
        <v>193</v>
      </c>
      <c r="D77" s="258" t="s">
        <v>392</v>
      </c>
      <c r="E77" s="262" t="s">
        <v>254</v>
      </c>
      <c r="F77" s="263" t="s">
        <v>300</v>
      </c>
      <c r="G77" s="236">
        <f t="shared" si="3"/>
        <v>370</v>
      </c>
      <c r="H77" s="278">
        <v>85</v>
      </c>
      <c r="I77" s="278">
        <v>110</v>
      </c>
      <c r="J77" s="278">
        <v>95</v>
      </c>
      <c r="K77" s="278">
        <v>80</v>
      </c>
      <c r="L77" s="12"/>
      <c r="M77" s="13"/>
      <c r="N77" s="13"/>
      <c r="O77" s="15"/>
      <c r="P77" s="39"/>
      <c r="Q77" s="27"/>
      <c r="R77" s="27"/>
      <c r="S77" s="28"/>
      <c r="T77" s="39"/>
      <c r="U77" s="16"/>
      <c r="V77" s="37"/>
      <c r="W77" s="38"/>
      <c r="X77" s="223"/>
    </row>
    <row r="78" spans="2:24" ht="102.75" x14ac:dyDescent="0.25">
      <c r="B78" s="234" t="s">
        <v>192</v>
      </c>
      <c r="C78" s="259" t="s">
        <v>194</v>
      </c>
      <c r="D78" s="259" t="s">
        <v>195</v>
      </c>
      <c r="E78" s="264" t="s">
        <v>254</v>
      </c>
      <c r="F78" s="265" t="s">
        <v>301</v>
      </c>
      <c r="G78" s="236">
        <f t="shared" si="3"/>
        <v>3</v>
      </c>
      <c r="H78" s="278">
        <v>1</v>
      </c>
      <c r="I78" s="278">
        <v>1</v>
      </c>
      <c r="J78" s="278">
        <v>0</v>
      </c>
      <c r="K78" s="278">
        <v>1</v>
      </c>
      <c r="L78" s="12"/>
      <c r="M78" s="13"/>
      <c r="N78" s="13"/>
      <c r="O78" s="15"/>
      <c r="P78" s="39"/>
      <c r="Q78" s="27"/>
      <c r="R78" s="27"/>
      <c r="S78" s="28"/>
      <c r="T78" s="39"/>
      <c r="U78" s="16"/>
      <c r="V78" s="37"/>
      <c r="W78" s="38"/>
      <c r="X78" s="223"/>
    </row>
    <row r="79" spans="2:24" ht="129" x14ac:dyDescent="0.25">
      <c r="B79" s="235" t="s">
        <v>196</v>
      </c>
      <c r="C79" s="145" t="s">
        <v>370</v>
      </c>
      <c r="D79" s="140" t="s">
        <v>401</v>
      </c>
      <c r="E79" s="182" t="s">
        <v>254</v>
      </c>
      <c r="F79" s="204" t="s">
        <v>302</v>
      </c>
      <c r="G79" s="213">
        <f t="shared" si="3"/>
        <v>12700</v>
      </c>
      <c r="H79" s="278">
        <v>3300</v>
      </c>
      <c r="I79" s="278">
        <v>3100</v>
      </c>
      <c r="J79" s="278">
        <v>2950</v>
      </c>
      <c r="K79" s="278">
        <v>3350</v>
      </c>
      <c r="L79" s="12"/>
      <c r="M79" s="13"/>
      <c r="N79" s="13"/>
      <c r="O79" s="15"/>
      <c r="P79" s="39"/>
      <c r="Q79" s="27"/>
      <c r="R79" s="27"/>
      <c r="S79" s="28"/>
      <c r="T79" s="39"/>
      <c r="U79" s="16"/>
      <c r="V79" s="37"/>
      <c r="W79" s="38"/>
      <c r="X79" s="221"/>
    </row>
    <row r="80" spans="2:24" ht="103.5" x14ac:dyDescent="0.25">
      <c r="B80" s="141" t="s">
        <v>197</v>
      </c>
      <c r="C80" s="142" t="s">
        <v>198</v>
      </c>
      <c r="D80" s="143" t="s">
        <v>421</v>
      </c>
      <c r="E80" s="183" t="s">
        <v>254</v>
      </c>
      <c r="F80" s="186" t="s">
        <v>303</v>
      </c>
      <c r="G80" s="236">
        <f t="shared" si="3"/>
        <v>16</v>
      </c>
      <c r="H80" s="278">
        <v>4</v>
      </c>
      <c r="I80" s="278">
        <v>4</v>
      </c>
      <c r="J80" s="278">
        <v>4</v>
      </c>
      <c r="K80" s="278">
        <v>4</v>
      </c>
      <c r="L80" s="12"/>
      <c r="M80" s="13"/>
      <c r="N80" s="13"/>
      <c r="O80" s="15"/>
      <c r="P80" s="39"/>
      <c r="Q80" s="27"/>
      <c r="R80" s="27"/>
      <c r="S80" s="28"/>
      <c r="T80" s="39"/>
      <c r="U80" s="16"/>
      <c r="V80" s="37"/>
      <c r="W80" s="38"/>
      <c r="X80" s="223"/>
    </row>
    <row r="81" spans="2:24" ht="102.75" x14ac:dyDescent="0.25">
      <c r="B81" s="141" t="s">
        <v>197</v>
      </c>
      <c r="C81" s="142" t="s">
        <v>199</v>
      </c>
      <c r="D81" s="143" t="s">
        <v>422</v>
      </c>
      <c r="E81" s="183" t="s">
        <v>254</v>
      </c>
      <c r="F81" s="186" t="s">
        <v>304</v>
      </c>
      <c r="G81" s="236">
        <f t="shared" si="3"/>
        <v>21</v>
      </c>
      <c r="H81" s="278">
        <v>10</v>
      </c>
      <c r="I81" s="278">
        <v>4</v>
      </c>
      <c r="J81" s="278">
        <v>3</v>
      </c>
      <c r="K81" s="278">
        <v>4</v>
      </c>
      <c r="L81" s="12"/>
      <c r="M81" s="13"/>
      <c r="N81" s="13"/>
      <c r="O81" s="15"/>
      <c r="P81" s="39"/>
      <c r="Q81" s="27"/>
      <c r="R81" s="27"/>
      <c r="S81" s="28"/>
      <c r="T81" s="39"/>
      <c r="U81" s="16"/>
      <c r="V81" s="37"/>
      <c r="W81" s="38"/>
      <c r="X81" s="223"/>
    </row>
    <row r="82" spans="2:24" ht="117" x14ac:dyDescent="0.25">
      <c r="B82" s="116" t="s">
        <v>200</v>
      </c>
      <c r="C82" s="144" t="s">
        <v>423</v>
      </c>
      <c r="D82" s="144" t="s">
        <v>242</v>
      </c>
      <c r="E82" s="175" t="s">
        <v>254</v>
      </c>
      <c r="F82" s="197" t="s">
        <v>305</v>
      </c>
      <c r="G82" s="236">
        <f t="shared" si="3"/>
        <v>918</v>
      </c>
      <c r="H82" s="278">
        <v>240</v>
      </c>
      <c r="I82" s="278">
        <v>228</v>
      </c>
      <c r="J82" s="278">
        <v>201</v>
      </c>
      <c r="K82" s="278">
        <v>249</v>
      </c>
      <c r="L82" s="12"/>
      <c r="M82" s="13"/>
      <c r="N82" s="13"/>
      <c r="O82" s="15"/>
      <c r="P82" s="39"/>
      <c r="Q82" s="27"/>
      <c r="R82" s="27"/>
      <c r="S82" s="28"/>
      <c r="T82" s="39"/>
      <c r="U82" s="16"/>
      <c r="V82" s="37"/>
      <c r="W82" s="38"/>
      <c r="X82" s="223"/>
    </row>
    <row r="83" spans="2:24" ht="102.75" x14ac:dyDescent="0.25">
      <c r="B83" s="116" t="s">
        <v>197</v>
      </c>
      <c r="C83" s="117" t="s">
        <v>201</v>
      </c>
      <c r="D83" s="121" t="s">
        <v>202</v>
      </c>
      <c r="E83" s="185" t="s">
        <v>254</v>
      </c>
      <c r="F83" s="185" t="s">
        <v>306</v>
      </c>
      <c r="G83" s="236">
        <f t="shared" si="3"/>
        <v>4</v>
      </c>
      <c r="H83" s="278">
        <v>0</v>
      </c>
      <c r="I83" s="278">
        <v>1</v>
      </c>
      <c r="J83" s="278">
        <v>2</v>
      </c>
      <c r="K83" s="278">
        <v>1</v>
      </c>
      <c r="L83" s="12"/>
      <c r="M83" s="13"/>
      <c r="N83" s="13"/>
      <c r="O83" s="15"/>
      <c r="P83" s="39"/>
      <c r="Q83" s="27"/>
      <c r="R83" s="27"/>
      <c r="S83" s="28"/>
      <c r="T83" s="39"/>
      <c r="U83" s="16"/>
      <c r="V83" s="37"/>
      <c r="W83" s="38"/>
      <c r="X83" s="223"/>
    </row>
    <row r="84" spans="2:24" ht="118.5" x14ac:dyDescent="0.25">
      <c r="B84" s="138" t="s">
        <v>203</v>
      </c>
      <c r="C84" s="139" t="s">
        <v>204</v>
      </c>
      <c r="D84" s="140" t="s">
        <v>205</v>
      </c>
      <c r="E84" s="182" t="s">
        <v>254</v>
      </c>
      <c r="F84" s="204" t="s">
        <v>307</v>
      </c>
      <c r="G84" s="213">
        <f t="shared" si="3"/>
        <v>3430000</v>
      </c>
      <c r="H84" s="278">
        <v>932500</v>
      </c>
      <c r="I84" s="278">
        <v>632500</v>
      </c>
      <c r="J84" s="278">
        <v>932500</v>
      </c>
      <c r="K84" s="278">
        <v>932500</v>
      </c>
      <c r="L84" s="12"/>
      <c r="M84" s="13"/>
      <c r="N84" s="13"/>
      <c r="O84" s="15"/>
      <c r="P84" s="39"/>
      <c r="Q84" s="27"/>
      <c r="R84" s="27"/>
      <c r="S84" s="28"/>
      <c r="T84" s="39"/>
      <c r="U84" s="16"/>
      <c r="V84" s="37"/>
      <c r="W84" s="38"/>
      <c r="X84" s="221"/>
    </row>
    <row r="85" spans="2:24" ht="102.75" x14ac:dyDescent="0.25">
      <c r="B85" s="141" t="s">
        <v>206</v>
      </c>
      <c r="C85" s="142" t="s">
        <v>207</v>
      </c>
      <c r="D85" s="143" t="s">
        <v>208</v>
      </c>
      <c r="E85" s="183" t="s">
        <v>254</v>
      </c>
      <c r="F85" s="186" t="s">
        <v>308</v>
      </c>
      <c r="G85" s="236">
        <f t="shared" si="3"/>
        <v>3300000</v>
      </c>
      <c r="H85" s="278">
        <v>900000</v>
      </c>
      <c r="I85" s="278">
        <v>600000</v>
      </c>
      <c r="J85" s="278">
        <v>900000</v>
      </c>
      <c r="K85" s="278">
        <v>900000</v>
      </c>
      <c r="L85" s="12"/>
      <c r="M85" s="13"/>
      <c r="N85" s="13"/>
      <c r="O85" s="15"/>
      <c r="P85" s="39"/>
      <c r="Q85" s="27"/>
      <c r="R85" s="27"/>
      <c r="S85" s="28"/>
      <c r="T85" s="39"/>
      <c r="U85" s="16"/>
      <c r="V85" s="37"/>
      <c r="W85" s="38"/>
      <c r="X85" s="223"/>
    </row>
    <row r="86" spans="2:24" ht="102.75" x14ac:dyDescent="0.25">
      <c r="B86" s="141" t="s">
        <v>206</v>
      </c>
      <c r="C86" s="142" t="s">
        <v>371</v>
      </c>
      <c r="D86" s="142" t="s">
        <v>209</v>
      </c>
      <c r="E86" s="186" t="s">
        <v>254</v>
      </c>
      <c r="F86" s="186" t="s">
        <v>308</v>
      </c>
      <c r="G86" s="236">
        <f t="shared" si="3"/>
        <v>114000</v>
      </c>
      <c r="H86" s="278">
        <v>28500</v>
      </c>
      <c r="I86" s="278">
        <v>28500</v>
      </c>
      <c r="J86" s="278">
        <v>28500</v>
      </c>
      <c r="K86" s="278">
        <v>28500</v>
      </c>
      <c r="L86" s="12"/>
      <c r="M86" s="13"/>
      <c r="N86" s="13"/>
      <c r="O86" s="15"/>
      <c r="P86" s="39"/>
      <c r="Q86" s="27"/>
      <c r="R86" s="27"/>
      <c r="S86" s="28"/>
      <c r="T86" s="39"/>
      <c r="U86" s="16"/>
      <c r="V86" s="37"/>
      <c r="W86" s="38"/>
      <c r="X86" s="223"/>
    </row>
    <row r="87" spans="2:24" ht="102.75" x14ac:dyDescent="0.25">
      <c r="B87" s="141" t="s">
        <v>206</v>
      </c>
      <c r="C87" s="142" t="s">
        <v>210</v>
      </c>
      <c r="D87" s="142" t="s">
        <v>211</v>
      </c>
      <c r="E87" s="183" t="s">
        <v>254</v>
      </c>
      <c r="F87" s="186" t="s">
        <v>309</v>
      </c>
      <c r="G87" s="236">
        <f t="shared" si="3"/>
        <v>16000</v>
      </c>
      <c r="H87" s="278">
        <v>4000</v>
      </c>
      <c r="I87" s="278">
        <v>4000</v>
      </c>
      <c r="J87" s="278">
        <v>4000</v>
      </c>
      <c r="K87" s="278">
        <v>4000</v>
      </c>
      <c r="L87" s="12"/>
      <c r="M87" s="13"/>
      <c r="N87" s="13"/>
      <c r="O87" s="15"/>
      <c r="P87" s="39"/>
      <c r="Q87" s="27"/>
      <c r="R87" s="27"/>
      <c r="S87" s="28"/>
      <c r="T87" s="39"/>
      <c r="U87" s="16"/>
      <c r="V87" s="37"/>
      <c r="W87" s="38"/>
      <c r="X87" s="223"/>
    </row>
    <row r="88" spans="2:24" ht="141" x14ac:dyDescent="0.25">
      <c r="B88" s="161" t="s">
        <v>212</v>
      </c>
      <c r="C88" s="162" t="s">
        <v>243</v>
      </c>
      <c r="D88" s="163" t="s">
        <v>244</v>
      </c>
      <c r="E88" s="187" t="s">
        <v>254</v>
      </c>
      <c r="F88" s="207" t="s">
        <v>310</v>
      </c>
      <c r="G88" s="215">
        <f>SUM(H88:K88)</f>
        <v>21517</v>
      </c>
      <c r="H88" s="278">
        <f>H89+H90+H91</f>
        <v>5421</v>
      </c>
      <c r="I88" s="278">
        <f t="shared" ref="I88:K88" si="4">I89+I90+I91</f>
        <v>5338</v>
      </c>
      <c r="J88" s="278">
        <f t="shared" si="4"/>
        <v>5421</v>
      </c>
      <c r="K88" s="278">
        <f t="shared" si="4"/>
        <v>5337</v>
      </c>
      <c r="L88" s="12"/>
      <c r="M88" s="13"/>
      <c r="N88" s="13"/>
      <c r="O88" s="15"/>
      <c r="P88" s="39"/>
      <c r="Q88" s="27"/>
      <c r="R88" s="27"/>
      <c r="S88" s="28"/>
      <c r="T88" s="39"/>
      <c r="U88" s="16"/>
      <c r="V88" s="37"/>
      <c r="W88" s="38"/>
      <c r="X88" s="221"/>
    </row>
    <row r="89" spans="2:24" ht="139.5" x14ac:dyDescent="0.25">
      <c r="B89" s="164" t="s">
        <v>213</v>
      </c>
      <c r="C89" s="165" t="s">
        <v>372</v>
      </c>
      <c r="D89" s="166" t="s">
        <v>245</v>
      </c>
      <c r="E89" s="188" t="s">
        <v>254</v>
      </c>
      <c r="F89" s="188" t="s">
        <v>311</v>
      </c>
      <c r="G89" s="216">
        <f>SUM(H89:K89)</f>
        <v>11283</v>
      </c>
      <c r="H89" s="278">
        <v>2821</v>
      </c>
      <c r="I89" s="278">
        <v>2821</v>
      </c>
      <c r="J89" s="278">
        <v>2821</v>
      </c>
      <c r="K89" s="278">
        <v>2820</v>
      </c>
      <c r="L89" s="12"/>
      <c r="M89" s="13"/>
      <c r="N89" s="13"/>
      <c r="O89" s="15"/>
      <c r="P89" s="39"/>
      <c r="Q89" s="27"/>
      <c r="R89" s="27"/>
      <c r="S89" s="28"/>
      <c r="T89" s="39"/>
      <c r="U89" s="16"/>
      <c r="V89" s="37"/>
      <c r="W89" s="38"/>
      <c r="X89" s="223"/>
    </row>
    <row r="90" spans="2:24" ht="139.5" x14ac:dyDescent="0.25">
      <c r="B90" s="167" t="s">
        <v>214</v>
      </c>
      <c r="C90" s="168" t="s">
        <v>246</v>
      </c>
      <c r="D90" s="169" t="s">
        <v>247</v>
      </c>
      <c r="E90" s="189" t="s">
        <v>254</v>
      </c>
      <c r="F90" s="189" t="s">
        <v>311</v>
      </c>
      <c r="G90" s="216">
        <f t="shared" ref="G90:G101" si="5">SUM(H90:K90)</f>
        <v>1313</v>
      </c>
      <c r="H90" s="278">
        <v>370</v>
      </c>
      <c r="I90" s="278">
        <v>287</v>
      </c>
      <c r="J90" s="278">
        <v>370</v>
      </c>
      <c r="K90" s="278">
        <v>286</v>
      </c>
      <c r="L90" s="12"/>
      <c r="M90" s="13"/>
      <c r="N90" s="13"/>
      <c r="O90" s="15"/>
      <c r="P90" s="39"/>
      <c r="Q90" s="27"/>
      <c r="R90" s="27"/>
      <c r="S90" s="28"/>
      <c r="T90" s="39"/>
      <c r="U90" s="16"/>
      <c r="V90" s="37"/>
      <c r="W90" s="38"/>
      <c r="X90" s="223"/>
    </row>
    <row r="91" spans="2:24" ht="138.75" x14ac:dyDescent="0.25">
      <c r="B91" s="167" t="s">
        <v>215</v>
      </c>
      <c r="C91" s="168" t="s">
        <v>248</v>
      </c>
      <c r="D91" s="169" t="s">
        <v>424</v>
      </c>
      <c r="E91" s="189" t="s">
        <v>254</v>
      </c>
      <c r="F91" s="189" t="s">
        <v>312</v>
      </c>
      <c r="G91" s="216">
        <f t="shared" si="5"/>
        <v>8921</v>
      </c>
      <c r="H91" s="278">
        <v>2230</v>
      </c>
      <c r="I91" s="278">
        <v>2230</v>
      </c>
      <c r="J91" s="278">
        <v>2230</v>
      </c>
      <c r="K91" s="278">
        <v>2231</v>
      </c>
      <c r="L91" s="12"/>
      <c r="M91" s="13"/>
      <c r="N91" s="13"/>
      <c r="O91" s="15"/>
      <c r="P91" s="39"/>
      <c r="Q91" s="27"/>
      <c r="R91" s="27"/>
      <c r="S91" s="28"/>
      <c r="T91" s="39"/>
      <c r="U91" s="16"/>
      <c r="V91" s="37"/>
      <c r="W91" s="38"/>
      <c r="X91" s="223"/>
    </row>
    <row r="92" spans="2:24" ht="166.5" x14ac:dyDescent="0.25">
      <c r="B92" s="161" t="s">
        <v>216</v>
      </c>
      <c r="C92" s="170" t="s">
        <v>249</v>
      </c>
      <c r="D92" s="171" t="s">
        <v>250</v>
      </c>
      <c r="E92" s="190" t="s">
        <v>254</v>
      </c>
      <c r="F92" s="208" t="s">
        <v>313</v>
      </c>
      <c r="G92" s="217">
        <f t="shared" si="5"/>
        <v>22334</v>
      </c>
      <c r="H92" s="278">
        <f t="shared" ref="H92:K92" si="6">H93+H95</f>
        <v>5528</v>
      </c>
      <c r="I92" s="278">
        <f t="shared" si="6"/>
        <v>5639</v>
      </c>
      <c r="J92" s="278">
        <f t="shared" si="6"/>
        <v>5639</v>
      </c>
      <c r="K92" s="278">
        <f t="shared" si="6"/>
        <v>5528</v>
      </c>
      <c r="L92" s="12"/>
      <c r="M92" s="13"/>
      <c r="N92" s="13"/>
      <c r="O92" s="15"/>
      <c r="P92" s="39"/>
      <c r="Q92" s="27"/>
      <c r="R92" s="27"/>
      <c r="S92" s="28"/>
      <c r="T92" s="39"/>
      <c r="U92" s="16"/>
      <c r="V92" s="37"/>
      <c r="W92" s="38"/>
      <c r="X92" s="221"/>
    </row>
    <row r="93" spans="2:24" ht="154.5" x14ac:dyDescent="0.25">
      <c r="B93" s="167" t="s">
        <v>217</v>
      </c>
      <c r="C93" s="172" t="s">
        <v>251</v>
      </c>
      <c r="D93" s="169" t="s">
        <v>252</v>
      </c>
      <c r="E93" s="191" t="s">
        <v>254</v>
      </c>
      <c r="F93" s="191" t="s">
        <v>314</v>
      </c>
      <c r="G93" s="218">
        <f t="shared" si="5"/>
        <v>7602</v>
      </c>
      <c r="H93" s="278">
        <v>1895</v>
      </c>
      <c r="I93" s="278">
        <v>1906</v>
      </c>
      <c r="J93" s="278">
        <v>1906</v>
      </c>
      <c r="K93" s="278">
        <v>1895</v>
      </c>
      <c r="L93" s="12"/>
      <c r="M93" s="13"/>
      <c r="N93" s="13"/>
      <c r="O93" s="15"/>
      <c r="P93" s="39"/>
      <c r="Q93" s="27"/>
      <c r="R93" s="27"/>
      <c r="S93" s="28"/>
      <c r="T93" s="39"/>
      <c r="U93" s="16"/>
      <c r="V93" s="37"/>
      <c r="W93" s="38"/>
      <c r="X93" s="223"/>
    </row>
    <row r="94" spans="2:24" ht="139.5" x14ac:dyDescent="0.25">
      <c r="B94" s="164" t="s">
        <v>217</v>
      </c>
      <c r="C94" s="168" t="s">
        <v>404</v>
      </c>
      <c r="D94" s="173" t="s">
        <v>402</v>
      </c>
      <c r="E94" s="192" t="s">
        <v>254</v>
      </c>
      <c r="F94" s="266" t="s">
        <v>403</v>
      </c>
      <c r="G94" s="218">
        <f t="shared" si="5"/>
        <v>0</v>
      </c>
      <c r="H94" s="278" t="s">
        <v>425</v>
      </c>
      <c r="I94" s="278" t="s">
        <v>425</v>
      </c>
      <c r="J94" s="278" t="s">
        <v>425</v>
      </c>
      <c r="K94" s="278" t="s">
        <v>425</v>
      </c>
      <c r="L94" s="12"/>
      <c r="M94" s="13"/>
      <c r="N94" s="13"/>
      <c r="O94" s="15"/>
      <c r="P94" s="39"/>
      <c r="Q94" s="27"/>
      <c r="R94" s="27"/>
      <c r="S94" s="28"/>
      <c r="T94" s="39"/>
      <c r="U94" s="16"/>
      <c r="V94" s="37"/>
      <c r="W94" s="38"/>
      <c r="X94" s="223"/>
    </row>
    <row r="95" spans="2:24" ht="154.5" x14ac:dyDescent="0.25">
      <c r="B95" s="164" t="s">
        <v>217</v>
      </c>
      <c r="C95" s="168" t="s">
        <v>405</v>
      </c>
      <c r="D95" s="173" t="s">
        <v>253</v>
      </c>
      <c r="E95" s="192" t="s">
        <v>254</v>
      </c>
      <c r="F95" s="209" t="s">
        <v>315</v>
      </c>
      <c r="G95" s="218">
        <f t="shared" si="5"/>
        <v>14732</v>
      </c>
      <c r="H95" s="278">
        <v>3633</v>
      </c>
      <c r="I95" s="278">
        <v>3733</v>
      </c>
      <c r="J95" s="278">
        <v>3733</v>
      </c>
      <c r="K95" s="278">
        <v>3633</v>
      </c>
      <c r="L95" s="12"/>
      <c r="M95" s="13"/>
      <c r="N95" s="13"/>
      <c r="O95" s="15"/>
      <c r="P95" s="39"/>
      <c r="Q95" s="27"/>
      <c r="R95" s="27"/>
      <c r="S95" s="28"/>
      <c r="T95" s="39"/>
      <c r="U95" s="16"/>
      <c r="V95" s="37"/>
      <c r="W95" s="38"/>
      <c r="X95" s="223"/>
    </row>
    <row r="96" spans="2:24" ht="103.5" x14ac:dyDescent="0.25">
      <c r="B96" s="76" t="s">
        <v>218</v>
      </c>
      <c r="C96" s="146" t="s">
        <v>219</v>
      </c>
      <c r="D96" s="147" t="s">
        <v>220</v>
      </c>
      <c r="E96" s="193" t="s">
        <v>254</v>
      </c>
      <c r="F96" s="210" t="s">
        <v>316</v>
      </c>
      <c r="G96" s="219">
        <f t="shared" si="5"/>
        <v>22</v>
      </c>
      <c r="H96" s="278">
        <v>7</v>
      </c>
      <c r="I96" s="278">
        <v>5</v>
      </c>
      <c r="J96" s="278">
        <v>6</v>
      </c>
      <c r="K96" s="278">
        <v>4</v>
      </c>
      <c r="L96" s="12"/>
      <c r="M96" s="13"/>
      <c r="N96" s="13"/>
      <c r="O96" s="15"/>
      <c r="P96" s="39"/>
      <c r="Q96" s="27"/>
      <c r="R96" s="27"/>
      <c r="S96" s="28"/>
      <c r="T96" s="39"/>
      <c r="U96" s="16"/>
      <c r="V96" s="37"/>
      <c r="W96" s="38"/>
      <c r="X96" s="221"/>
    </row>
    <row r="97" spans="2:24" ht="102.75" x14ac:dyDescent="0.25">
      <c r="B97" s="116" t="s">
        <v>221</v>
      </c>
      <c r="C97" s="125" t="s">
        <v>222</v>
      </c>
      <c r="D97" s="148" t="s">
        <v>223</v>
      </c>
      <c r="E97" s="185" t="s">
        <v>254</v>
      </c>
      <c r="F97" s="185" t="s">
        <v>317</v>
      </c>
      <c r="G97" s="218">
        <f t="shared" si="5"/>
        <v>52</v>
      </c>
      <c r="H97" s="278">
        <v>11</v>
      </c>
      <c r="I97" s="278">
        <v>15</v>
      </c>
      <c r="J97" s="278">
        <v>16</v>
      </c>
      <c r="K97" s="278">
        <v>10</v>
      </c>
      <c r="L97" s="12"/>
      <c r="M97" s="13"/>
      <c r="N97" s="13"/>
      <c r="O97" s="15"/>
      <c r="P97" s="39"/>
      <c r="Q97" s="27"/>
      <c r="R97" s="27"/>
      <c r="S97" s="28"/>
      <c r="T97" s="39"/>
      <c r="U97" s="16"/>
      <c r="V97" s="37"/>
      <c r="W97" s="38"/>
      <c r="X97" s="223"/>
    </row>
    <row r="98" spans="2:24" ht="103.5" x14ac:dyDescent="0.25">
      <c r="B98" s="76" t="s">
        <v>224</v>
      </c>
      <c r="C98" s="146" t="s">
        <v>225</v>
      </c>
      <c r="D98" s="147" t="s">
        <v>226</v>
      </c>
      <c r="E98" s="193" t="s">
        <v>254</v>
      </c>
      <c r="F98" s="210" t="s">
        <v>318</v>
      </c>
      <c r="G98" s="219">
        <f t="shared" si="5"/>
        <v>25771</v>
      </c>
      <c r="H98" s="278">
        <v>6450</v>
      </c>
      <c r="I98" s="278">
        <v>6704</v>
      </c>
      <c r="J98" s="278">
        <v>6894</v>
      </c>
      <c r="K98" s="278">
        <v>5723</v>
      </c>
      <c r="L98" s="12"/>
      <c r="M98" s="13"/>
      <c r="N98" s="13"/>
      <c r="O98" s="15"/>
      <c r="P98" s="39"/>
      <c r="Q98" s="27"/>
      <c r="R98" s="27"/>
      <c r="S98" s="28"/>
      <c r="T98" s="39"/>
      <c r="U98" s="16"/>
      <c r="V98" s="37"/>
      <c r="W98" s="38"/>
      <c r="X98" s="221"/>
    </row>
    <row r="99" spans="2:24" ht="159.75" x14ac:dyDescent="0.25">
      <c r="B99" s="116" t="s">
        <v>227</v>
      </c>
      <c r="C99" s="125" t="s">
        <v>228</v>
      </c>
      <c r="D99" s="148" t="s">
        <v>229</v>
      </c>
      <c r="E99" s="185" t="s">
        <v>254</v>
      </c>
      <c r="F99" s="185" t="s">
        <v>319</v>
      </c>
      <c r="G99" s="214">
        <f t="shared" si="5"/>
        <v>16986</v>
      </c>
      <c r="H99" s="278">
        <v>4401</v>
      </c>
      <c r="I99" s="278">
        <v>4603</v>
      </c>
      <c r="J99" s="278">
        <v>4284</v>
      </c>
      <c r="K99" s="278">
        <v>3698</v>
      </c>
      <c r="L99" s="12"/>
      <c r="M99" s="13"/>
      <c r="N99" s="13"/>
      <c r="O99" s="15"/>
      <c r="P99" s="39"/>
      <c r="Q99" s="27"/>
      <c r="R99" s="27"/>
      <c r="S99" s="28"/>
      <c r="T99" s="39"/>
      <c r="U99" s="16"/>
      <c r="V99" s="37"/>
      <c r="W99" s="38"/>
      <c r="X99" s="223"/>
    </row>
    <row r="100" spans="2:24" ht="102.75" x14ac:dyDescent="0.25">
      <c r="B100" s="116" t="s">
        <v>227</v>
      </c>
      <c r="C100" s="149" t="s">
        <v>230</v>
      </c>
      <c r="D100" s="148" t="s">
        <v>393</v>
      </c>
      <c r="E100" s="194" t="s">
        <v>255</v>
      </c>
      <c r="F100" s="185" t="s">
        <v>320</v>
      </c>
      <c r="G100" s="214">
        <f t="shared" si="5"/>
        <v>760</v>
      </c>
      <c r="H100" s="278">
        <v>175</v>
      </c>
      <c r="I100" s="278">
        <v>195</v>
      </c>
      <c r="J100" s="278">
        <v>215</v>
      </c>
      <c r="K100" s="278">
        <v>175</v>
      </c>
      <c r="L100" s="12"/>
      <c r="M100" s="13"/>
      <c r="N100" s="13"/>
      <c r="O100" s="15"/>
      <c r="P100" s="39"/>
      <c r="Q100" s="27"/>
      <c r="R100" s="27"/>
      <c r="S100" s="28"/>
      <c r="T100" s="39"/>
      <c r="U100" s="16"/>
      <c r="V100" s="37"/>
      <c r="W100" s="38"/>
      <c r="X100" s="223"/>
    </row>
    <row r="101" spans="2:24" ht="117" x14ac:dyDescent="0.25">
      <c r="B101" s="116" t="s">
        <v>227</v>
      </c>
      <c r="C101" s="117" t="s">
        <v>231</v>
      </c>
      <c r="D101" s="121" t="s">
        <v>232</v>
      </c>
      <c r="E101" s="175" t="s">
        <v>254</v>
      </c>
      <c r="F101" s="175" t="s">
        <v>321</v>
      </c>
      <c r="G101" s="214">
        <f t="shared" si="5"/>
        <v>8025</v>
      </c>
      <c r="H101" s="278">
        <v>1874</v>
      </c>
      <c r="I101" s="278">
        <v>1906</v>
      </c>
      <c r="J101" s="278">
        <v>2395</v>
      </c>
      <c r="K101" s="278">
        <v>1850</v>
      </c>
      <c r="L101" s="12"/>
      <c r="M101" s="13"/>
      <c r="N101" s="13"/>
      <c r="O101" s="15"/>
      <c r="P101" s="39"/>
      <c r="Q101" s="27"/>
      <c r="R101" s="27"/>
      <c r="S101" s="28"/>
      <c r="T101" s="39"/>
      <c r="U101" s="16"/>
      <c r="V101" s="37"/>
      <c r="W101" s="38"/>
      <c r="X101" s="223"/>
    </row>
    <row r="102" spans="2:24" ht="158.25" x14ac:dyDescent="0.25">
      <c r="B102" s="76" t="s">
        <v>224</v>
      </c>
      <c r="C102" s="77" t="s">
        <v>373</v>
      </c>
      <c r="D102" s="123" t="s">
        <v>394</v>
      </c>
      <c r="E102" s="78" t="s">
        <v>254</v>
      </c>
      <c r="F102" s="78" t="s">
        <v>322</v>
      </c>
      <c r="G102" s="213">
        <f>SUM(H102:K102)</f>
        <v>37</v>
      </c>
      <c r="H102" s="278">
        <v>12</v>
      </c>
      <c r="I102" s="278">
        <v>6</v>
      </c>
      <c r="J102" s="278">
        <v>12</v>
      </c>
      <c r="K102" s="278">
        <v>7</v>
      </c>
      <c r="L102" s="12"/>
      <c r="M102" s="13"/>
      <c r="N102" s="13"/>
      <c r="O102" s="15"/>
      <c r="P102" s="39"/>
      <c r="Q102" s="27"/>
      <c r="R102" s="27"/>
      <c r="S102" s="28"/>
      <c r="T102" s="39"/>
      <c r="U102" s="16"/>
      <c r="V102" s="37"/>
      <c r="W102" s="38"/>
      <c r="X102" s="221"/>
    </row>
    <row r="103" spans="2:24" ht="117" x14ac:dyDescent="0.25">
      <c r="B103" s="116" t="s">
        <v>227</v>
      </c>
      <c r="C103" s="117" t="s">
        <v>374</v>
      </c>
      <c r="D103" s="121" t="s">
        <v>406</v>
      </c>
      <c r="E103" s="175" t="s">
        <v>254</v>
      </c>
      <c r="F103" s="175" t="s">
        <v>323</v>
      </c>
      <c r="G103" s="212">
        <f>SUM(H103:K103)</f>
        <v>275</v>
      </c>
      <c r="H103" s="278">
        <v>75</v>
      </c>
      <c r="I103" s="278">
        <v>73</v>
      </c>
      <c r="J103" s="278">
        <v>65</v>
      </c>
      <c r="K103" s="278">
        <v>62</v>
      </c>
      <c r="L103" s="12"/>
      <c r="M103" s="13"/>
      <c r="N103" s="13"/>
      <c r="O103" s="15"/>
      <c r="P103" s="39"/>
      <c r="Q103" s="27"/>
      <c r="R103" s="27"/>
      <c r="S103" s="28"/>
      <c r="T103" s="39"/>
      <c r="U103" s="16"/>
      <c r="V103" s="37"/>
      <c r="W103" s="38"/>
      <c r="X103" s="223"/>
    </row>
    <row r="104" spans="2:24" ht="188.25" x14ac:dyDescent="0.25">
      <c r="B104" s="116" t="s">
        <v>227</v>
      </c>
      <c r="C104" s="117" t="s">
        <v>375</v>
      </c>
      <c r="D104" s="121" t="s">
        <v>233</v>
      </c>
      <c r="E104" s="175" t="s">
        <v>254</v>
      </c>
      <c r="F104" s="175" t="s">
        <v>324</v>
      </c>
      <c r="G104" s="212">
        <f t="shared" ref="G104:G105" si="7">SUM(H104:K104)</f>
        <v>1100</v>
      </c>
      <c r="H104" s="278">
        <v>280</v>
      </c>
      <c r="I104" s="278">
        <v>290</v>
      </c>
      <c r="J104" s="278">
        <v>280</v>
      </c>
      <c r="K104" s="278">
        <v>250</v>
      </c>
      <c r="L104" s="12"/>
      <c r="M104" s="13"/>
      <c r="N104" s="13"/>
      <c r="O104" s="15"/>
      <c r="P104" s="39"/>
      <c r="Q104" s="27"/>
      <c r="R104" s="27"/>
      <c r="S104" s="28"/>
      <c r="T104" s="39"/>
      <c r="U104" s="16"/>
      <c r="V104" s="37"/>
      <c r="W104" s="38"/>
      <c r="X104" s="223"/>
    </row>
    <row r="105" spans="2:24" ht="117" x14ac:dyDescent="0.25">
      <c r="B105" s="116" t="s">
        <v>227</v>
      </c>
      <c r="C105" s="117" t="s">
        <v>376</v>
      </c>
      <c r="D105" s="121" t="s">
        <v>234</v>
      </c>
      <c r="E105" s="175" t="s">
        <v>255</v>
      </c>
      <c r="F105" s="175" t="s">
        <v>325</v>
      </c>
      <c r="G105" s="212">
        <f t="shared" si="7"/>
        <v>25200</v>
      </c>
      <c r="H105" s="278">
        <v>5900</v>
      </c>
      <c r="I105" s="278">
        <v>6500</v>
      </c>
      <c r="J105" s="278">
        <v>6600</v>
      </c>
      <c r="K105" s="278">
        <v>6200</v>
      </c>
      <c r="L105" s="12"/>
      <c r="M105" s="13"/>
      <c r="N105" s="13"/>
      <c r="O105" s="15"/>
      <c r="P105" s="39"/>
      <c r="Q105" s="27"/>
      <c r="R105" s="27"/>
      <c r="S105" s="28"/>
      <c r="T105" s="39"/>
      <c r="U105" s="16"/>
      <c r="V105" s="37"/>
      <c r="W105" s="38"/>
      <c r="X105" s="223"/>
    </row>
    <row r="106" spans="2:24" ht="103.5" x14ac:dyDescent="0.25">
      <c r="B106" s="76" t="s">
        <v>235</v>
      </c>
      <c r="C106" s="77" t="s">
        <v>377</v>
      </c>
      <c r="D106" s="123" t="s">
        <v>236</v>
      </c>
      <c r="E106" s="78" t="s">
        <v>254</v>
      </c>
      <c r="F106" s="205" t="s">
        <v>326</v>
      </c>
      <c r="G106" s="213">
        <f>SUM(H106:K106)</f>
        <v>6040</v>
      </c>
      <c r="H106" s="278">
        <v>1510</v>
      </c>
      <c r="I106" s="278">
        <v>1510</v>
      </c>
      <c r="J106" s="278">
        <v>1510</v>
      </c>
      <c r="K106" s="278">
        <v>1510</v>
      </c>
      <c r="L106" s="12"/>
      <c r="M106" s="13"/>
      <c r="N106" s="13"/>
      <c r="O106" s="15"/>
      <c r="P106" s="39"/>
      <c r="Q106" s="27"/>
      <c r="R106" s="27"/>
      <c r="S106" s="28"/>
      <c r="T106" s="39"/>
      <c r="U106" s="16"/>
      <c r="V106" s="37"/>
      <c r="W106" s="38"/>
      <c r="X106" s="221"/>
    </row>
    <row r="107" spans="2:24" ht="103.5" x14ac:dyDescent="0.25">
      <c r="B107" s="116" t="s">
        <v>237</v>
      </c>
      <c r="C107" s="117" t="s">
        <v>238</v>
      </c>
      <c r="D107" s="121" t="s">
        <v>395</v>
      </c>
      <c r="E107" s="175" t="s">
        <v>254</v>
      </c>
      <c r="F107" s="197" t="s">
        <v>327</v>
      </c>
      <c r="G107" s="212">
        <f>SUM(H107:K107)</f>
        <v>100</v>
      </c>
      <c r="H107" s="278">
        <v>25</v>
      </c>
      <c r="I107" s="278">
        <v>25</v>
      </c>
      <c r="J107" s="278">
        <v>25</v>
      </c>
      <c r="K107" s="278">
        <v>25</v>
      </c>
      <c r="L107" s="12"/>
      <c r="M107" s="13"/>
      <c r="N107" s="13"/>
      <c r="O107" s="15"/>
      <c r="P107" s="39"/>
      <c r="Q107" s="27"/>
      <c r="R107" s="27"/>
      <c r="S107" s="28"/>
      <c r="T107" s="39"/>
      <c r="U107" s="16"/>
      <c r="V107" s="37"/>
      <c r="W107" s="38"/>
      <c r="X107" s="223"/>
    </row>
    <row r="108" spans="2:24" ht="104.25" thickBot="1" x14ac:dyDescent="0.3">
      <c r="B108" s="150" t="s">
        <v>237</v>
      </c>
      <c r="C108" s="151" t="s">
        <v>239</v>
      </c>
      <c r="D108" s="152" t="s">
        <v>240</v>
      </c>
      <c r="E108" s="195" t="s">
        <v>254</v>
      </c>
      <c r="F108" s="211" t="s">
        <v>328</v>
      </c>
      <c r="G108" s="220">
        <f>SUM(H108:K108)</f>
        <v>9</v>
      </c>
      <c r="H108" s="279">
        <v>2</v>
      </c>
      <c r="I108" s="279">
        <v>2</v>
      </c>
      <c r="J108" s="279">
        <v>3</v>
      </c>
      <c r="K108" s="279">
        <v>2</v>
      </c>
      <c r="L108" s="18"/>
      <c r="M108" s="19"/>
      <c r="N108" s="19"/>
      <c r="O108" s="21"/>
      <c r="P108" s="34"/>
      <c r="Q108" s="35"/>
      <c r="R108" s="35"/>
      <c r="S108" s="36"/>
      <c r="T108" s="34"/>
      <c r="U108" s="90"/>
      <c r="V108" s="42"/>
      <c r="W108" s="43"/>
      <c r="X108" s="222"/>
    </row>
    <row r="119" spans="3:24" ht="71.25" customHeight="1" x14ac:dyDescent="0.25">
      <c r="C119" s="535" t="s">
        <v>337</v>
      </c>
      <c r="D119" s="535"/>
      <c r="E119" s="535"/>
      <c r="F119" s="535"/>
      <c r="G119" s="49"/>
      <c r="L119" s="535" t="s">
        <v>33</v>
      </c>
      <c r="M119" s="536"/>
      <c r="N119" s="536"/>
      <c r="O119" s="536"/>
      <c r="P119" s="536"/>
      <c r="Q119" s="536"/>
      <c r="V119" s="535" t="s">
        <v>338</v>
      </c>
      <c r="W119" s="536"/>
      <c r="X119" s="536"/>
    </row>
    <row r="122" spans="3:24" ht="15.75" thickBot="1" x14ac:dyDescent="0.3"/>
    <row r="123" spans="3:24" ht="15.75" customHeight="1" thickBot="1" x14ac:dyDescent="0.3">
      <c r="E123" s="508" t="s">
        <v>35</v>
      </c>
      <c r="F123" s="509"/>
      <c r="G123" s="509"/>
      <c r="H123" s="509"/>
      <c r="I123" s="509"/>
      <c r="J123" s="509"/>
      <c r="K123" s="509"/>
      <c r="L123" s="509"/>
      <c r="M123" s="509"/>
      <c r="N123" s="509"/>
      <c r="O123" s="509"/>
      <c r="P123" s="509"/>
      <c r="Q123" s="509"/>
      <c r="R123" s="509"/>
      <c r="S123" s="509"/>
      <c r="T123" s="509"/>
      <c r="U123" s="509"/>
      <c r="V123" s="509"/>
      <c r="W123" s="509"/>
      <c r="X123" s="510"/>
    </row>
    <row r="124" spans="3:24" ht="27" customHeight="1" thickBot="1" x14ac:dyDescent="0.3">
      <c r="E124" s="504" t="s">
        <v>36</v>
      </c>
      <c r="F124" s="504" t="s">
        <v>59</v>
      </c>
      <c r="G124" s="511" t="s">
        <v>38</v>
      </c>
      <c r="H124" s="512"/>
      <c r="I124" s="512"/>
      <c r="J124" s="513"/>
      <c r="K124" s="511" t="s">
        <v>39</v>
      </c>
      <c r="L124" s="512"/>
      <c r="M124" s="512"/>
      <c r="N124" s="513"/>
      <c r="O124" s="511" t="s">
        <v>40</v>
      </c>
      <c r="P124" s="512"/>
      <c r="Q124" s="512"/>
      <c r="R124" s="513"/>
      <c r="S124" s="511" t="s">
        <v>41</v>
      </c>
      <c r="T124" s="512"/>
      <c r="U124" s="512"/>
      <c r="V124" s="516"/>
      <c r="W124" s="517" t="s">
        <v>60</v>
      </c>
      <c r="X124" s="518"/>
    </row>
    <row r="125" spans="3:24" ht="27" customHeight="1" thickBot="1" x14ac:dyDescent="0.3">
      <c r="E125" s="505"/>
      <c r="F125" s="505"/>
      <c r="G125" s="10" t="s">
        <v>418</v>
      </c>
      <c r="H125" s="86" t="s">
        <v>62</v>
      </c>
      <c r="I125" s="11" t="s">
        <v>63</v>
      </c>
      <c r="J125" s="87" t="s">
        <v>64</v>
      </c>
      <c r="K125" s="10" t="s">
        <v>61</v>
      </c>
      <c r="L125" s="86" t="s">
        <v>62</v>
      </c>
      <c r="M125" s="11" t="s">
        <v>63</v>
      </c>
      <c r="N125" s="87" t="s">
        <v>64</v>
      </c>
      <c r="O125" s="10" t="s">
        <v>61</v>
      </c>
      <c r="P125" s="86" t="s">
        <v>62</v>
      </c>
      <c r="Q125" s="11" t="s">
        <v>63</v>
      </c>
      <c r="R125" s="87" t="s">
        <v>64</v>
      </c>
      <c r="S125" s="10" t="s">
        <v>61</v>
      </c>
      <c r="T125" s="86" t="s">
        <v>62</v>
      </c>
      <c r="U125" s="11" t="s">
        <v>63</v>
      </c>
      <c r="V125" s="92" t="s">
        <v>64</v>
      </c>
      <c r="W125" s="519"/>
      <c r="X125" s="520"/>
    </row>
    <row r="126" spans="3:24" x14ac:dyDescent="0.25">
      <c r="E126" s="94"/>
      <c r="F126" s="95"/>
      <c r="G126" s="22"/>
      <c r="H126" s="45"/>
      <c r="I126" s="45"/>
      <c r="J126" s="46"/>
      <c r="K126" s="44"/>
      <c r="L126" s="45"/>
      <c r="M126" s="45"/>
      <c r="N126" s="47"/>
      <c r="O126" s="96" t="str">
        <f>IFERROR((K126/G126),"NO APLICA")</f>
        <v>NO APLICA</v>
      </c>
      <c r="P126" s="97" t="str">
        <f>IFERROR((L126/H126),"NO APLICA")</f>
        <v>NO APLICA</v>
      </c>
      <c r="Q126" s="97" t="str">
        <f t="shared" ref="Q126:R129" si="8">IFERROR((M126/I126),"NO APLICA")</f>
        <v>NO APLICA</v>
      </c>
      <c r="R126" s="98" t="str">
        <f t="shared" si="8"/>
        <v>NO APLICA</v>
      </c>
      <c r="S126" s="96" t="str">
        <f>IFERROR(((K126)/(G126)),"NO APLICA")</f>
        <v>NO APLICA</v>
      </c>
      <c r="T126" s="97" t="str">
        <f>IFERROR(((K126+L126)/(G126+H126)),"NO APLICA")</f>
        <v>NO APLICA</v>
      </c>
      <c r="U126" s="97" t="str">
        <f>IFERROR(((K126+L126+M126)/(G126+H126+I126)),"NO APLICA")</f>
        <v>NO APLICA</v>
      </c>
      <c r="V126" s="98" t="str">
        <f>IFERROR(((K126+L126+M126+N126)/(G126+H126+I126+J126)),"NO APLICA")</f>
        <v>NO APLICA</v>
      </c>
      <c r="W126" s="533"/>
      <c r="X126" s="534"/>
    </row>
    <row r="127" spans="3:24" x14ac:dyDescent="0.25">
      <c r="E127" s="99"/>
      <c r="F127" s="100">
        <v>0</v>
      </c>
      <c r="G127" s="22"/>
      <c r="H127" s="23"/>
      <c r="I127" s="23"/>
      <c r="J127" s="24"/>
      <c r="K127" s="22"/>
      <c r="L127" s="25"/>
      <c r="M127" s="25"/>
      <c r="N127" s="26"/>
      <c r="O127" s="96" t="str">
        <f t="shared" ref="O127:P129" si="9">IFERROR((K127/G127),"NO APLICA")</f>
        <v>NO APLICA</v>
      </c>
      <c r="P127" s="97" t="str">
        <f t="shared" si="9"/>
        <v>NO APLICA</v>
      </c>
      <c r="Q127" s="97" t="str">
        <f t="shared" si="8"/>
        <v>NO APLICA</v>
      </c>
      <c r="R127" s="101" t="str">
        <f t="shared" si="8"/>
        <v>NO APLICA</v>
      </c>
      <c r="S127" s="96" t="str">
        <f t="shared" ref="S127:S129" si="10">IFERROR(((K127)/(G127)),"NO APLICA")</f>
        <v>NO APLICA</v>
      </c>
      <c r="T127" s="97" t="str">
        <f t="shared" ref="T127:T129" si="11">IFERROR(((K127+L127)/(G127+H127)),"NO APLICA")</f>
        <v>NO APLICA</v>
      </c>
      <c r="U127" s="97" t="str">
        <f t="shared" ref="U127:U129" si="12">IFERROR(((K127+L127+M127)/(G127+H127+I127)),"NO APLICA")</f>
        <v>NO APLICA</v>
      </c>
      <c r="V127" s="101" t="str">
        <f t="shared" ref="V127:V129" si="13">IFERROR(((K127+L127+M127+N127)/(G127+H127+I127+J127)),"NO APLICA")</f>
        <v>NO APLICA</v>
      </c>
      <c r="W127" s="526"/>
      <c r="X127" s="527"/>
    </row>
    <row r="128" spans="3:24" x14ac:dyDescent="0.25">
      <c r="E128" s="99"/>
      <c r="F128" s="100">
        <v>0</v>
      </c>
      <c r="G128" s="22"/>
      <c r="H128" s="23"/>
      <c r="I128" s="23"/>
      <c r="J128" s="24"/>
      <c r="K128" s="22"/>
      <c r="L128" s="25"/>
      <c r="M128" s="25"/>
      <c r="N128" s="26"/>
      <c r="O128" s="96" t="str">
        <f t="shared" si="9"/>
        <v>NO APLICA</v>
      </c>
      <c r="P128" s="97" t="str">
        <f t="shared" si="9"/>
        <v>NO APLICA</v>
      </c>
      <c r="Q128" s="97" t="str">
        <f t="shared" si="8"/>
        <v>NO APLICA</v>
      </c>
      <c r="R128" s="101" t="str">
        <f t="shared" si="8"/>
        <v>NO APLICA</v>
      </c>
      <c r="S128" s="96" t="str">
        <f t="shared" si="10"/>
        <v>NO APLICA</v>
      </c>
      <c r="T128" s="97" t="str">
        <f t="shared" si="11"/>
        <v>NO APLICA</v>
      </c>
      <c r="U128" s="97" t="str">
        <f t="shared" si="12"/>
        <v>NO APLICA</v>
      </c>
      <c r="V128" s="101" t="str">
        <f t="shared" si="13"/>
        <v>NO APLICA</v>
      </c>
      <c r="W128" s="526"/>
      <c r="X128" s="527"/>
    </row>
    <row r="129" spans="5:24" ht="15.75" thickBot="1" x14ac:dyDescent="0.3">
      <c r="E129" s="102"/>
      <c r="F129" s="103"/>
      <c r="G129" s="29"/>
      <c r="H129" s="30"/>
      <c r="I129" s="30"/>
      <c r="J129" s="31"/>
      <c r="K129" s="29"/>
      <c r="L129" s="32"/>
      <c r="M129" s="32"/>
      <c r="N129" s="33"/>
      <c r="O129" s="104" t="str">
        <f t="shared" si="9"/>
        <v>NO APLICA</v>
      </c>
      <c r="P129" s="105" t="str">
        <f t="shared" si="9"/>
        <v>NO APLICA</v>
      </c>
      <c r="Q129" s="105" t="str">
        <f t="shared" si="8"/>
        <v>NO APLICA</v>
      </c>
      <c r="R129" s="106" t="str">
        <f t="shared" si="8"/>
        <v>NO APLICA</v>
      </c>
      <c r="S129" s="104" t="str">
        <f t="shared" si="10"/>
        <v>NO APLICA</v>
      </c>
      <c r="T129" s="105" t="str">
        <f t="shared" si="11"/>
        <v>NO APLICA</v>
      </c>
      <c r="U129" s="105" t="str">
        <f t="shared" si="12"/>
        <v>NO APLICA</v>
      </c>
      <c r="V129" s="106" t="str">
        <f t="shared" si="13"/>
        <v>NO APLICA</v>
      </c>
      <c r="W129" s="528"/>
      <c r="X129" s="529"/>
    </row>
  </sheetData>
  <mergeCells count="30">
    <mergeCell ref="E2:S2"/>
    <mergeCell ref="E3:S3"/>
    <mergeCell ref="E4:S4"/>
    <mergeCell ref="E5:S5"/>
    <mergeCell ref="G10:X10"/>
    <mergeCell ref="B33:B34"/>
    <mergeCell ref="C33:C34"/>
    <mergeCell ref="B11:B12"/>
    <mergeCell ref="W126:X126"/>
    <mergeCell ref="W127:X127"/>
    <mergeCell ref="C119:F119"/>
    <mergeCell ref="L119:Q119"/>
    <mergeCell ref="V119:X119"/>
    <mergeCell ref="C11:C12"/>
    <mergeCell ref="D11:F11"/>
    <mergeCell ref="G11:K11"/>
    <mergeCell ref="L11:O11"/>
    <mergeCell ref="P11:S11"/>
    <mergeCell ref="T11:W11"/>
    <mergeCell ref="X11:X12"/>
    <mergeCell ref="W128:X128"/>
    <mergeCell ref="W129:X129"/>
    <mergeCell ref="E123:X123"/>
    <mergeCell ref="E124:E125"/>
    <mergeCell ref="F124:F125"/>
    <mergeCell ref="G124:J124"/>
    <mergeCell ref="K124:N124"/>
    <mergeCell ref="O124:R124"/>
    <mergeCell ref="S124:V124"/>
    <mergeCell ref="W124:X125"/>
  </mergeCells>
  <conditionalFormatting sqref="H13:H14">
    <cfRule type="cellIs" priority="27" operator="equal">
      <formula>"NO DISPONIBLE"</formula>
    </cfRule>
  </conditionalFormatting>
  <conditionalFormatting sqref="H15:K108 G126:J129">
    <cfRule type="containsBlanks" dxfId="48" priority="30">
      <formula>LEN(TRIM(G15))=0</formula>
    </cfRule>
  </conditionalFormatting>
  <conditionalFormatting sqref="I13:K14">
    <cfRule type="cellIs" dxfId="47" priority="26" operator="equal">
      <formula>"NO DISPONIBLE"</formula>
    </cfRule>
  </conditionalFormatting>
  <conditionalFormatting sqref="L13:L14">
    <cfRule type="cellIs" priority="25" operator="equal">
      <formula>"NO DISPONIBLE"</formula>
    </cfRule>
  </conditionalFormatting>
  <conditionalFormatting sqref="L15:O15 Q15:S15">
    <cfRule type="containsBlanks" dxfId="46" priority="29">
      <formula>LEN(TRIM(L15))=0</formula>
    </cfRule>
  </conditionalFormatting>
  <conditionalFormatting sqref="M13:O14">
    <cfRule type="cellIs" dxfId="45" priority="18" operator="equal">
      <formula>"NO DISPONIBLE"</formula>
    </cfRule>
  </conditionalFormatting>
  <conditionalFormatting sqref="O126:V129">
    <cfRule type="cellIs" dxfId="44" priority="19" operator="equal">
      <formula>"NO APLICA"</formula>
    </cfRule>
    <cfRule type="cellIs" dxfId="43" priority="20" operator="between">
      <formula>0.7</formula>
      <formula>1.2</formula>
    </cfRule>
    <cfRule type="cellIs" dxfId="42" priority="21" operator="between">
      <formula>0.5</formula>
      <formula>0.7</formula>
    </cfRule>
    <cfRule type="cellIs" dxfId="41" priority="22" operator="lessThan">
      <formula>0.5</formula>
    </cfRule>
    <cfRule type="cellIs" dxfId="40" priority="23" operator="greaterThan">
      <formula>1.2</formula>
    </cfRule>
  </conditionalFormatting>
  <conditionalFormatting sqref="P13">
    <cfRule type="cellIs" priority="24" operator="equal">
      <formula>"NO DISPONIBLE"</formula>
    </cfRule>
  </conditionalFormatting>
  <conditionalFormatting sqref="P14:S14 P15 U15:W108">
    <cfRule type="cellIs" dxfId="39" priority="7" stopIfTrue="1" operator="equal">
      <formula>"100%"</formula>
    </cfRule>
    <cfRule type="cellIs" dxfId="38" priority="8" stopIfTrue="1" operator="lessThan">
      <formula>0.5</formula>
    </cfRule>
    <cfRule type="cellIs" dxfId="37" priority="9" stopIfTrue="1" operator="between">
      <formula>0.5</formula>
      <formula>0.7</formula>
    </cfRule>
    <cfRule type="cellIs" dxfId="36" priority="10" stopIfTrue="1" operator="between">
      <formula>0.7</formula>
      <formula>1.2</formula>
    </cfRule>
    <cfRule type="cellIs" dxfId="35" priority="11" stopIfTrue="1" operator="greaterThanOrEqual">
      <formula>1.2</formula>
    </cfRule>
    <cfRule type="containsBlanks" dxfId="34" priority="12" stopIfTrue="1">
      <formula>LEN(TRIM(P14))=0</formula>
    </cfRule>
  </conditionalFormatting>
  <conditionalFormatting sqref="Q13:S13">
    <cfRule type="cellIs" dxfId="33" priority="13" operator="equal">
      <formula>"NO DISPONIBLE"</formula>
    </cfRule>
  </conditionalFormatting>
  <conditionalFormatting sqref="T13:W13">
    <cfRule type="cellIs" dxfId="32" priority="14" operator="equal">
      <formula>"NO DISPONIBLE"</formula>
    </cfRule>
    <cfRule type="cellIs" dxfId="31" priority="15" operator="lessThanOrEqual">
      <formula>0</formula>
    </cfRule>
    <cfRule type="cellIs" dxfId="30" priority="16" operator="between">
      <formula>0</formula>
      <formula>0.15</formula>
    </cfRule>
    <cfRule type="cellIs" dxfId="29" priority="17" operator="greaterThanOrEqual">
      <formula>0.15</formula>
    </cfRule>
  </conditionalFormatting>
  <conditionalFormatting sqref="U15:W108 L16:T108 K126:N129">
    <cfRule type="containsBlanks" dxfId="28" priority="28">
      <formula>LEN(TRIM(K15))=0</formula>
    </cfRule>
  </conditionalFormatting>
  <conditionalFormatting sqref="W14">
    <cfRule type="cellIs" dxfId="27" priority="1" stopIfTrue="1" operator="equal">
      <formula>"100%"</formula>
    </cfRule>
    <cfRule type="cellIs" dxfId="26" priority="2" stopIfTrue="1" operator="lessThan">
      <formula>0.5</formula>
    </cfRule>
    <cfRule type="cellIs" dxfId="25" priority="3" stopIfTrue="1" operator="between">
      <formula>0.5</formula>
      <formula>0.7</formula>
    </cfRule>
    <cfRule type="cellIs" dxfId="24" priority="4" stopIfTrue="1" operator="between">
      <formula>0.7</formula>
      <formula>1.2</formula>
    </cfRule>
    <cfRule type="cellIs" dxfId="23" priority="5" stopIfTrue="1" operator="greaterThanOrEqual">
      <formula>1.2</formula>
    </cfRule>
    <cfRule type="containsBlanks" dxfId="22" priority="6" stopIfTrue="1">
      <formula>LEN(TRIM(W14))=0</formula>
    </cfRule>
  </conditionalFormatting>
  <printOptions horizontalCentered="1"/>
  <pageMargins left="0.19685039370078741" right="3.937007874015748E-2" top="0.35433070866141736" bottom="0.35433070866141736" header="0.31496062992125984" footer="0.31496062992125984"/>
  <pageSetup paperSize="5" scale="3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8A0D-FA2D-4D94-A267-D02D1A04BCF6}">
  <dimension ref="B1:X32"/>
  <sheetViews>
    <sheetView zoomScale="70" zoomScaleNormal="70" zoomScaleSheetLayoutView="25" workbookViewId="0">
      <selection activeCell="E15" sqref="E15"/>
    </sheetView>
  </sheetViews>
  <sheetFormatPr baseColWidth="10" defaultColWidth="11.42578125" defaultRowHeight="15" x14ac:dyDescent="0.25"/>
  <cols>
    <col min="1" max="1" width="11.42578125" customWidth="1"/>
    <col min="2" max="2" width="21.85546875" customWidth="1"/>
    <col min="3" max="3" width="29" customWidth="1"/>
    <col min="4" max="4" width="26.42578125" customWidth="1"/>
    <col min="5" max="5" width="27" customWidth="1"/>
    <col min="6" max="7" width="22" customWidth="1"/>
    <col min="8" max="15" width="20.140625" customWidth="1"/>
    <col min="16" max="23" width="19.7109375" customWidth="1"/>
    <col min="24" max="24" width="88.140625" customWidth="1"/>
  </cols>
  <sheetData>
    <row r="1" spans="2:24" ht="15.75" thickBot="1" x14ac:dyDescent="0.3"/>
    <row r="2" spans="2:24" ht="63" customHeight="1" x14ac:dyDescent="0.25">
      <c r="E2" s="480" t="s">
        <v>65</v>
      </c>
      <c r="F2" s="481"/>
      <c r="G2" s="481"/>
      <c r="H2" s="481"/>
      <c r="I2" s="481"/>
      <c r="J2" s="481"/>
      <c r="K2" s="481"/>
      <c r="L2" s="481"/>
      <c r="M2" s="481"/>
      <c r="N2" s="481"/>
      <c r="O2" s="481"/>
      <c r="P2" s="481"/>
      <c r="Q2" s="481"/>
      <c r="R2" s="481"/>
      <c r="S2" s="482"/>
    </row>
    <row r="3" spans="2:24" ht="30" customHeight="1" x14ac:dyDescent="0.25">
      <c r="E3" s="483" t="s">
        <v>1</v>
      </c>
      <c r="F3" s="484"/>
      <c r="G3" s="484"/>
      <c r="H3" s="484"/>
      <c r="I3" s="484"/>
      <c r="J3" s="484"/>
      <c r="K3" s="484"/>
      <c r="L3" s="484"/>
      <c r="M3" s="484"/>
      <c r="N3" s="484"/>
      <c r="O3" s="484"/>
      <c r="P3" s="484"/>
      <c r="Q3" s="484"/>
      <c r="R3" s="484"/>
      <c r="S3" s="485"/>
    </row>
    <row r="4" spans="2:24" ht="30" customHeight="1" x14ac:dyDescent="0.25">
      <c r="E4" s="483" t="s">
        <v>2</v>
      </c>
      <c r="F4" s="484"/>
      <c r="G4" s="484"/>
      <c r="H4" s="484"/>
      <c r="I4" s="484"/>
      <c r="J4" s="484"/>
      <c r="K4" s="484"/>
      <c r="L4" s="484"/>
      <c r="M4" s="484"/>
      <c r="N4" s="484"/>
      <c r="O4" s="484"/>
      <c r="P4" s="484"/>
      <c r="Q4" s="484"/>
      <c r="R4" s="484"/>
      <c r="S4" s="485"/>
    </row>
    <row r="5" spans="2:24" ht="30" customHeight="1" x14ac:dyDescent="0.25">
      <c r="E5" s="483" t="s">
        <v>3</v>
      </c>
      <c r="F5" s="484"/>
      <c r="G5" s="484"/>
      <c r="H5" s="484"/>
      <c r="I5" s="484"/>
      <c r="J5" s="484"/>
      <c r="K5" s="484"/>
      <c r="L5" s="484"/>
      <c r="M5" s="484"/>
      <c r="N5" s="484"/>
      <c r="O5" s="484"/>
      <c r="P5" s="484"/>
      <c r="Q5" s="484"/>
      <c r="R5" s="484"/>
      <c r="S5" s="485"/>
    </row>
    <row r="6" spans="2:24" ht="15.75" customHeight="1" thickBot="1" x14ac:dyDescent="0.3">
      <c r="E6" s="67"/>
      <c r="F6" s="68"/>
      <c r="G6" s="68"/>
      <c r="H6" s="68"/>
      <c r="I6" s="68"/>
      <c r="J6" s="68"/>
      <c r="K6" s="68"/>
      <c r="L6" s="68"/>
      <c r="M6" s="68"/>
      <c r="N6" s="68"/>
      <c r="O6" s="68"/>
      <c r="P6" s="68"/>
      <c r="Q6" s="68"/>
      <c r="R6" s="68"/>
      <c r="S6" s="69"/>
    </row>
    <row r="10" spans="2:24" ht="21" thickBot="1" x14ac:dyDescent="0.3">
      <c r="G10" s="537" t="s">
        <v>66</v>
      </c>
      <c r="H10" s="538"/>
      <c r="I10" s="538"/>
      <c r="J10" s="538"/>
      <c r="K10" s="538"/>
      <c r="L10" s="538"/>
      <c r="M10" s="538"/>
      <c r="N10" s="538"/>
      <c r="O10" s="538"/>
      <c r="P10" s="538"/>
      <c r="Q10" s="538"/>
      <c r="R10" s="538"/>
      <c r="S10" s="538"/>
      <c r="T10" s="538"/>
      <c r="U10" s="538"/>
      <c r="V10" s="538"/>
      <c r="W10" s="538"/>
      <c r="X10" s="538"/>
    </row>
    <row r="11" spans="2:24" ht="33" customHeight="1" thickBot="1" x14ac:dyDescent="0.3">
      <c r="B11" s="500" t="s">
        <v>5</v>
      </c>
      <c r="C11" s="500" t="s">
        <v>6</v>
      </c>
      <c r="D11" s="486" t="s">
        <v>7</v>
      </c>
      <c r="E11" s="487"/>
      <c r="F11" s="488"/>
      <c r="G11" s="494" t="s">
        <v>67</v>
      </c>
      <c r="H11" s="495"/>
      <c r="I11" s="495"/>
      <c r="J11" s="495"/>
      <c r="K11" s="496"/>
      <c r="L11" s="489" t="s">
        <v>68</v>
      </c>
      <c r="M11" s="489"/>
      <c r="N11" s="489"/>
      <c r="O11" s="490"/>
      <c r="P11" s="491" t="s">
        <v>69</v>
      </c>
      <c r="Q11" s="492"/>
      <c r="R11" s="492"/>
      <c r="S11" s="493"/>
      <c r="T11" s="492" t="s">
        <v>70</v>
      </c>
      <c r="U11" s="492"/>
      <c r="V11" s="492"/>
      <c r="W11" s="514"/>
      <c r="X11" s="502" t="s">
        <v>71</v>
      </c>
    </row>
    <row r="12" spans="2:24" ht="144.75" thickBot="1" x14ac:dyDescent="0.3">
      <c r="B12" s="532"/>
      <c r="C12" s="532"/>
      <c r="D12" s="70" t="s">
        <v>12</v>
      </c>
      <c r="E12" s="70" t="s">
        <v>13</v>
      </c>
      <c r="F12" s="70" t="s">
        <v>14</v>
      </c>
      <c r="G12" s="81" t="s">
        <v>15</v>
      </c>
      <c r="H12" s="50" t="s">
        <v>16</v>
      </c>
      <c r="I12" s="82" t="s">
        <v>17</v>
      </c>
      <c r="J12" s="51" t="s">
        <v>18</v>
      </c>
      <c r="K12" s="83" t="s">
        <v>19</v>
      </c>
      <c r="L12" s="2" t="s">
        <v>16</v>
      </c>
      <c r="M12" s="84" t="s">
        <v>17</v>
      </c>
      <c r="N12" s="1" t="s">
        <v>18</v>
      </c>
      <c r="O12" s="85" t="s">
        <v>19</v>
      </c>
      <c r="P12" s="2" t="s">
        <v>16</v>
      </c>
      <c r="Q12" s="84" t="s">
        <v>17</v>
      </c>
      <c r="R12" s="1" t="s">
        <v>18</v>
      </c>
      <c r="S12" s="85" t="s">
        <v>19</v>
      </c>
      <c r="T12" s="2" t="s">
        <v>16</v>
      </c>
      <c r="U12" s="84" t="s">
        <v>17</v>
      </c>
      <c r="V12" s="1" t="s">
        <v>18</v>
      </c>
      <c r="W12" s="85" t="s">
        <v>19</v>
      </c>
      <c r="X12" s="503"/>
    </row>
    <row r="13" spans="2:24" ht="408" customHeight="1" x14ac:dyDescent="0.25">
      <c r="B13" s="64" t="s">
        <v>20</v>
      </c>
      <c r="C13" s="65" t="s">
        <v>21</v>
      </c>
      <c r="D13" s="65" t="s">
        <v>22</v>
      </c>
      <c r="E13" s="66" t="s">
        <v>23</v>
      </c>
      <c r="F13" s="93" t="s">
        <v>24</v>
      </c>
      <c r="G13" s="88" t="s">
        <v>25</v>
      </c>
      <c r="H13" s="89" t="s">
        <v>25</v>
      </c>
      <c r="I13" s="62" t="s">
        <v>25</v>
      </c>
      <c r="J13" s="62" t="s">
        <v>25</v>
      </c>
      <c r="K13" s="63" t="s">
        <v>25</v>
      </c>
      <c r="L13" s="89" t="s">
        <v>25</v>
      </c>
      <c r="M13" s="62" t="s">
        <v>25</v>
      </c>
      <c r="N13" s="62" t="s">
        <v>25</v>
      </c>
      <c r="O13" s="63" t="s">
        <v>25</v>
      </c>
      <c r="P13" s="89" t="s">
        <v>25</v>
      </c>
      <c r="Q13" s="62" t="s">
        <v>25</v>
      </c>
      <c r="R13" s="62" t="s">
        <v>25</v>
      </c>
      <c r="S13" s="63" t="s">
        <v>25</v>
      </c>
      <c r="T13" s="57" t="str">
        <f>IFERROR(((L13+M13)-(H13+I13))/(H13+I13),"NO DISPONIBLE")</f>
        <v>NO DISPONIBLE</v>
      </c>
      <c r="U13" s="59" t="str">
        <f>IFERROR(((K13+L13+M13)-(G13+H13+I13))/(G13+H13+I13),"NO DISPONIBLE")</f>
        <v>NO DISPONIBLE</v>
      </c>
      <c r="V13" s="59" t="str">
        <f>IFERROR(((L13+M13+N13)-(H13+I13+J13))/(H13+I13+J13),"NO DISPONIBLE")</f>
        <v>NO DISPONIBLE</v>
      </c>
      <c r="W13" s="58" t="str">
        <f>IFERROR(((L13+M13+N13+O13)-(H13+I13+J13+K13))/(H13+I13+K13+K13),"NO DISPONIBLE")</f>
        <v>NO DISPONIBLE</v>
      </c>
      <c r="X13" s="91" t="s">
        <v>72</v>
      </c>
    </row>
    <row r="14" spans="2:24" ht="321.95" customHeight="1" x14ac:dyDescent="0.25">
      <c r="B14" s="539" t="s">
        <v>26</v>
      </c>
      <c r="C14" s="540"/>
      <c r="D14" s="540"/>
      <c r="E14" s="540"/>
      <c r="F14" s="540"/>
      <c r="G14" s="60">
        <v>1000</v>
      </c>
      <c r="H14" s="61">
        <v>200</v>
      </c>
      <c r="I14" s="62">
        <v>300</v>
      </c>
      <c r="J14" s="62">
        <v>100</v>
      </c>
      <c r="K14" s="63">
        <v>400</v>
      </c>
      <c r="L14" s="89" t="s">
        <v>25</v>
      </c>
      <c r="M14" s="62" t="s">
        <v>25</v>
      </c>
      <c r="N14" s="62" t="s">
        <v>25</v>
      </c>
      <c r="O14" s="63" t="s">
        <v>25</v>
      </c>
      <c r="P14" s="89" t="s">
        <v>25</v>
      </c>
      <c r="Q14" s="62" t="s">
        <v>25</v>
      </c>
      <c r="R14" s="62" t="s">
        <v>25</v>
      </c>
      <c r="S14" s="63" t="s">
        <v>25</v>
      </c>
      <c r="T14" s="57" t="str">
        <f>IFERROR(((L14+M14)/(H14+I14)),"NO DISPONIBLE")</f>
        <v>NO DISPONIBLE</v>
      </c>
      <c r="U14" s="59" t="str">
        <f>IFERROR(((K14+L14+M14)/(G14+H14+I14)),"NO DISPONIBLE")</f>
        <v>NO DISPONIBLE</v>
      </c>
      <c r="V14" s="59" t="str">
        <f>IFERROR(((L14+M14+N14)/(H14+I14+J14)),"NO DISPONIBLE")</f>
        <v>NO DISPONIBLE</v>
      </c>
      <c r="W14" s="58" t="str">
        <f>IFERROR(((L14+M14+N14+O14)/(H14+I14+J14+K14)),"NO DISPONIBLE")</f>
        <v>NO DISPONIBLE</v>
      </c>
      <c r="X14" s="56"/>
    </row>
    <row r="15" spans="2:24" ht="59.25" customHeight="1" x14ac:dyDescent="0.25">
      <c r="B15" s="72" t="s">
        <v>27</v>
      </c>
      <c r="C15" s="73"/>
      <c r="D15" s="73"/>
      <c r="E15" s="74"/>
      <c r="F15" s="107" t="s">
        <v>48</v>
      </c>
      <c r="G15" s="75"/>
      <c r="H15" s="52"/>
      <c r="I15" s="13"/>
      <c r="J15" s="13"/>
      <c r="K15" s="14"/>
      <c r="L15" s="12"/>
      <c r="M15" s="13"/>
      <c r="N15" s="13"/>
      <c r="O15" s="15"/>
      <c r="P15" s="39"/>
      <c r="Q15" s="27"/>
      <c r="R15" s="27"/>
      <c r="S15" s="28"/>
      <c r="T15" s="17"/>
      <c r="U15" s="16"/>
      <c r="V15" s="37"/>
      <c r="W15" s="38"/>
      <c r="X15" s="71" t="s">
        <v>28</v>
      </c>
    </row>
    <row r="16" spans="2:24" ht="59.25" customHeight="1" x14ac:dyDescent="0.25">
      <c r="B16" s="76" t="s">
        <v>29</v>
      </c>
      <c r="C16" s="77"/>
      <c r="D16" s="77"/>
      <c r="E16" s="78"/>
      <c r="F16" s="108" t="s">
        <v>48</v>
      </c>
      <c r="G16" s="79"/>
      <c r="H16" s="52"/>
      <c r="I16" s="13"/>
      <c r="J16" s="13"/>
      <c r="K16" s="14"/>
      <c r="L16" s="12"/>
      <c r="M16" s="13"/>
      <c r="N16" s="13"/>
      <c r="O16" s="15"/>
      <c r="P16" s="39"/>
      <c r="Q16" s="27"/>
      <c r="R16" s="27"/>
      <c r="S16" s="28"/>
      <c r="T16" s="17"/>
      <c r="U16" s="16"/>
      <c r="V16" s="37"/>
      <c r="W16" s="38"/>
      <c r="X16" s="80" t="s">
        <v>30</v>
      </c>
    </row>
    <row r="17" spans="2:24" ht="59.25" customHeight="1" x14ac:dyDescent="0.25">
      <c r="B17" s="3" t="s">
        <v>31</v>
      </c>
      <c r="C17" s="4"/>
      <c r="D17" s="4"/>
      <c r="E17" s="5"/>
      <c r="F17" s="109" t="s">
        <v>48</v>
      </c>
      <c r="G17" s="54"/>
      <c r="H17" s="52"/>
      <c r="I17" s="13"/>
      <c r="J17" s="13"/>
      <c r="K17" s="14"/>
      <c r="L17" s="12"/>
      <c r="M17" s="13"/>
      <c r="N17" s="13"/>
      <c r="O17" s="15"/>
      <c r="P17" s="39"/>
      <c r="Q17" s="27"/>
      <c r="R17" s="27"/>
      <c r="S17" s="28"/>
      <c r="T17" s="17"/>
      <c r="U17" s="16"/>
      <c r="V17" s="37"/>
      <c r="W17" s="38"/>
      <c r="X17" s="40" t="s">
        <v>30</v>
      </c>
    </row>
    <row r="18" spans="2:24" ht="59.25" customHeight="1" thickBot="1" x14ac:dyDescent="0.3">
      <c r="B18" s="6" t="s">
        <v>31</v>
      </c>
      <c r="C18" s="7"/>
      <c r="D18" s="8"/>
      <c r="E18" s="9"/>
      <c r="F18" s="110" t="s">
        <v>48</v>
      </c>
      <c r="G18" s="55"/>
      <c r="H18" s="53"/>
      <c r="I18" s="19"/>
      <c r="J18" s="19"/>
      <c r="K18" s="20"/>
      <c r="L18" s="18"/>
      <c r="M18" s="19"/>
      <c r="N18" s="19"/>
      <c r="O18" s="21"/>
      <c r="P18" s="34"/>
      <c r="Q18" s="35"/>
      <c r="R18" s="35"/>
      <c r="S18" s="36"/>
      <c r="T18" s="41"/>
      <c r="U18" s="90"/>
      <c r="V18" s="42"/>
      <c r="W18" s="43"/>
      <c r="X18" s="48" t="s">
        <v>30</v>
      </c>
    </row>
    <row r="22" spans="2:24" ht="51" customHeight="1" x14ac:dyDescent="0.25">
      <c r="C22" s="535" t="s">
        <v>32</v>
      </c>
      <c r="D22" s="536"/>
      <c r="E22" s="536"/>
      <c r="F22" s="536"/>
      <c r="G22" s="49"/>
      <c r="L22" s="535" t="s">
        <v>33</v>
      </c>
      <c r="M22" s="536"/>
      <c r="N22" s="536"/>
      <c r="O22" s="536"/>
      <c r="P22" s="536"/>
      <c r="Q22" s="536"/>
      <c r="V22" s="535" t="s">
        <v>34</v>
      </c>
      <c r="W22" s="536"/>
      <c r="X22" s="536"/>
    </row>
    <row r="25" spans="2:24" ht="15.75" thickBot="1" x14ac:dyDescent="0.3"/>
    <row r="26" spans="2:24" ht="15.75" customHeight="1" thickBot="1" x14ac:dyDescent="0.3">
      <c r="E26" s="508" t="s">
        <v>35</v>
      </c>
      <c r="F26" s="509"/>
      <c r="G26" s="509"/>
      <c r="H26" s="509"/>
      <c r="I26" s="509"/>
      <c r="J26" s="509"/>
      <c r="K26" s="509"/>
      <c r="L26" s="509"/>
      <c r="M26" s="509"/>
      <c r="N26" s="509"/>
      <c r="O26" s="509"/>
      <c r="P26" s="509"/>
      <c r="Q26" s="509"/>
      <c r="R26" s="509"/>
      <c r="S26" s="509"/>
      <c r="T26" s="509"/>
      <c r="U26" s="509"/>
      <c r="V26" s="509"/>
      <c r="W26" s="509"/>
      <c r="X26" s="510"/>
    </row>
    <row r="27" spans="2:24" ht="27" customHeight="1" thickBot="1" x14ac:dyDescent="0.3">
      <c r="E27" s="504" t="s">
        <v>36</v>
      </c>
      <c r="F27" s="504" t="s">
        <v>73</v>
      </c>
      <c r="G27" s="511" t="s">
        <v>38</v>
      </c>
      <c r="H27" s="512"/>
      <c r="I27" s="512"/>
      <c r="J27" s="513"/>
      <c r="K27" s="511" t="s">
        <v>39</v>
      </c>
      <c r="L27" s="512"/>
      <c r="M27" s="512"/>
      <c r="N27" s="513"/>
      <c r="O27" s="511" t="s">
        <v>40</v>
      </c>
      <c r="P27" s="512"/>
      <c r="Q27" s="512"/>
      <c r="R27" s="513"/>
      <c r="S27" s="511" t="s">
        <v>41</v>
      </c>
      <c r="T27" s="512"/>
      <c r="U27" s="512"/>
      <c r="V27" s="516"/>
      <c r="W27" s="517" t="s">
        <v>74</v>
      </c>
      <c r="X27" s="518"/>
    </row>
    <row r="28" spans="2:24" ht="27" customHeight="1" thickBot="1" x14ac:dyDescent="0.3">
      <c r="E28" s="505"/>
      <c r="F28" s="505"/>
      <c r="G28" s="10" t="s">
        <v>75</v>
      </c>
      <c r="H28" s="86" t="s">
        <v>76</v>
      </c>
      <c r="I28" s="11" t="s">
        <v>77</v>
      </c>
      <c r="J28" s="87" t="s">
        <v>78</v>
      </c>
      <c r="K28" s="10" t="s">
        <v>75</v>
      </c>
      <c r="L28" s="86" t="s">
        <v>76</v>
      </c>
      <c r="M28" s="11" t="s">
        <v>77</v>
      </c>
      <c r="N28" s="87" t="s">
        <v>78</v>
      </c>
      <c r="O28" s="10" t="s">
        <v>75</v>
      </c>
      <c r="P28" s="86" t="s">
        <v>76</v>
      </c>
      <c r="Q28" s="11" t="s">
        <v>77</v>
      </c>
      <c r="R28" s="87" t="s">
        <v>78</v>
      </c>
      <c r="S28" s="10" t="s">
        <v>75</v>
      </c>
      <c r="T28" s="86" t="s">
        <v>76</v>
      </c>
      <c r="U28" s="11" t="s">
        <v>77</v>
      </c>
      <c r="V28" s="92" t="s">
        <v>78</v>
      </c>
      <c r="W28" s="519"/>
      <c r="X28" s="520"/>
    </row>
    <row r="29" spans="2:24" x14ac:dyDescent="0.25">
      <c r="E29" s="94"/>
      <c r="F29" s="95"/>
      <c r="G29" s="22"/>
      <c r="H29" s="45"/>
      <c r="I29" s="45"/>
      <c r="J29" s="46"/>
      <c r="K29" s="44"/>
      <c r="L29" s="45"/>
      <c r="M29" s="45"/>
      <c r="N29" s="47"/>
      <c r="O29" s="96" t="str">
        <f>IFERROR((K29/G29),"NO APLICA")</f>
        <v>NO APLICA</v>
      </c>
      <c r="P29" s="97" t="str">
        <f>IFERROR((L29/H29),"NO APLICA")</f>
        <v>NO APLICA</v>
      </c>
      <c r="Q29" s="97" t="str">
        <f t="shared" ref="Q29:R32" si="0">IFERROR((M29/I29),"NO APLICA")</f>
        <v>NO APLICA</v>
      </c>
      <c r="R29" s="98" t="str">
        <f t="shared" si="0"/>
        <v>NO APLICA</v>
      </c>
      <c r="S29" s="96" t="str">
        <f>IFERROR(((K29)/(G29)),"NO APLICA")</f>
        <v>NO APLICA</v>
      </c>
      <c r="T29" s="97" t="str">
        <f>IFERROR(((K29+L29)/(G29+H29)),"NO APLICA")</f>
        <v>NO APLICA</v>
      </c>
      <c r="U29" s="97" t="str">
        <f>IFERROR(((K29+L29+M29)/(G29+H29+I29)),"NO APLICA")</f>
        <v>NO APLICA</v>
      </c>
      <c r="V29" s="98" t="str">
        <f>IFERROR(((K29+L29+M29+N29)/(G29+H29+I29+J29)),"NO APLICA")</f>
        <v>NO APLICA</v>
      </c>
      <c r="W29" s="533"/>
      <c r="X29" s="534"/>
    </row>
    <row r="30" spans="2:24" x14ac:dyDescent="0.25">
      <c r="E30" s="99"/>
      <c r="F30" s="100">
        <v>0</v>
      </c>
      <c r="G30" s="22"/>
      <c r="H30" s="23"/>
      <c r="I30" s="23"/>
      <c r="J30" s="24"/>
      <c r="K30" s="22"/>
      <c r="L30" s="25"/>
      <c r="M30" s="25"/>
      <c r="N30" s="26"/>
      <c r="O30" s="96" t="str">
        <f t="shared" ref="O30:P32" si="1">IFERROR((K30/G30),"NO APLICA")</f>
        <v>NO APLICA</v>
      </c>
      <c r="P30" s="97" t="str">
        <f t="shared" si="1"/>
        <v>NO APLICA</v>
      </c>
      <c r="Q30" s="97" t="str">
        <f t="shared" si="0"/>
        <v>NO APLICA</v>
      </c>
      <c r="R30" s="101" t="str">
        <f t="shared" si="0"/>
        <v>NO APLICA</v>
      </c>
      <c r="S30" s="96" t="str">
        <f t="shared" ref="S30:S32" si="2">IFERROR(((K30)/(G30)),"NO APLICA")</f>
        <v>NO APLICA</v>
      </c>
      <c r="T30" s="97" t="str">
        <f t="shared" ref="T30:T32" si="3">IFERROR(((K30+L30)/(G30+H30)),"NO APLICA")</f>
        <v>NO APLICA</v>
      </c>
      <c r="U30" s="97" t="str">
        <f t="shared" ref="U30:U32" si="4">IFERROR(((K30+L30+M30)/(G30+H30+I30)),"NO APLICA")</f>
        <v>NO APLICA</v>
      </c>
      <c r="V30" s="101" t="str">
        <f t="shared" ref="V30:V32" si="5">IFERROR(((K30+L30+M30+N30)/(G30+H30+I30+J30)),"NO APLICA")</f>
        <v>NO APLICA</v>
      </c>
      <c r="W30" s="526"/>
      <c r="X30" s="527"/>
    </row>
    <row r="31" spans="2:24" x14ac:dyDescent="0.25">
      <c r="E31" s="99"/>
      <c r="F31" s="100">
        <v>0</v>
      </c>
      <c r="G31" s="22"/>
      <c r="H31" s="23"/>
      <c r="I31" s="23"/>
      <c r="J31" s="24"/>
      <c r="K31" s="22"/>
      <c r="L31" s="25"/>
      <c r="M31" s="25"/>
      <c r="N31" s="26"/>
      <c r="O31" s="96" t="str">
        <f t="shared" si="1"/>
        <v>NO APLICA</v>
      </c>
      <c r="P31" s="97" t="str">
        <f t="shared" si="1"/>
        <v>NO APLICA</v>
      </c>
      <c r="Q31" s="97" t="str">
        <f t="shared" si="0"/>
        <v>NO APLICA</v>
      </c>
      <c r="R31" s="101" t="str">
        <f t="shared" si="0"/>
        <v>NO APLICA</v>
      </c>
      <c r="S31" s="96" t="str">
        <f t="shared" si="2"/>
        <v>NO APLICA</v>
      </c>
      <c r="T31" s="97" t="str">
        <f t="shared" si="3"/>
        <v>NO APLICA</v>
      </c>
      <c r="U31" s="97" t="str">
        <f t="shared" si="4"/>
        <v>NO APLICA</v>
      </c>
      <c r="V31" s="101" t="str">
        <f t="shared" si="5"/>
        <v>NO APLICA</v>
      </c>
      <c r="W31" s="526"/>
      <c r="X31" s="527"/>
    </row>
    <row r="32" spans="2:24" ht="15.75" thickBot="1" x14ac:dyDescent="0.3">
      <c r="E32" s="102"/>
      <c r="F32" s="103"/>
      <c r="G32" s="29"/>
      <c r="H32" s="30"/>
      <c r="I32" s="30"/>
      <c r="J32" s="31"/>
      <c r="K32" s="29"/>
      <c r="L32" s="32"/>
      <c r="M32" s="32"/>
      <c r="N32" s="33"/>
      <c r="O32" s="104" t="str">
        <f t="shared" si="1"/>
        <v>NO APLICA</v>
      </c>
      <c r="P32" s="105" t="str">
        <f t="shared" si="1"/>
        <v>NO APLICA</v>
      </c>
      <c r="Q32" s="105" t="str">
        <f t="shared" si="0"/>
        <v>NO APLICA</v>
      </c>
      <c r="R32" s="106" t="str">
        <f t="shared" si="0"/>
        <v>NO APLICA</v>
      </c>
      <c r="S32" s="104" t="str">
        <f t="shared" si="2"/>
        <v>NO APLICA</v>
      </c>
      <c r="T32" s="105" t="str">
        <f t="shared" si="3"/>
        <v>NO APLICA</v>
      </c>
      <c r="U32" s="105" t="str">
        <f t="shared" si="4"/>
        <v>NO APLICA</v>
      </c>
      <c r="V32" s="106" t="str">
        <f t="shared" si="5"/>
        <v>NO APLICA</v>
      </c>
      <c r="W32" s="528"/>
      <c r="X32" s="529"/>
    </row>
  </sheetData>
  <mergeCells count="29">
    <mergeCell ref="W29:X29"/>
    <mergeCell ref="W30:X30"/>
    <mergeCell ref="W31:X31"/>
    <mergeCell ref="W32:X32"/>
    <mergeCell ref="E26:X26"/>
    <mergeCell ref="E27:E28"/>
    <mergeCell ref="F27:F28"/>
    <mergeCell ref="G27:J27"/>
    <mergeCell ref="K27:N27"/>
    <mergeCell ref="O27:R27"/>
    <mergeCell ref="S27:V27"/>
    <mergeCell ref="W27:X28"/>
    <mergeCell ref="P11:S11"/>
    <mergeCell ref="T11:W11"/>
    <mergeCell ref="X11:X12"/>
    <mergeCell ref="B14:F14"/>
    <mergeCell ref="C22:F22"/>
    <mergeCell ref="L22:Q22"/>
    <mergeCell ref="V22:X22"/>
    <mergeCell ref="B11:B12"/>
    <mergeCell ref="C11:C12"/>
    <mergeCell ref="D11:F11"/>
    <mergeCell ref="G11:K11"/>
    <mergeCell ref="L11:O11"/>
    <mergeCell ref="E2:S2"/>
    <mergeCell ref="E3:S3"/>
    <mergeCell ref="E4:S4"/>
    <mergeCell ref="E5:S5"/>
    <mergeCell ref="G10:X10"/>
  </mergeCells>
  <conditionalFormatting sqref="G29:J32">
    <cfRule type="containsBlanks" dxfId="21" priority="25">
      <formula>LEN(TRIM(G29))=0</formula>
    </cfRule>
  </conditionalFormatting>
  <conditionalFormatting sqref="H13">
    <cfRule type="cellIs" priority="15" operator="equal">
      <formula>"NO DISPONIBLE"</formula>
    </cfRule>
  </conditionalFormatting>
  <conditionalFormatting sqref="H14:K18">
    <cfRule type="containsBlanks" dxfId="20" priority="17">
      <formula>LEN(TRIM(H14))=0</formula>
    </cfRule>
  </conditionalFormatting>
  <conditionalFormatting sqref="I13:K13">
    <cfRule type="cellIs" dxfId="19" priority="14" operator="equal">
      <formula>"NO DISPONIBLE"</formula>
    </cfRule>
  </conditionalFormatting>
  <conditionalFormatting sqref="K29:N32">
    <cfRule type="containsBlanks" dxfId="18" priority="16">
      <formula>LEN(TRIM(K29))=0</formula>
    </cfRule>
  </conditionalFormatting>
  <conditionalFormatting sqref="L13:L14">
    <cfRule type="cellIs" priority="13" operator="equal">
      <formula>"NO DISPONIBLE"</formula>
    </cfRule>
  </conditionalFormatting>
  <conditionalFormatting sqref="L15:W18">
    <cfRule type="containsBlanks" dxfId="17" priority="18">
      <formula>LEN(TRIM(L15))=0</formula>
    </cfRule>
  </conditionalFormatting>
  <conditionalFormatting sqref="M13:O14">
    <cfRule type="cellIs" dxfId="16" priority="6" operator="equal">
      <formula>"NO DISPONIBLE"</formula>
    </cfRule>
  </conditionalFormatting>
  <conditionalFormatting sqref="O29:V32">
    <cfRule type="cellIs" dxfId="15" priority="7" operator="equal">
      <formula>"NO APLICA"</formula>
    </cfRule>
    <cfRule type="cellIs" dxfId="14" priority="8" operator="between">
      <formula>0.7</formula>
      <formula>1.2</formula>
    </cfRule>
    <cfRule type="cellIs" dxfId="13" priority="9" operator="between">
      <formula>0.5</formula>
      <formula>0.7</formula>
    </cfRule>
    <cfRule type="cellIs" dxfId="12" priority="10" operator="lessThan">
      <formula>0.5</formula>
    </cfRule>
    <cfRule type="cellIs" dxfId="11" priority="11" operator="greaterThan">
      <formula>1.2</formula>
    </cfRule>
  </conditionalFormatting>
  <conditionalFormatting sqref="P13:P14">
    <cfRule type="cellIs" priority="12" operator="equal">
      <formula>"NO DISPONIBLE"</formula>
    </cfRule>
  </conditionalFormatting>
  <conditionalFormatting sqref="Q13:S14">
    <cfRule type="cellIs" dxfId="10" priority="1" operator="equal">
      <formula>"NO DISPONIBLE"</formula>
    </cfRule>
  </conditionalFormatting>
  <conditionalFormatting sqref="T13:W14">
    <cfRule type="cellIs" dxfId="9" priority="2" operator="equal">
      <formula>"NO DISPONIBLE"</formula>
    </cfRule>
    <cfRule type="cellIs" dxfId="8" priority="3" operator="lessThanOrEqual">
      <formula>0</formula>
    </cfRule>
    <cfRule type="cellIs" dxfId="7" priority="4" operator="between">
      <formula>0</formula>
      <formula>0.15</formula>
    </cfRule>
    <cfRule type="cellIs" dxfId="6" priority="5" operator="greaterThanOrEqual">
      <formula>0.15</formula>
    </cfRule>
  </conditionalFormatting>
  <conditionalFormatting sqref="T15:W18">
    <cfRule type="cellIs" dxfId="5" priority="19" stopIfTrue="1" operator="equal">
      <formula>"100%"</formula>
    </cfRule>
    <cfRule type="cellIs" dxfId="4" priority="20" stopIfTrue="1" operator="lessThan">
      <formula>0.5</formula>
    </cfRule>
    <cfRule type="cellIs" dxfId="3" priority="21" stopIfTrue="1" operator="between">
      <formula>0.5</formula>
      <formula>0.7</formula>
    </cfRule>
    <cfRule type="cellIs" dxfId="2" priority="22" stopIfTrue="1" operator="between">
      <formula>0.7</formula>
      <formula>1.2</formula>
    </cfRule>
    <cfRule type="cellIs" dxfId="1" priority="23" stopIfTrue="1" operator="greaterThanOrEqual">
      <formula>1.2</formula>
    </cfRule>
    <cfRule type="containsBlanks" dxfId="0" priority="24" stopIfTrue="1">
      <formula>LEN(TRIM(T15))=0</formula>
    </cfRule>
  </conditionalFormatting>
  <printOptions horizontalCentered="1"/>
  <pageMargins left="0.19685039370078741" right="3.937007874015748E-2" top="0.35433070866141736" bottom="0.35433070866141736" header="0.31496062992125984" footer="0.31496062992125984"/>
  <pageSetup paperSize="5" scale="32" orientation="landscape" r:id="rId1"/>
  <rowBreaks count="1" manualBreakCount="1">
    <brk id="1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08A1-16F8-445B-AB25-068169258B9A}">
  <dimension ref="A1:B6"/>
  <sheetViews>
    <sheetView workbookViewId="0">
      <selection activeCell="B17" sqref="B17"/>
    </sheetView>
  </sheetViews>
  <sheetFormatPr baseColWidth="10" defaultColWidth="11.42578125" defaultRowHeight="15" x14ac:dyDescent="0.25"/>
  <cols>
    <col min="1" max="1" width="20.28515625" customWidth="1"/>
    <col min="2" max="2" width="34.7109375" customWidth="1"/>
  </cols>
  <sheetData>
    <row r="1" spans="1:2" x14ac:dyDescent="0.25">
      <c r="A1" s="111" t="s">
        <v>49</v>
      </c>
    </row>
    <row r="3" spans="1:2" ht="120" customHeight="1" x14ac:dyDescent="0.25">
      <c r="A3" s="541" t="s">
        <v>50</v>
      </c>
      <c r="B3" s="541"/>
    </row>
    <row r="5" spans="1:2" ht="45" x14ac:dyDescent="0.25">
      <c r="A5" s="112"/>
      <c r="B5" s="113" t="s">
        <v>51</v>
      </c>
    </row>
    <row r="6" spans="1:2" ht="60" x14ac:dyDescent="0.25">
      <c r="A6" s="114"/>
      <c r="B6" s="113" t="s">
        <v>52</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SEGUIMIENTO 2025</vt:lpstr>
      <vt:lpstr>SEGUIMIENTO 2026</vt:lpstr>
      <vt:lpstr>SEGUIMIENTO 2027</vt:lpstr>
      <vt:lpstr>Instrucciones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Gustavo Teoval Cruz</cp:lastModifiedBy>
  <cp:revision/>
  <cp:lastPrinted>2025-10-15T16:48:09Z</cp:lastPrinted>
  <dcterms:created xsi:type="dcterms:W3CDTF">2021-03-11T02:28:07Z</dcterms:created>
  <dcterms:modified xsi:type="dcterms:W3CDTF">2026-01-09T20:11:29Z</dcterms:modified>
  <cp:category/>
  <cp:contentStatus/>
</cp:coreProperties>
</file>